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30" windowWidth="15120" windowHeight="15480" activeTab="4"/>
  </bookViews>
  <sheets>
    <sheet name="Veeteenused ettevõtetele" sheetId="1" r:id="rId1"/>
    <sheet name="Veeteenused el." sheetId="2" r:id="rId2"/>
    <sheet name="Ettevõtetele" sheetId="3" r:id="rId3"/>
    <sheet name="Elanikkonnale" sheetId="4" r:id="rId4"/>
    <sheet name="El. ja ettev." sheetId="5" r:id="rId5"/>
  </sheets>
  <definedNames>
    <definedName name="_xlnm.Print_Area" localSheetId="4">'El. ja ettev.'!$A$1:$L$35</definedName>
    <definedName name="_xlnm.Print_Area" localSheetId="3">'Elanikkonnale'!$B$1:$O$34</definedName>
    <definedName name="_xlnm.Print_Area" localSheetId="2">'Ettevõtetele'!$B$1:$P$35</definedName>
  </definedNames>
  <calcPr fullCalcOnLoad="1"/>
</workbook>
</file>

<file path=xl/sharedStrings.xml><?xml version="1.0" encoding="utf-8"?>
<sst xmlns="http://schemas.openxmlformats.org/spreadsheetml/2006/main" count="348" uniqueCount="170">
  <si>
    <t>VESI</t>
  </si>
  <si>
    <t>KANALISATSIOON</t>
  </si>
  <si>
    <t>Vesi</t>
  </si>
  <si>
    <t>Ettevõtted</t>
  </si>
  <si>
    <t>Tartu</t>
  </si>
  <si>
    <t>Pärnu</t>
  </si>
  <si>
    <t>Viljandi</t>
  </si>
  <si>
    <t>Rakvere</t>
  </si>
  <si>
    <t>Kuressaare</t>
  </si>
  <si>
    <t>Haapsalu</t>
  </si>
  <si>
    <t>Paide</t>
  </si>
  <si>
    <t>Keila</t>
  </si>
  <si>
    <t>Jõgeva</t>
  </si>
  <si>
    <t>Türi</t>
  </si>
  <si>
    <t>Tapa</t>
  </si>
  <si>
    <t>Kärdla</t>
  </si>
  <si>
    <t>Põltsamaa</t>
  </si>
  <si>
    <t>Kiviõli</t>
  </si>
  <si>
    <t>Tabasalu</t>
  </si>
  <si>
    <t>Kadrina</t>
  </si>
  <si>
    <t>Orissaare</t>
  </si>
  <si>
    <t>Vändra</t>
  </si>
  <si>
    <t>Järvakandi</t>
  </si>
  <si>
    <t>Paldiski</t>
  </si>
  <si>
    <t>KESKMINE</t>
  </si>
  <si>
    <t>1.Haapsalu Veevärk  AS</t>
  </si>
  <si>
    <t>Tallinn</t>
  </si>
  <si>
    <t>Haapsalu Veevärk  AS</t>
  </si>
  <si>
    <t>Järvakandi Komm.OÜ</t>
  </si>
  <si>
    <t>Keila Vesi AS</t>
  </si>
  <si>
    <t>Kuressaare Veevärk AS</t>
  </si>
  <si>
    <t>Paide Vesi AS</t>
  </si>
  <si>
    <t>Tapa Vesi AS</t>
  </si>
  <si>
    <t>Tartu Veevärk AS</t>
  </si>
  <si>
    <t>Viljandi Veevärk AS</t>
  </si>
  <si>
    <t>Vändra MP OÜ</t>
  </si>
  <si>
    <r>
      <t>kr/m</t>
    </r>
    <r>
      <rPr>
        <vertAlign val="superscript"/>
        <sz val="8"/>
        <rFont val="Arial"/>
        <family val="2"/>
      </rPr>
      <t>3</t>
    </r>
  </si>
  <si>
    <t>Kadrina Soojus AS</t>
  </si>
  <si>
    <t>Jõgeva  Vesi  OÜ</t>
  </si>
  <si>
    <t>Melior OÜ</t>
  </si>
  <si>
    <t>Strantum OÜ</t>
  </si>
  <si>
    <t>Sillamäe</t>
  </si>
  <si>
    <t>Valga</t>
  </si>
  <si>
    <t>Sillamäe Veevärk AS</t>
  </si>
  <si>
    <t>Valga Vesi AS</t>
  </si>
  <si>
    <t>Karksi-Nuia</t>
  </si>
  <si>
    <t>Tallinna Vesi AS</t>
  </si>
  <si>
    <t>Iivakivi AS</t>
  </si>
  <si>
    <t>2. Iivakivi AS</t>
  </si>
  <si>
    <t>3.Jõgeva  Vesi  OÜ</t>
  </si>
  <si>
    <t>4.Järvakandi Komm.OÜ</t>
  </si>
  <si>
    <t>29.Vändra MP OÜ</t>
  </si>
  <si>
    <t>Kohila</t>
  </si>
  <si>
    <t>Kohila Maja OÜ</t>
  </si>
  <si>
    <t>VEE HIND</t>
  </si>
  <si>
    <t>vesi+</t>
  </si>
  <si>
    <t>kanal</t>
  </si>
  <si>
    <t xml:space="preserve"> Kohila Maja OÜ</t>
  </si>
  <si>
    <t>AS Tallinna Vesi</t>
  </si>
  <si>
    <t>vesi</t>
  </si>
  <si>
    <t>Teenindatav</t>
  </si>
  <si>
    <t>piirkond</t>
  </si>
  <si>
    <t>Põlva vald</t>
  </si>
  <si>
    <t>Järve Biopuhastus OÜ</t>
  </si>
  <si>
    <t>Ahja vald</t>
  </si>
  <si>
    <t>Põlva linn</t>
  </si>
  <si>
    <t>Rakvere linn</t>
  </si>
  <si>
    <t>Rapla linn</t>
  </si>
  <si>
    <r>
      <t>krooni/m</t>
    </r>
    <r>
      <rPr>
        <b/>
        <vertAlign val="superscript"/>
        <sz val="10"/>
        <rFont val="Arial"/>
        <family val="2"/>
      </rPr>
      <t>3</t>
    </r>
  </si>
  <si>
    <t xml:space="preserve"> Valga Vesi AS</t>
  </si>
  <si>
    <t>Asutustele</t>
  </si>
  <si>
    <t>Lüganuse vald</t>
  </si>
  <si>
    <t>Kiviõli linn</t>
  </si>
  <si>
    <t>Põlva Vesi  AS (linn)</t>
  </si>
  <si>
    <t>Pärnu Vesi AS (Pärnu linn)</t>
  </si>
  <si>
    <t>Rapla Vesi AS (linn)</t>
  </si>
  <si>
    <t>Kiviõli Vesi OÜ (linn)</t>
  </si>
  <si>
    <t>I gr</t>
  </si>
  <si>
    <t>II gr</t>
  </si>
  <si>
    <t>III gr</t>
  </si>
  <si>
    <t>Kärdla Veevärk AS linn</t>
  </si>
  <si>
    <t>Kärdla Veevärk AS (linn)</t>
  </si>
  <si>
    <t>Pärnu Vesi AS (linn)</t>
  </si>
  <si>
    <t>Rakvere Vesi AS (linn)</t>
  </si>
  <si>
    <t>VEETEENUSTE HIND ETTEVÕTETELE</t>
  </si>
  <si>
    <t>Kanal.</t>
  </si>
  <si>
    <t>Põlva Vesi  AS  (linn)</t>
  </si>
  <si>
    <t>Kiviõli Vesi OÜ( linn)</t>
  </si>
  <si>
    <r>
      <t>(käibemaksuga)       kr/m</t>
    </r>
    <r>
      <rPr>
        <vertAlign val="superscript"/>
        <sz val="10"/>
        <rFont val="Arial"/>
        <family val="2"/>
      </rPr>
      <t>3</t>
    </r>
  </si>
  <si>
    <t xml:space="preserve">VEETEENUSTE  HIND ELANIKKONNALE </t>
  </si>
  <si>
    <t>VEETEENUSTE HIND</t>
  </si>
  <si>
    <t>abonent-</t>
  </si>
  <si>
    <t>Vesi+kanal</t>
  </si>
  <si>
    <t>+</t>
  </si>
  <si>
    <t>KANAL.</t>
  </si>
  <si>
    <t>abonentt.</t>
  </si>
  <si>
    <t xml:space="preserve">                                         </t>
  </si>
  <si>
    <t xml:space="preserve">            </t>
  </si>
  <si>
    <t>tasuga</t>
  </si>
  <si>
    <t>VEETEENUSTE HIND ELANIKKONNALE (käibemaksuga)                      TABEL 2</t>
  </si>
  <si>
    <t>VEETEENUSTE HIND ETTEVÕTETELE                     TABEL 3</t>
  </si>
  <si>
    <t>Elanikele</t>
  </si>
  <si>
    <t>Tõrva</t>
  </si>
  <si>
    <t>5. Järve Biopuhastus OÜ</t>
  </si>
  <si>
    <t>6.Kadrina Soojus AS</t>
  </si>
  <si>
    <t>7.Keila Vesi AS</t>
  </si>
  <si>
    <t>8.Kiviõli Vesi OÜ</t>
  </si>
  <si>
    <t>10.Kuressaare Veevärk AS</t>
  </si>
  <si>
    <t>11.Kärdla Veevärk AS</t>
  </si>
  <si>
    <t>Tõrva Linnahoolduse Asutus</t>
  </si>
  <si>
    <t>Tõrva Linnah.Asutus</t>
  </si>
  <si>
    <t>20.Sillamäe Veevärk AS</t>
  </si>
  <si>
    <t>22.AS Tallinna Vesi</t>
  </si>
  <si>
    <t>23.Tapa Vesi AS</t>
  </si>
  <si>
    <t>24.Tartu Veevärk AS</t>
  </si>
  <si>
    <t>25. Tõrva Linnah.Asutus</t>
  </si>
  <si>
    <t>26.Türi Vesi OÜ</t>
  </si>
  <si>
    <t>28.Viljandi Veevärk AS</t>
  </si>
  <si>
    <t>vesi-kanal.</t>
  </si>
  <si>
    <t>TARIIFID</t>
  </si>
  <si>
    <t>Vesi (tariif)</t>
  </si>
  <si>
    <t>Kanal.(tarrif)</t>
  </si>
  <si>
    <t>vesi+kanal.</t>
  </si>
  <si>
    <t>Kanal.(tariif)</t>
  </si>
  <si>
    <t>Paldiski Linnahoolduse  OÜ</t>
  </si>
  <si>
    <t>Käina</t>
  </si>
  <si>
    <t>Suuremõisa</t>
  </si>
  <si>
    <t>Palade</t>
  </si>
  <si>
    <t>Türi Vesi OÜ (linn)</t>
  </si>
  <si>
    <t>Sonda</t>
  </si>
  <si>
    <t>Erra</t>
  </si>
  <si>
    <t>Valtu küla</t>
  </si>
  <si>
    <t>Kodila küla</t>
  </si>
  <si>
    <t>ettevõtted</t>
  </si>
  <si>
    <t>Lahevesi AS</t>
  </si>
  <si>
    <t xml:space="preserve"> Tallinna Vesi AS</t>
  </si>
  <si>
    <t>Keila vald</t>
  </si>
  <si>
    <t>Keila  vald</t>
  </si>
  <si>
    <t>seisuga 01.01.2009.a</t>
  </si>
  <si>
    <t>Oisu</t>
  </si>
  <si>
    <t>Kabala</t>
  </si>
  <si>
    <t>Kirna</t>
  </si>
  <si>
    <t>Sindi</t>
  </si>
  <si>
    <t>Audru</t>
  </si>
  <si>
    <t>Kärdla, Käina</t>
  </si>
  <si>
    <t>Uusküla</t>
  </si>
  <si>
    <t>Sõmeru, Näpi</t>
  </si>
  <si>
    <t>Näpi, Sõmeru</t>
  </si>
  <si>
    <t>I grupp</t>
  </si>
  <si>
    <t>II grupp</t>
  </si>
  <si>
    <t>III grupp</t>
  </si>
  <si>
    <t>IV grupp</t>
  </si>
  <si>
    <t>V grupp</t>
  </si>
  <si>
    <t xml:space="preserve">Tartu Veevärk AS </t>
  </si>
  <si>
    <t xml:space="preserve">Kiviõli </t>
  </si>
  <si>
    <r>
      <t>seisuga 01.01.2009.a  (käibemaksuga)    kr/m</t>
    </r>
    <r>
      <rPr>
        <vertAlign val="superscript"/>
        <sz val="10"/>
        <rFont val="Arial"/>
        <family val="2"/>
      </rPr>
      <t xml:space="preserve">3            </t>
    </r>
  </si>
  <si>
    <t>9. Kohila Maja OÜ</t>
  </si>
  <si>
    <t>12.Melior OÜ</t>
  </si>
  <si>
    <t>13.Paide Vesi AS</t>
  </si>
  <si>
    <t>14. Paldiski Linnahoolduse  OÜ</t>
  </si>
  <si>
    <t>15.Põlva Vesi  AS</t>
  </si>
  <si>
    <t>16.Pärnu Vesi AS</t>
  </si>
  <si>
    <t>17.Rakvere Vesi AS</t>
  </si>
  <si>
    <t>18.Rapla Vesi AS</t>
  </si>
  <si>
    <t>19. Lahevesi AS</t>
  </si>
  <si>
    <t>21.Strantum OÜ</t>
  </si>
  <si>
    <t>27. Valga Vesi AS</t>
  </si>
  <si>
    <t>11. Kärdla Veevärk AS</t>
  </si>
  <si>
    <t>19.Lahevesi AS</t>
  </si>
  <si>
    <t>25. Tõrva Linnahool.Asutus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</si>
</sst>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dd/mm/yyyy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8.25"/>
      <name val="Arial"/>
      <family val="2"/>
    </font>
    <font>
      <sz val="9.5"/>
      <name val="Arial"/>
      <family val="0"/>
    </font>
    <font>
      <sz val="9"/>
      <name val="Arial"/>
      <family val="2"/>
    </font>
    <font>
      <sz val="10.75"/>
      <name val="Arial"/>
      <family val="0"/>
    </font>
    <font>
      <sz val="8.5"/>
      <name val="Arial"/>
      <family val="2"/>
    </font>
    <font>
      <vertAlign val="superscript"/>
      <sz val="8.5"/>
      <name val="Arial"/>
      <family val="2"/>
    </font>
    <font>
      <sz val="8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6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8" xfId="0" applyFont="1" applyBorder="1" applyAlignment="1">
      <alignment/>
    </xf>
    <xf numFmtId="0" fontId="4" fillId="0" borderId="5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2" fontId="4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VEETEENUSTE HIND ETTEVÕTETELE ABONENTTASUGA (käibemaksuga) 
seisuga 01.01.2009.a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46"/>
          <c:w val="0.93575"/>
          <c:h val="0.8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Ettevõtetele!$D$6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Ettevõtetele!$B$7:$C$35</c:f>
              <c:multiLvlStrCache/>
            </c:multiLvlStrRef>
          </c:cat>
          <c:val>
            <c:numRef>
              <c:f>Ettevõtetele!$D$7:$D$35</c:f>
              <c:numCache/>
            </c:numRef>
          </c:val>
        </c:ser>
        <c:ser>
          <c:idx val="1"/>
          <c:order val="1"/>
          <c:tx>
            <c:strRef>
              <c:f>Ettevõtetele!$E$6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Ettevõtetele!$B$7:$C$35</c:f>
              <c:multiLvlStrCache/>
            </c:multiLvlStrRef>
          </c:cat>
          <c:val>
            <c:numRef>
              <c:f>Ettevõtetele!$E$7:$E$35</c:f>
              <c:numCache/>
            </c:numRef>
          </c:val>
        </c:ser>
        <c:overlap val="100"/>
        <c:axId val="10870218"/>
        <c:axId val="30723099"/>
      </c:barChart>
      <c:catAx>
        <c:axId val="1087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723099"/>
        <c:crosses val="autoZero"/>
        <c:auto val="1"/>
        <c:lblOffset val="80"/>
        <c:noMultiLvlLbl val="0"/>
      </c:catAx>
      <c:valAx>
        <c:axId val="3072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5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870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45"/>
          <c:y val="0.0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VEETEENUSTE HIND ELANIKKONNALE KOOS ABONENTTASUGA (käibemaksuga)
 seisuga 01.01.2009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725"/>
          <c:w val="0.9395"/>
          <c:h val="0.7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Elanikkonnale!$C$4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Elanikkonnale!$B$5:$B$35</c:f>
              <c:strCache/>
            </c:strRef>
          </c:cat>
          <c:val>
            <c:numRef>
              <c:f>Elanikkonnale!$C$5:$C$35</c:f>
              <c:numCache/>
            </c:numRef>
          </c:val>
        </c:ser>
        <c:ser>
          <c:idx val="1"/>
          <c:order val="1"/>
          <c:tx>
            <c:strRef>
              <c:f>Elanikkonnale!$D$4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Elanikkonnale!$B$5:$B$35</c:f>
              <c:strCache/>
            </c:strRef>
          </c:cat>
          <c:val>
            <c:numRef>
              <c:f>Elanikkonnale!$D$5:$D$35</c:f>
              <c:numCache/>
            </c:numRef>
          </c:val>
        </c:ser>
        <c:overlap val="100"/>
        <c:axId val="8072436"/>
        <c:axId val="5543061"/>
      </c:barChart>
      <c:catAx>
        <c:axId val="8072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3061"/>
        <c:crosses val="autoZero"/>
        <c:auto val="1"/>
        <c:lblOffset val="100"/>
        <c:noMultiLvlLbl val="0"/>
      </c:catAx>
      <c:valAx>
        <c:axId val="554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072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675"/>
          <c:y val="0.02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Veeteenuste hind (vesi+kanal.) koos abonenttasuga (käibemaksuga) seisuga 01.01.2009</a:t>
            </a:r>
          </a:p>
        </c:rich>
      </c:tx>
      <c:layout>
        <c:manualLayout>
          <c:xMode val="factor"/>
          <c:yMode val="factor"/>
          <c:x val="-0.008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953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'El. ja ettev.'!$B$4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'El. ja ettev.'!$A$5:$A$34</c:f>
              <c:strCache/>
            </c:strRef>
          </c:cat>
          <c:val>
            <c:numRef>
              <c:f>'El. ja ettev.'!$B$5:$B$34</c:f>
              <c:numCache/>
            </c:numRef>
          </c:val>
        </c:ser>
        <c:ser>
          <c:idx val="1"/>
          <c:order val="1"/>
          <c:tx>
            <c:strRef>
              <c:f>'El. ja ettev.'!$C$4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'El. ja ettev.'!$A$5:$A$34</c:f>
              <c:strCache/>
            </c:strRef>
          </c:cat>
          <c:val>
            <c:numRef>
              <c:f>'El. ja ettev.'!$C$5:$C$34</c:f>
              <c:numCache/>
            </c:numRef>
          </c:val>
        </c:ser>
        <c:axId val="49887550"/>
        <c:axId val="46334767"/>
      </c:barChart>
      <c:catAx>
        <c:axId val="4988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34767"/>
        <c:crosses val="autoZero"/>
        <c:auto val="1"/>
        <c:lblOffset val="40"/>
        <c:noMultiLvlLbl val="0"/>
      </c:catAx>
      <c:valAx>
        <c:axId val="463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87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04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0.93225</cdr:y>
    </cdr:from>
    <cdr:to>
      <cdr:x>0.61875</cdr:x>
      <cdr:y>0.9745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4086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5</xdr:row>
      <xdr:rowOff>47625</xdr:rowOff>
    </xdr:from>
    <xdr:to>
      <xdr:col>15</xdr:col>
      <xdr:colOff>533400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3171825" y="876300"/>
        <a:ext cx="58864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0.95225</cdr:y>
    </cdr:from>
    <cdr:to>
      <cdr:x>0.5145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4838700"/>
          <a:ext cx="571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0</xdr:rowOff>
    </xdr:from>
    <xdr:to>
      <xdr:col>14</xdr:col>
      <xdr:colOff>571500</xdr:colOff>
      <xdr:row>33</xdr:row>
      <xdr:rowOff>66675</xdr:rowOff>
    </xdr:to>
    <xdr:graphicFrame>
      <xdr:nvGraphicFramePr>
        <xdr:cNvPr id="1" name="Chart 7"/>
        <xdr:cNvGraphicFramePr/>
      </xdr:nvGraphicFramePr>
      <xdr:xfrm>
        <a:off x="2809875" y="342900"/>
        <a:ext cx="60388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0.9355</cdr:y>
    </cdr:from>
    <cdr:to>
      <cdr:x>0.5375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4905375"/>
          <a:ext cx="514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0.95575</cdr:y>
    </cdr:from>
    <cdr:to>
      <cdr:x>0.52275</cdr:x>
      <cdr:y>0.98675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501015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1337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0</xdr:rowOff>
    </xdr:from>
    <xdr:to>
      <xdr:col>12</xdr:col>
      <xdr:colOff>438150</xdr:colOff>
      <xdr:row>34</xdr:row>
      <xdr:rowOff>57150</xdr:rowOff>
    </xdr:to>
    <xdr:graphicFrame>
      <xdr:nvGraphicFramePr>
        <xdr:cNvPr id="2" name="Chart 9"/>
        <xdr:cNvGraphicFramePr/>
      </xdr:nvGraphicFramePr>
      <xdr:xfrm>
        <a:off x="2390775" y="333375"/>
        <a:ext cx="58769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9">
      <selection activeCell="A61" sqref="A61"/>
    </sheetView>
  </sheetViews>
  <sheetFormatPr defaultColWidth="9.140625" defaultRowHeight="12.75"/>
  <cols>
    <col min="1" max="1" width="21.7109375" style="0" customWidth="1"/>
    <col min="2" max="2" width="12.00390625" style="0" customWidth="1"/>
    <col min="3" max="3" width="8.8515625" style="0" customWidth="1"/>
    <col min="4" max="4" width="8.28125" style="0" customWidth="1"/>
    <col min="5" max="7" width="9.00390625" style="0" customWidth="1"/>
    <col min="8" max="8" width="9.57421875" style="0" customWidth="1"/>
    <col min="9" max="9" width="7.7109375" style="0" hidden="1" customWidth="1"/>
    <col min="10" max="10" width="15.421875" style="0" hidden="1" customWidth="1"/>
    <col min="11" max="11" width="9.28125" style="0" hidden="1" customWidth="1"/>
  </cols>
  <sheetData>
    <row r="2" spans="1:11" ht="12.75">
      <c r="A2" s="83" t="s">
        <v>100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" thickBot="1">
      <c r="A3" s="84" t="s">
        <v>155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2.75">
      <c r="A4" s="49"/>
      <c r="B4" s="72"/>
      <c r="C4" s="85" t="s">
        <v>119</v>
      </c>
      <c r="D4" s="86"/>
      <c r="E4" s="87"/>
      <c r="F4" s="61" t="s">
        <v>120</v>
      </c>
      <c r="G4" s="45" t="s">
        <v>123</v>
      </c>
      <c r="H4" s="31" t="s">
        <v>92</v>
      </c>
      <c r="I4" s="16" t="s">
        <v>0</v>
      </c>
      <c r="J4" s="12" t="s">
        <v>1</v>
      </c>
      <c r="K4" s="38" t="s">
        <v>54</v>
      </c>
    </row>
    <row r="5" spans="1:11" ht="12.75">
      <c r="A5" s="39"/>
      <c r="B5" s="70" t="s">
        <v>60</v>
      </c>
      <c r="C5" s="68"/>
      <c r="D5" s="66"/>
      <c r="E5" s="69"/>
      <c r="F5" s="62" t="s">
        <v>93</v>
      </c>
      <c r="G5" s="28" t="s">
        <v>93</v>
      </c>
      <c r="H5" s="32" t="s">
        <v>91</v>
      </c>
      <c r="I5" s="11"/>
      <c r="J5" s="9"/>
      <c r="K5" s="28" t="s">
        <v>55</v>
      </c>
    </row>
    <row r="6" spans="1:11" ht="12.75">
      <c r="A6" s="37" t="s">
        <v>3</v>
      </c>
      <c r="B6" s="70" t="s">
        <v>61</v>
      </c>
      <c r="C6" s="39" t="s">
        <v>0</v>
      </c>
      <c r="D6" s="39" t="s">
        <v>94</v>
      </c>
      <c r="E6" s="37" t="s">
        <v>122</v>
      </c>
      <c r="F6" s="67" t="s">
        <v>95</v>
      </c>
      <c r="G6" s="36" t="s">
        <v>95</v>
      </c>
      <c r="H6" s="32" t="s">
        <v>98</v>
      </c>
      <c r="I6" s="11"/>
      <c r="J6" s="9"/>
      <c r="K6" s="28" t="s">
        <v>56</v>
      </c>
    </row>
    <row r="7" spans="1:11" ht="13.5" thickBot="1">
      <c r="A7" s="40"/>
      <c r="B7" s="65"/>
      <c r="C7" s="47" t="s">
        <v>36</v>
      </c>
      <c r="D7" s="47" t="s">
        <v>36</v>
      </c>
      <c r="E7" s="47" t="s">
        <v>36</v>
      </c>
      <c r="F7" s="44" t="s">
        <v>36</v>
      </c>
      <c r="G7" s="35" t="s">
        <v>36</v>
      </c>
      <c r="H7" s="30" t="s">
        <v>36</v>
      </c>
      <c r="I7" s="16" t="s">
        <v>36</v>
      </c>
      <c r="J7" s="16" t="s">
        <v>36</v>
      </c>
      <c r="K7" s="16" t="s">
        <v>36</v>
      </c>
    </row>
    <row r="8" spans="1:11" ht="12.75">
      <c r="A8" s="13" t="s">
        <v>25</v>
      </c>
      <c r="B8" s="13" t="s">
        <v>9</v>
      </c>
      <c r="C8" s="14">
        <v>7.85</v>
      </c>
      <c r="D8" s="14">
        <v>21.5</v>
      </c>
      <c r="E8" s="48">
        <f>C8+D8</f>
        <v>29.35</v>
      </c>
      <c r="F8" s="14"/>
      <c r="G8" s="14"/>
      <c r="H8" s="14"/>
      <c r="I8" s="19">
        <f>6.61*1.18</f>
        <v>7.7998</v>
      </c>
      <c r="J8" s="19">
        <f>14.11*1.18</f>
        <v>16.6498</v>
      </c>
      <c r="K8" s="20">
        <f aca="true" t="shared" si="0" ref="K8:K30">I8+J8</f>
        <v>24.4496</v>
      </c>
    </row>
    <row r="9" spans="1:11" ht="12.75">
      <c r="A9" s="2" t="s">
        <v>48</v>
      </c>
      <c r="B9" s="2" t="s">
        <v>45</v>
      </c>
      <c r="C9" s="15">
        <v>15.22</v>
      </c>
      <c r="D9" s="15">
        <v>21.71</v>
      </c>
      <c r="E9" s="48">
        <f aca="true" t="shared" si="1" ref="E9:E59">C9+D9</f>
        <v>36.93</v>
      </c>
      <c r="F9" s="14"/>
      <c r="G9" s="14"/>
      <c r="H9" s="14"/>
      <c r="I9" s="4">
        <f>7.8*1.18</f>
        <v>9.203999999999999</v>
      </c>
      <c r="J9" s="4">
        <f>9.35*1.18</f>
        <v>11.033</v>
      </c>
      <c r="K9" s="17">
        <f t="shared" si="0"/>
        <v>20.237</v>
      </c>
    </row>
    <row r="10" spans="1:11" ht="12.75">
      <c r="A10" s="2" t="s">
        <v>49</v>
      </c>
      <c r="B10" s="2" t="s">
        <v>12</v>
      </c>
      <c r="C10" s="15">
        <v>15.2</v>
      </c>
      <c r="D10" s="15">
        <v>14.7</v>
      </c>
      <c r="E10" s="14">
        <f t="shared" si="1"/>
        <v>29.9</v>
      </c>
      <c r="F10" s="14">
        <f>15.2+1.09</f>
        <v>16.29</v>
      </c>
      <c r="G10" s="14">
        <f>14.7+1.1</f>
        <v>15.799999999999999</v>
      </c>
      <c r="H10" s="48">
        <f>SUM(F10:G10)</f>
        <v>32.089999999999996</v>
      </c>
      <c r="I10" s="4">
        <f>8.9*1.18</f>
        <v>10.502</v>
      </c>
      <c r="J10" s="4">
        <f>9.75*1.18</f>
        <v>11.504999999999999</v>
      </c>
      <c r="K10" s="17">
        <f t="shared" si="0"/>
        <v>22.006999999999998</v>
      </c>
    </row>
    <row r="11" spans="1:11" ht="12.75">
      <c r="A11" s="2" t="s">
        <v>50</v>
      </c>
      <c r="B11" s="8" t="s">
        <v>22</v>
      </c>
      <c r="C11" s="15">
        <v>13.1</v>
      </c>
      <c r="D11" s="15">
        <v>26.26</v>
      </c>
      <c r="E11" s="48">
        <f t="shared" si="1"/>
        <v>39.36</v>
      </c>
      <c r="F11" s="14"/>
      <c r="G11" s="14"/>
      <c r="H11" s="48"/>
      <c r="I11" s="4">
        <f>9.45*1.18</f>
        <v>11.150999999999998</v>
      </c>
      <c r="J11" s="4">
        <f>12.585*1.18</f>
        <v>14.8503</v>
      </c>
      <c r="K11" s="17">
        <f t="shared" si="0"/>
        <v>26.0013</v>
      </c>
    </row>
    <row r="12" spans="1:11" ht="12.75">
      <c r="A12" s="2" t="s">
        <v>103</v>
      </c>
      <c r="B12" s="1"/>
      <c r="C12" s="80">
        <v>7.3</v>
      </c>
      <c r="D12" s="15">
        <v>15.53</v>
      </c>
      <c r="E12" s="76">
        <f>C12+D12</f>
        <v>22.83</v>
      </c>
      <c r="F12" s="14">
        <v>7.5</v>
      </c>
      <c r="G12" s="14">
        <v>14.93</v>
      </c>
      <c r="H12" s="48">
        <f>SUM(F12:G12)</f>
        <v>22.43</v>
      </c>
      <c r="I12" s="4"/>
      <c r="J12" s="4"/>
      <c r="K12" s="17"/>
    </row>
    <row r="13" spans="1:11" ht="12.75">
      <c r="A13" s="2" t="s">
        <v>104</v>
      </c>
      <c r="B13" s="2" t="s">
        <v>19</v>
      </c>
      <c r="C13" s="15">
        <v>11.8</v>
      </c>
      <c r="D13" s="15">
        <v>23.6</v>
      </c>
      <c r="E13" s="48">
        <f t="shared" si="1"/>
        <v>35.400000000000006</v>
      </c>
      <c r="F13" s="14"/>
      <c r="G13" s="14"/>
      <c r="H13" s="48"/>
      <c r="I13" s="4">
        <f>8*1.18</f>
        <v>9.44</v>
      </c>
      <c r="J13" s="2">
        <f>11.5*1.18</f>
        <v>13.569999999999999</v>
      </c>
      <c r="K13" s="17">
        <f t="shared" si="0"/>
        <v>23.009999999999998</v>
      </c>
    </row>
    <row r="14" spans="1:11" ht="12.75">
      <c r="A14" s="2" t="s">
        <v>105</v>
      </c>
      <c r="B14" s="2" t="s">
        <v>11</v>
      </c>
      <c r="C14" s="15">
        <v>10.2</v>
      </c>
      <c r="D14" s="42">
        <v>14.4</v>
      </c>
      <c r="E14" s="14">
        <f t="shared" si="1"/>
        <v>24.6</v>
      </c>
      <c r="F14" s="14">
        <f>10.2+1.95</f>
        <v>12.149999999999999</v>
      </c>
      <c r="G14" s="14">
        <f>14.4+0.99</f>
        <v>15.39</v>
      </c>
      <c r="H14" s="48">
        <f>SUM(F14:G14)</f>
        <v>27.54</v>
      </c>
      <c r="I14" s="4">
        <f>7.203*1.18</f>
        <v>8.49954</v>
      </c>
      <c r="J14" s="4">
        <f>10.17*1.18</f>
        <v>12.000599999999999</v>
      </c>
      <c r="K14" s="17">
        <f t="shared" si="0"/>
        <v>20.50014</v>
      </c>
    </row>
    <row r="15" spans="1:11" ht="12.75">
      <c r="A15" s="2" t="s">
        <v>106</v>
      </c>
      <c r="B15" s="2" t="s">
        <v>154</v>
      </c>
      <c r="C15" s="15">
        <v>15.5</v>
      </c>
      <c r="D15" s="15">
        <v>15.5</v>
      </c>
      <c r="E15" s="14">
        <f t="shared" si="1"/>
        <v>31</v>
      </c>
      <c r="F15" s="14">
        <f>15.5+0.45</f>
        <v>15.95</v>
      </c>
      <c r="G15" s="14">
        <f>15.5+0.87</f>
        <v>16.37</v>
      </c>
      <c r="H15" s="48">
        <f>SUM(F15:G15)</f>
        <v>32.32</v>
      </c>
      <c r="I15" s="4">
        <f>13.14*1.18</f>
        <v>15.5052</v>
      </c>
      <c r="J15" s="4">
        <f>13.14*1.18</f>
        <v>15.5052</v>
      </c>
      <c r="K15" s="17">
        <f t="shared" si="0"/>
        <v>31.0104</v>
      </c>
    </row>
    <row r="16" spans="1:11" ht="12.75">
      <c r="A16" s="2"/>
      <c r="B16" s="2" t="s">
        <v>71</v>
      </c>
      <c r="C16" s="15">
        <v>16.16</v>
      </c>
      <c r="D16" s="15">
        <v>14.16</v>
      </c>
      <c r="E16" s="48">
        <f t="shared" si="1"/>
        <v>30.32</v>
      </c>
      <c r="F16" s="14"/>
      <c r="G16" s="14"/>
      <c r="H16" s="48"/>
      <c r="I16" s="4"/>
      <c r="J16" s="4"/>
      <c r="K16" s="17"/>
    </row>
    <row r="17" spans="1:11" ht="12.75">
      <c r="A17" s="2"/>
      <c r="B17" s="2" t="s">
        <v>129</v>
      </c>
      <c r="C17" s="15">
        <v>6.1</v>
      </c>
      <c r="D17" s="15">
        <v>5.35</v>
      </c>
      <c r="E17" s="48">
        <f t="shared" si="1"/>
        <v>11.45</v>
      </c>
      <c r="F17" s="14"/>
      <c r="G17" s="14"/>
      <c r="H17" s="48"/>
      <c r="I17" s="4"/>
      <c r="J17" s="4"/>
      <c r="K17" s="17"/>
    </row>
    <row r="18" spans="1:11" ht="12.75">
      <c r="A18" s="2"/>
      <c r="B18" s="2" t="s">
        <v>130</v>
      </c>
      <c r="C18" s="15"/>
      <c r="D18" s="15">
        <v>12.5</v>
      </c>
      <c r="E18" s="48">
        <f t="shared" si="1"/>
        <v>12.5</v>
      </c>
      <c r="F18" s="14"/>
      <c r="G18" s="14"/>
      <c r="H18" s="48"/>
      <c r="I18" s="4"/>
      <c r="J18" s="4"/>
      <c r="K18" s="17"/>
    </row>
    <row r="19" spans="1:11" ht="12.75">
      <c r="A19" s="2" t="s">
        <v>156</v>
      </c>
      <c r="B19" s="2" t="s">
        <v>52</v>
      </c>
      <c r="C19" s="15">
        <v>17.7</v>
      </c>
      <c r="D19" s="15">
        <v>30.98</v>
      </c>
      <c r="E19" s="48">
        <f t="shared" si="1"/>
        <v>48.68</v>
      </c>
      <c r="F19" s="14"/>
      <c r="G19" s="14"/>
      <c r="H19" s="48"/>
      <c r="I19" s="4">
        <f>9.32*1.18</f>
        <v>10.9976</v>
      </c>
      <c r="J19" s="4">
        <f>12.71*1.18</f>
        <v>14.9978</v>
      </c>
      <c r="K19" s="17">
        <f t="shared" si="0"/>
        <v>25.9954</v>
      </c>
    </row>
    <row r="20" spans="1:11" ht="12.75">
      <c r="A20" s="2" t="s">
        <v>107</v>
      </c>
      <c r="B20" s="2" t="s">
        <v>8</v>
      </c>
      <c r="C20" s="15">
        <v>15</v>
      </c>
      <c r="D20" s="15">
        <v>21</v>
      </c>
      <c r="E20" s="14">
        <f t="shared" si="1"/>
        <v>36</v>
      </c>
      <c r="F20" s="14">
        <f>15+0.6</f>
        <v>15.6</v>
      </c>
      <c r="G20" s="14">
        <f>21+0.51</f>
        <v>21.51</v>
      </c>
      <c r="H20" s="48">
        <f>SUM(F20:G20)</f>
        <v>37.11</v>
      </c>
      <c r="I20" s="4">
        <f>11.02*1.18</f>
        <v>13.003599999999999</v>
      </c>
      <c r="J20" s="4">
        <f>14.41*1.18</f>
        <v>17.0038</v>
      </c>
      <c r="K20" s="17">
        <f t="shared" si="0"/>
        <v>30.007399999999997</v>
      </c>
    </row>
    <row r="21" spans="1:11" ht="12.75">
      <c r="A21" s="2" t="s">
        <v>108</v>
      </c>
      <c r="B21" s="2" t="s">
        <v>144</v>
      </c>
      <c r="C21" s="15"/>
      <c r="D21" s="15"/>
      <c r="E21" s="14">
        <f t="shared" si="1"/>
        <v>0</v>
      </c>
      <c r="F21" s="14"/>
      <c r="G21" s="14"/>
      <c r="H21" s="48"/>
      <c r="I21" s="4"/>
      <c r="J21" s="4"/>
      <c r="K21" s="17"/>
    </row>
    <row r="22" spans="1:11" ht="12.75">
      <c r="A22" s="2"/>
      <c r="B22" s="2" t="s">
        <v>77</v>
      </c>
      <c r="C22" s="42">
        <f>13.56*1.18</f>
        <v>16.000799999999998</v>
      </c>
      <c r="D22" s="42">
        <v>21</v>
      </c>
      <c r="E22" s="57">
        <f t="shared" si="1"/>
        <v>37.0008</v>
      </c>
      <c r="F22" s="57">
        <f>16+2.97</f>
        <v>18.97</v>
      </c>
      <c r="G22" s="57">
        <f>21+3.45</f>
        <v>24.45</v>
      </c>
      <c r="H22" s="58">
        <f>SUM(F22:G22)</f>
        <v>43.42</v>
      </c>
      <c r="I22" s="4">
        <f>13.56*1.18</f>
        <v>16.000799999999998</v>
      </c>
      <c r="J22" s="4">
        <f>17.8*1.18</f>
        <v>21.004</v>
      </c>
      <c r="K22" s="17">
        <f t="shared" si="0"/>
        <v>37.0048</v>
      </c>
    </row>
    <row r="23" spans="1:11" ht="12.75">
      <c r="A23" s="2"/>
      <c r="B23" s="2" t="s">
        <v>78</v>
      </c>
      <c r="C23" s="42">
        <f>11.44*1.18</f>
        <v>13.499199999999998</v>
      </c>
      <c r="D23" s="15">
        <v>17.5</v>
      </c>
      <c r="E23" s="57">
        <f t="shared" si="1"/>
        <v>30.9992</v>
      </c>
      <c r="F23" s="57">
        <f>13.5+2.97</f>
        <v>16.47</v>
      </c>
      <c r="G23" s="57">
        <f>17.5+3.45</f>
        <v>20.95</v>
      </c>
      <c r="H23" s="58">
        <f>SUM(F23:G23)</f>
        <v>37.42</v>
      </c>
      <c r="I23" s="4">
        <f>11.44*1.18</f>
        <v>13.499199999999998</v>
      </c>
      <c r="J23" s="4">
        <f>14.83*1.18</f>
        <v>17.499399999999998</v>
      </c>
      <c r="K23" s="17">
        <f t="shared" si="0"/>
        <v>30.998599999999996</v>
      </c>
    </row>
    <row r="24" spans="1:11" ht="12.75">
      <c r="A24" s="2"/>
      <c r="B24" s="2" t="s">
        <v>79</v>
      </c>
      <c r="C24" s="42">
        <f>9.32*1.18</f>
        <v>10.9976</v>
      </c>
      <c r="D24" s="42">
        <v>15</v>
      </c>
      <c r="E24" s="57">
        <f t="shared" si="1"/>
        <v>25.9976</v>
      </c>
      <c r="F24" s="57">
        <f>11+2.96</f>
        <v>13.96</v>
      </c>
      <c r="G24" s="57">
        <f>15+3.45</f>
        <v>18.45</v>
      </c>
      <c r="H24" s="58">
        <f>SUM(F24:G24)</f>
        <v>32.41</v>
      </c>
      <c r="I24" s="4">
        <f>9.32*1.18</f>
        <v>10.9976</v>
      </c>
      <c r="J24" s="4">
        <f>12.71*1.18</f>
        <v>14.9978</v>
      </c>
      <c r="K24" s="17">
        <f t="shared" si="0"/>
        <v>25.9954</v>
      </c>
    </row>
    <row r="25" spans="1:11" ht="12.75">
      <c r="A25" s="2"/>
      <c r="B25" s="2" t="s">
        <v>126</v>
      </c>
      <c r="C25" s="42">
        <v>16</v>
      </c>
      <c r="D25" s="42">
        <v>21</v>
      </c>
      <c r="E25" s="78">
        <f>SUM(C25:D25)</f>
        <v>37</v>
      </c>
      <c r="F25" s="57">
        <f>16+2.97</f>
        <v>18.97</v>
      </c>
      <c r="G25" s="57">
        <f>21+3.45</f>
        <v>24.45</v>
      </c>
      <c r="H25" s="58">
        <f>SUM(F25:G25)</f>
        <v>43.42</v>
      </c>
      <c r="I25" s="4"/>
      <c r="J25" s="4"/>
      <c r="K25" s="17"/>
    </row>
    <row r="26" spans="1:11" ht="12.75">
      <c r="A26" s="2"/>
      <c r="B26" s="2" t="s">
        <v>127</v>
      </c>
      <c r="C26" s="42">
        <v>16</v>
      </c>
      <c r="D26" s="42">
        <v>21</v>
      </c>
      <c r="E26" s="57">
        <f>SUM(C26:D26)</f>
        <v>37</v>
      </c>
      <c r="F26" s="57">
        <v>18.97</v>
      </c>
      <c r="G26" s="57">
        <v>24.45</v>
      </c>
      <c r="H26" s="58">
        <f>SUM(F26:G26)</f>
        <v>43.42</v>
      </c>
      <c r="I26" s="4"/>
      <c r="J26" s="4"/>
      <c r="K26" s="17"/>
    </row>
    <row r="27" spans="1:11" ht="12.75">
      <c r="A27" s="2" t="s">
        <v>157</v>
      </c>
      <c r="B27" s="2" t="s">
        <v>16</v>
      </c>
      <c r="C27" s="15">
        <v>11.8</v>
      </c>
      <c r="D27" s="15">
        <v>17.11</v>
      </c>
      <c r="E27" s="48">
        <f t="shared" si="1"/>
        <v>28.91</v>
      </c>
      <c r="F27" s="14"/>
      <c r="G27" s="14"/>
      <c r="H27" s="48"/>
      <c r="I27" s="4">
        <f>9.576*1.18</f>
        <v>11.29968</v>
      </c>
      <c r="J27" s="4">
        <f>13.22*1.18</f>
        <v>15.5996</v>
      </c>
      <c r="K27" s="17">
        <f t="shared" si="0"/>
        <v>26.89928</v>
      </c>
    </row>
    <row r="28" spans="1:11" ht="12.75">
      <c r="A28" s="2" t="s">
        <v>158</v>
      </c>
      <c r="B28" s="2" t="s">
        <v>10</v>
      </c>
      <c r="C28" s="15">
        <v>11.45</v>
      </c>
      <c r="D28" s="15">
        <v>31.27</v>
      </c>
      <c r="E28" s="14">
        <f t="shared" si="1"/>
        <v>42.72</v>
      </c>
      <c r="F28" s="14">
        <f>11.45+2.97</f>
        <v>14.42</v>
      </c>
      <c r="G28" s="14">
        <f>31.27+3.45</f>
        <v>34.72</v>
      </c>
      <c r="H28" s="48">
        <f>SUM(F28:G28)</f>
        <v>49.14</v>
      </c>
      <c r="I28" s="4">
        <f>7.2*1.18</f>
        <v>8.496</v>
      </c>
      <c r="J28" s="2">
        <f>25*1.18</f>
        <v>29.5</v>
      </c>
      <c r="K28" s="17">
        <f t="shared" si="0"/>
        <v>37.996</v>
      </c>
    </row>
    <row r="29" spans="1:11" ht="12.75">
      <c r="A29" s="2" t="s">
        <v>159</v>
      </c>
      <c r="B29" s="2" t="s">
        <v>23</v>
      </c>
      <c r="C29" s="15">
        <v>23.6</v>
      </c>
      <c r="D29" s="15">
        <v>23.6</v>
      </c>
      <c r="E29" s="48">
        <f t="shared" si="1"/>
        <v>47.2</v>
      </c>
      <c r="F29" s="14"/>
      <c r="G29" s="14"/>
      <c r="H29" s="48"/>
      <c r="I29" s="4">
        <f>15*1.18</f>
        <v>17.7</v>
      </c>
      <c r="J29" s="4">
        <f>15*1.18</f>
        <v>17.7</v>
      </c>
      <c r="K29" s="17">
        <f t="shared" si="0"/>
        <v>35.4</v>
      </c>
    </row>
    <row r="30" spans="1:11" ht="12.75">
      <c r="A30" s="2" t="s">
        <v>160</v>
      </c>
      <c r="B30" s="2" t="s">
        <v>65</v>
      </c>
      <c r="C30" s="15">
        <v>14.16</v>
      </c>
      <c r="D30" s="15">
        <v>17.7</v>
      </c>
      <c r="E30" s="48">
        <f t="shared" si="1"/>
        <v>31.86</v>
      </c>
      <c r="F30" s="14"/>
      <c r="G30" s="14"/>
      <c r="H30" s="48"/>
      <c r="I30" s="4">
        <f>10*1.18</f>
        <v>11.799999999999999</v>
      </c>
      <c r="J30" s="4">
        <f>25*1.18</f>
        <v>29.5</v>
      </c>
      <c r="K30" s="17">
        <f t="shared" si="0"/>
        <v>41.3</v>
      </c>
    </row>
    <row r="31" spans="1:11" ht="12.75">
      <c r="A31" s="2"/>
      <c r="B31" s="2" t="s">
        <v>62</v>
      </c>
      <c r="C31" s="42">
        <v>13.6</v>
      </c>
      <c r="D31" s="15">
        <v>16.5</v>
      </c>
      <c r="E31" s="48">
        <f t="shared" si="1"/>
        <v>30.1</v>
      </c>
      <c r="F31" s="14"/>
      <c r="G31" s="14"/>
      <c r="H31" s="48"/>
      <c r="I31" s="4">
        <f>5.85*1.18</f>
        <v>6.903</v>
      </c>
      <c r="J31" s="4">
        <f>6.9*1.18</f>
        <v>8.142</v>
      </c>
      <c r="K31" s="17">
        <f>SUM(I31:J31)</f>
        <v>15.044999999999998</v>
      </c>
    </row>
    <row r="32" spans="1:11" ht="12.75">
      <c r="A32" s="2"/>
      <c r="B32" s="2" t="s">
        <v>64</v>
      </c>
      <c r="C32" s="42">
        <v>14</v>
      </c>
      <c r="D32" s="15">
        <v>14</v>
      </c>
      <c r="E32" s="48">
        <f t="shared" si="1"/>
        <v>28</v>
      </c>
      <c r="F32" s="14"/>
      <c r="G32" s="14"/>
      <c r="H32" s="48"/>
      <c r="I32" s="4"/>
      <c r="J32" s="4"/>
      <c r="K32" s="17"/>
    </row>
    <row r="33" spans="1:11" ht="12.75">
      <c r="A33" s="2" t="s">
        <v>161</v>
      </c>
      <c r="B33" s="2" t="s">
        <v>5</v>
      </c>
      <c r="C33" s="15">
        <v>12.8</v>
      </c>
      <c r="D33" s="15">
        <v>18.6</v>
      </c>
      <c r="E33" s="48">
        <f t="shared" si="1"/>
        <v>31.400000000000002</v>
      </c>
      <c r="F33" s="14"/>
      <c r="G33" s="14"/>
      <c r="H33" s="48"/>
      <c r="I33" s="4"/>
      <c r="J33" s="4"/>
      <c r="K33" s="17"/>
    </row>
    <row r="34" spans="1:11" ht="12.75">
      <c r="A34" s="2"/>
      <c r="B34" s="2" t="s">
        <v>142</v>
      </c>
      <c r="C34" s="15">
        <v>9.99</v>
      </c>
      <c r="D34" s="15">
        <v>17.79</v>
      </c>
      <c r="E34" s="48">
        <f t="shared" si="1"/>
        <v>27.78</v>
      </c>
      <c r="F34" s="14"/>
      <c r="G34" s="14"/>
      <c r="H34" s="48"/>
      <c r="I34" s="4"/>
      <c r="J34" s="4"/>
      <c r="K34" s="17"/>
    </row>
    <row r="35" spans="1:11" ht="12.75">
      <c r="A35" s="2"/>
      <c r="B35" s="2" t="s">
        <v>143</v>
      </c>
      <c r="C35" s="15">
        <v>17.7</v>
      </c>
      <c r="D35" s="15">
        <v>25.96</v>
      </c>
      <c r="E35" s="48">
        <f t="shared" si="1"/>
        <v>43.66</v>
      </c>
      <c r="F35" s="14"/>
      <c r="G35" s="14"/>
      <c r="H35" s="48"/>
      <c r="I35" s="4"/>
      <c r="J35" s="4"/>
      <c r="K35" s="17"/>
    </row>
    <row r="36" spans="1:11" ht="12.75">
      <c r="A36" s="2" t="s">
        <v>162</v>
      </c>
      <c r="B36" s="2" t="s">
        <v>7</v>
      </c>
      <c r="C36" s="15">
        <v>13.99</v>
      </c>
      <c r="D36" s="15"/>
      <c r="E36" s="48">
        <f t="shared" si="1"/>
        <v>13.99</v>
      </c>
      <c r="F36" s="14"/>
      <c r="G36" s="14"/>
      <c r="H36" s="48"/>
      <c r="I36" s="4">
        <f>11.44*1.18</f>
        <v>13.499199999999998</v>
      </c>
      <c r="J36" s="4">
        <f>8.9*1.18</f>
        <v>10.502</v>
      </c>
      <c r="K36" s="17">
        <f>I36+J36</f>
        <v>24.001199999999997</v>
      </c>
    </row>
    <row r="37" spans="1:11" ht="12.75">
      <c r="A37" s="2"/>
      <c r="B37" s="2" t="s">
        <v>147</v>
      </c>
      <c r="C37" s="42">
        <v>11.51</v>
      </c>
      <c r="D37" s="42"/>
      <c r="E37" s="48">
        <f t="shared" si="1"/>
        <v>11.51</v>
      </c>
      <c r="F37" s="14"/>
      <c r="G37" s="14"/>
      <c r="H37" s="48"/>
      <c r="I37" s="4"/>
      <c r="J37" s="4"/>
      <c r="K37" s="17"/>
    </row>
    <row r="38" spans="1:11" ht="12.75">
      <c r="A38" s="2"/>
      <c r="B38" s="2" t="s">
        <v>148</v>
      </c>
      <c r="C38" s="42"/>
      <c r="D38" s="42">
        <v>11.51</v>
      </c>
      <c r="E38" s="48"/>
      <c r="F38" s="14"/>
      <c r="G38" s="14"/>
      <c r="H38" s="48"/>
      <c r="I38" s="4"/>
      <c r="J38" s="4"/>
      <c r="K38" s="17"/>
    </row>
    <row r="39" spans="1:11" ht="12.75">
      <c r="A39" s="2"/>
      <c r="B39" s="2" t="s">
        <v>149</v>
      </c>
      <c r="C39" s="42"/>
      <c r="D39" s="42">
        <v>12.5</v>
      </c>
      <c r="E39" s="48"/>
      <c r="F39" s="14"/>
      <c r="G39" s="14"/>
      <c r="H39" s="48"/>
      <c r="I39" s="4"/>
      <c r="J39" s="4"/>
      <c r="K39" s="17"/>
    </row>
    <row r="40" spans="1:11" ht="12.75">
      <c r="A40" s="2"/>
      <c r="B40" s="2" t="s">
        <v>150</v>
      </c>
      <c r="C40" s="42"/>
      <c r="D40" s="42">
        <v>13.99</v>
      </c>
      <c r="E40" s="48"/>
      <c r="F40" s="14"/>
      <c r="G40" s="14"/>
      <c r="H40" s="48"/>
      <c r="I40" s="4"/>
      <c r="J40" s="4"/>
      <c r="K40" s="17"/>
    </row>
    <row r="41" spans="1:11" ht="12.75">
      <c r="A41" s="2"/>
      <c r="B41" s="2" t="s">
        <v>151</v>
      </c>
      <c r="C41" s="42"/>
      <c r="D41" s="42">
        <v>17.8</v>
      </c>
      <c r="E41" s="48"/>
      <c r="F41" s="14"/>
      <c r="G41" s="14"/>
      <c r="H41" s="48"/>
      <c r="I41" s="4"/>
      <c r="J41" s="4"/>
      <c r="K41" s="17"/>
    </row>
    <row r="42" spans="1:11" ht="12.75">
      <c r="A42" s="2"/>
      <c r="B42" s="2" t="s">
        <v>152</v>
      </c>
      <c r="C42" s="42"/>
      <c r="D42" s="42">
        <v>22</v>
      </c>
      <c r="E42" s="48"/>
      <c r="F42" s="14"/>
      <c r="G42" s="14"/>
      <c r="H42" s="48"/>
      <c r="I42" s="4"/>
      <c r="J42" s="4"/>
      <c r="K42" s="17"/>
    </row>
    <row r="43" spans="1:11" ht="12.75">
      <c r="A43" s="2" t="s">
        <v>163</v>
      </c>
      <c r="B43" s="2" t="s">
        <v>67</v>
      </c>
      <c r="C43" s="15">
        <v>13.3</v>
      </c>
      <c r="D43" s="15">
        <v>17.7</v>
      </c>
      <c r="E43" s="48">
        <f t="shared" si="1"/>
        <v>31</v>
      </c>
      <c r="F43" s="14"/>
      <c r="G43" s="14"/>
      <c r="H43" s="48"/>
      <c r="I43" s="4">
        <f>10.68*1.18</f>
        <v>12.6024</v>
      </c>
      <c r="J43" s="4">
        <f>12.2*1.18</f>
        <v>14.395999999999999</v>
      </c>
      <c r="K43" s="17">
        <f>I43+J43</f>
        <v>26.998399999999997</v>
      </c>
    </row>
    <row r="44" spans="1:11" ht="12.75">
      <c r="A44" s="2"/>
      <c r="B44" s="2" t="s">
        <v>131</v>
      </c>
      <c r="C44" s="15">
        <v>13.3</v>
      </c>
      <c r="D44" s="15">
        <v>17.7</v>
      </c>
      <c r="E44" s="48">
        <f t="shared" si="1"/>
        <v>31</v>
      </c>
      <c r="F44" s="14"/>
      <c r="G44" s="14"/>
      <c r="H44" s="48"/>
      <c r="I44" s="4"/>
      <c r="J44" s="4"/>
      <c r="K44" s="17"/>
    </row>
    <row r="45" spans="1:11" ht="12.75">
      <c r="A45" s="2"/>
      <c r="B45" s="2" t="s">
        <v>145</v>
      </c>
      <c r="C45" s="15">
        <v>13.3</v>
      </c>
      <c r="D45" s="15">
        <v>17.7</v>
      </c>
      <c r="E45" s="48">
        <f t="shared" si="1"/>
        <v>31</v>
      </c>
      <c r="F45" s="14"/>
      <c r="G45" s="14"/>
      <c r="H45" s="48"/>
      <c r="I45" s="4"/>
      <c r="J45" s="4"/>
      <c r="K45" s="17"/>
    </row>
    <row r="46" spans="1:11" ht="12.75">
      <c r="A46" s="2"/>
      <c r="B46" s="2" t="s">
        <v>132</v>
      </c>
      <c r="C46" s="15">
        <v>9.6</v>
      </c>
      <c r="D46" s="15">
        <v>14.4</v>
      </c>
      <c r="E46" s="48">
        <f t="shared" si="1"/>
        <v>24</v>
      </c>
      <c r="F46" s="14"/>
      <c r="G46" s="14"/>
      <c r="H46" s="48"/>
      <c r="I46" s="4"/>
      <c r="J46" s="4"/>
      <c r="K46" s="17"/>
    </row>
    <row r="47" spans="1:11" ht="12.75">
      <c r="A47" s="2" t="s">
        <v>164</v>
      </c>
      <c r="B47" s="2" t="s">
        <v>137</v>
      </c>
      <c r="C47" s="15">
        <v>10.5</v>
      </c>
      <c r="D47" s="15">
        <v>14.5</v>
      </c>
      <c r="E47" s="48">
        <f t="shared" si="1"/>
        <v>25</v>
      </c>
      <c r="F47" s="14"/>
      <c r="G47" s="14"/>
      <c r="H47" s="48"/>
      <c r="I47" s="4"/>
      <c r="J47" s="4"/>
      <c r="K47" s="17"/>
    </row>
    <row r="48" spans="1:11" ht="12.75">
      <c r="A48" s="2" t="s">
        <v>111</v>
      </c>
      <c r="B48" s="2" t="s">
        <v>41</v>
      </c>
      <c r="C48" s="15">
        <v>12.15</v>
      </c>
      <c r="D48" s="15">
        <v>12.48</v>
      </c>
      <c r="E48" s="14">
        <f t="shared" si="1"/>
        <v>24.630000000000003</v>
      </c>
      <c r="F48" s="14">
        <f>12.15+1.96</f>
        <v>14.11</v>
      </c>
      <c r="G48" s="14">
        <f>12.48+0.7</f>
        <v>13.18</v>
      </c>
      <c r="H48" s="48">
        <f>SUM(F48:G48)</f>
        <v>27.29</v>
      </c>
      <c r="I48" s="4">
        <f>10.3*1.18</f>
        <v>12.154</v>
      </c>
      <c r="J48" s="4">
        <f>10.58*1.18</f>
        <v>12.484399999999999</v>
      </c>
      <c r="K48" s="17">
        <f>I48+J48</f>
        <v>24.638399999999997</v>
      </c>
    </row>
    <row r="49" spans="1:11" ht="12.75">
      <c r="A49" s="2" t="s">
        <v>165</v>
      </c>
      <c r="B49" s="2" t="s">
        <v>18</v>
      </c>
      <c r="C49" s="15">
        <v>31.15</v>
      </c>
      <c r="D49" s="15">
        <v>46.73</v>
      </c>
      <c r="E49" s="48">
        <f t="shared" si="1"/>
        <v>77.88</v>
      </c>
      <c r="F49" s="14"/>
      <c r="G49" s="14"/>
      <c r="H49" s="48"/>
      <c r="I49" s="4">
        <f>18.5*1.18</f>
        <v>21.83</v>
      </c>
      <c r="J49" s="2">
        <f>26*1.18</f>
        <v>30.68</v>
      </c>
      <c r="K49" s="17">
        <f>I49+J49</f>
        <v>52.51</v>
      </c>
    </row>
    <row r="50" spans="1:11" ht="12.75">
      <c r="A50" s="2" t="s">
        <v>112</v>
      </c>
      <c r="B50" s="2" t="s">
        <v>26</v>
      </c>
      <c r="C50" s="15">
        <v>43.28</v>
      </c>
      <c r="D50" s="15">
        <v>31.62</v>
      </c>
      <c r="E50" s="14">
        <f t="shared" si="1"/>
        <v>74.9</v>
      </c>
      <c r="F50" s="14">
        <v>43.28</v>
      </c>
      <c r="G50" s="14">
        <v>31.62</v>
      </c>
      <c r="H50" s="48">
        <f>SUM(F50:G50)</f>
        <v>74.9</v>
      </c>
      <c r="I50" s="4">
        <f>26.27*1.18</f>
        <v>30.998599999999996</v>
      </c>
      <c r="J50" s="4">
        <f>19.2*1.18</f>
        <v>22.656</v>
      </c>
      <c r="K50" s="17">
        <f>I50+J50</f>
        <v>53.654599999999995</v>
      </c>
    </row>
    <row r="51" spans="1:11" ht="12.75">
      <c r="A51" s="2" t="s">
        <v>113</v>
      </c>
      <c r="B51" s="2" t="s">
        <v>14</v>
      </c>
      <c r="C51" s="15">
        <v>17.1</v>
      </c>
      <c r="D51" s="15">
        <v>21.6</v>
      </c>
      <c r="E51" s="48">
        <f t="shared" si="1"/>
        <v>38.7</v>
      </c>
      <c r="F51" s="14"/>
      <c r="G51" s="14"/>
      <c r="H51" s="48"/>
      <c r="I51" s="4">
        <f>11.02*1.18</f>
        <v>13.003599999999999</v>
      </c>
      <c r="J51" s="4">
        <f>12.63*1.18</f>
        <v>14.9034</v>
      </c>
      <c r="K51" s="17">
        <f>I51+J51</f>
        <v>27.906999999999996</v>
      </c>
    </row>
    <row r="52" spans="1:11" ht="12.75">
      <c r="A52" s="2" t="s">
        <v>114</v>
      </c>
      <c r="B52" s="2" t="s">
        <v>4</v>
      </c>
      <c r="C52" s="15">
        <v>10.8</v>
      </c>
      <c r="D52" s="15">
        <v>17.4</v>
      </c>
      <c r="E52" s="48">
        <f t="shared" si="1"/>
        <v>28.2</v>
      </c>
      <c r="F52" s="14"/>
      <c r="G52" s="14"/>
      <c r="H52" s="48"/>
      <c r="I52" s="4">
        <f>9.15*1.18</f>
        <v>10.797</v>
      </c>
      <c r="J52" s="4">
        <f>11.19*1.18</f>
        <v>13.204199999999998</v>
      </c>
      <c r="K52" s="17">
        <f>I52+J52</f>
        <v>24.001199999999997</v>
      </c>
    </row>
    <row r="53" spans="1:11" ht="12.75">
      <c r="A53" s="2" t="s">
        <v>115</v>
      </c>
      <c r="B53" s="2" t="s">
        <v>102</v>
      </c>
      <c r="C53" s="15">
        <v>11</v>
      </c>
      <c r="D53" s="15">
        <v>15</v>
      </c>
      <c r="E53" s="48">
        <f t="shared" si="1"/>
        <v>26</v>
      </c>
      <c r="F53" s="14"/>
      <c r="G53" s="14"/>
      <c r="H53" s="48"/>
      <c r="I53" s="4"/>
      <c r="J53" s="4"/>
      <c r="K53" s="17"/>
    </row>
    <row r="54" spans="1:11" ht="12.75">
      <c r="A54" s="2" t="s">
        <v>116</v>
      </c>
      <c r="B54" s="2" t="s">
        <v>13</v>
      </c>
      <c r="C54" s="15">
        <v>11.28</v>
      </c>
      <c r="D54" s="42">
        <v>16.15</v>
      </c>
      <c r="E54" s="58">
        <f t="shared" si="1"/>
        <v>27.43</v>
      </c>
      <c r="F54" s="57"/>
      <c r="G54" s="57"/>
      <c r="H54" s="58"/>
      <c r="I54" s="4"/>
      <c r="J54" s="4"/>
      <c r="K54" s="17"/>
    </row>
    <row r="55" spans="1:11" ht="12.75">
      <c r="A55" s="2"/>
      <c r="B55" s="2" t="s">
        <v>139</v>
      </c>
      <c r="C55" s="15">
        <v>15.58</v>
      </c>
      <c r="D55" s="42">
        <v>21.12</v>
      </c>
      <c r="E55" s="58">
        <f t="shared" si="1"/>
        <v>36.7</v>
      </c>
      <c r="F55" s="57"/>
      <c r="G55" s="57"/>
      <c r="H55" s="58"/>
      <c r="I55" s="4"/>
      <c r="J55" s="4"/>
      <c r="K55" s="17"/>
    </row>
    <row r="56" spans="1:11" ht="12.75">
      <c r="A56" s="2"/>
      <c r="B56" s="2" t="s">
        <v>140</v>
      </c>
      <c r="C56" s="15">
        <v>14.16</v>
      </c>
      <c r="D56" s="42">
        <v>18.88</v>
      </c>
      <c r="E56" s="58">
        <f t="shared" si="1"/>
        <v>33.04</v>
      </c>
      <c r="F56" s="57"/>
      <c r="G56" s="57"/>
      <c r="H56" s="58"/>
      <c r="I56" s="4"/>
      <c r="J56" s="4"/>
      <c r="K56" s="17"/>
    </row>
    <row r="57" spans="1:11" ht="12.75">
      <c r="A57" s="2" t="s">
        <v>166</v>
      </c>
      <c r="B57" s="2" t="s">
        <v>42</v>
      </c>
      <c r="C57" s="15">
        <v>16.5</v>
      </c>
      <c r="D57" s="15">
        <v>21.8</v>
      </c>
      <c r="E57" s="48">
        <f t="shared" si="1"/>
        <v>38.3</v>
      </c>
      <c r="F57" s="14"/>
      <c r="G57" s="14"/>
      <c r="H57" s="48"/>
      <c r="I57" s="4">
        <f>11.44*1.18</f>
        <v>13.499199999999998</v>
      </c>
      <c r="J57" s="4">
        <f>15.68*1.18</f>
        <v>18.502399999999998</v>
      </c>
      <c r="K57" s="17">
        <f>I57+J57</f>
        <v>32.001599999999996</v>
      </c>
    </row>
    <row r="58" spans="1:11" ht="12.75">
      <c r="A58" s="2" t="s">
        <v>117</v>
      </c>
      <c r="B58" s="2" t="s">
        <v>6</v>
      </c>
      <c r="C58" s="15">
        <v>13.57</v>
      </c>
      <c r="D58" s="15">
        <v>18.29</v>
      </c>
      <c r="E58" s="48">
        <f t="shared" si="1"/>
        <v>31.86</v>
      </c>
      <c r="F58" s="14"/>
      <c r="G58" s="14"/>
      <c r="H58" s="48"/>
      <c r="I58" s="4">
        <f>9*1.18</f>
        <v>10.62</v>
      </c>
      <c r="J58" s="4">
        <f>12*1.18</f>
        <v>14.16</v>
      </c>
      <c r="K58" s="17">
        <f>I58+J58</f>
        <v>24.78</v>
      </c>
    </row>
    <row r="59" spans="1:13" ht="12.75">
      <c r="A59" s="2" t="s">
        <v>51</v>
      </c>
      <c r="B59" s="2" t="s">
        <v>21</v>
      </c>
      <c r="C59" s="15">
        <v>12.51</v>
      </c>
      <c r="D59" s="15">
        <v>15.6</v>
      </c>
      <c r="E59" s="48">
        <f t="shared" si="1"/>
        <v>28.11</v>
      </c>
      <c r="F59" s="14"/>
      <c r="G59" s="14"/>
      <c r="H59" s="48"/>
      <c r="I59" s="4">
        <f>10*1.18</f>
        <v>11.799999999999999</v>
      </c>
      <c r="J59" s="2">
        <f>13*1.18</f>
        <v>15.34</v>
      </c>
      <c r="K59" s="17">
        <f>I59+J59</f>
        <v>27.14</v>
      </c>
      <c r="M59" t="s">
        <v>96</v>
      </c>
    </row>
    <row r="60" spans="9:15" ht="12.75">
      <c r="I60" s="1"/>
      <c r="J60" s="1"/>
      <c r="K60" s="1"/>
      <c r="O60" t="s">
        <v>97</v>
      </c>
    </row>
    <row r="61" spans="3:8" ht="12.75">
      <c r="C61" s="59"/>
      <c r="D61" s="59"/>
      <c r="E61" s="59"/>
      <c r="F61" s="59"/>
      <c r="G61" s="59"/>
      <c r="H61" s="60"/>
    </row>
    <row r="62" spans="3:8" ht="12.75">
      <c r="C62" s="27"/>
      <c r="D62" s="27"/>
      <c r="E62" s="27"/>
      <c r="F62" s="27"/>
      <c r="G62" s="27"/>
      <c r="H62" s="56"/>
    </row>
    <row r="63" spans="5:8" ht="12.75">
      <c r="E63" s="27"/>
      <c r="F63" s="27"/>
      <c r="G63" s="27"/>
      <c r="H63" s="27"/>
    </row>
    <row r="64" ht="12.75">
      <c r="E64" s="27"/>
    </row>
    <row r="65" ht="12.75">
      <c r="E65" s="27"/>
    </row>
    <row r="66" ht="12.75">
      <c r="E66" s="27"/>
    </row>
    <row r="67" ht="12.75">
      <c r="E67" s="27"/>
    </row>
    <row r="68" ht="12.75">
      <c r="E68" s="27"/>
    </row>
  </sheetData>
  <mergeCells count="3">
    <mergeCell ref="A2:K2"/>
    <mergeCell ref="A3:K3"/>
    <mergeCell ref="C4:E4"/>
  </mergeCells>
  <printOptions/>
  <pageMargins left="0.7480314960629921" right="0.7480314960629921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4"/>
  <sheetViews>
    <sheetView workbookViewId="0" topLeftCell="A22">
      <selection activeCell="E59" sqref="E59"/>
    </sheetView>
  </sheetViews>
  <sheetFormatPr defaultColWidth="9.140625" defaultRowHeight="12.75"/>
  <cols>
    <col min="1" max="1" width="1.421875" style="0" customWidth="1"/>
    <col min="2" max="2" width="21.8515625" style="0" customWidth="1"/>
    <col min="3" max="3" width="13.140625" style="0" customWidth="1"/>
    <col min="4" max="4" width="6.57421875" style="0" customWidth="1"/>
    <col min="5" max="5" width="7.7109375" style="0" customWidth="1"/>
    <col min="6" max="6" width="8.28125" style="0" customWidth="1"/>
    <col min="10" max="10" width="7.7109375" style="0" hidden="1" customWidth="1"/>
    <col min="11" max="11" width="15.421875" style="0" hidden="1" customWidth="1"/>
    <col min="12" max="12" width="0" style="0" hidden="1" customWidth="1"/>
  </cols>
  <sheetData>
    <row r="2" spans="2:12" ht="12.75">
      <c r="B2" s="83" t="s">
        <v>99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ht="12.75">
      <c r="B3" s="84" t="s">
        <v>138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2" ht="13.5" thickBot="1">
      <c r="B4" s="27"/>
      <c r="C4" s="27"/>
      <c r="D4" s="63"/>
      <c r="E4" s="64"/>
      <c r="F4" s="64"/>
      <c r="G4" s="27"/>
      <c r="H4" s="27"/>
      <c r="I4" s="27"/>
      <c r="J4" s="27"/>
      <c r="K4" s="27"/>
      <c r="L4" s="27"/>
    </row>
    <row r="5" spans="2:12" ht="12.75">
      <c r="B5" s="21"/>
      <c r="C5" s="22"/>
      <c r="D5" s="88" t="s">
        <v>119</v>
      </c>
      <c r="E5" s="89"/>
      <c r="F5" s="90"/>
      <c r="G5" s="61" t="s">
        <v>120</v>
      </c>
      <c r="H5" s="45" t="s">
        <v>121</v>
      </c>
      <c r="I5" s="31" t="s">
        <v>92</v>
      </c>
      <c r="J5" s="43" t="s">
        <v>0</v>
      </c>
      <c r="K5" s="23" t="s">
        <v>1</v>
      </c>
      <c r="L5" s="29" t="s">
        <v>54</v>
      </c>
    </row>
    <row r="6" spans="2:12" ht="12.75">
      <c r="B6" s="24"/>
      <c r="C6" s="16" t="s">
        <v>60</v>
      </c>
      <c r="D6" s="68"/>
      <c r="E6" s="66"/>
      <c r="F6" s="69"/>
      <c r="G6" s="62" t="s">
        <v>93</v>
      </c>
      <c r="H6" s="28" t="s">
        <v>93</v>
      </c>
      <c r="I6" s="32" t="s">
        <v>91</v>
      </c>
      <c r="J6" s="6"/>
      <c r="K6" s="9"/>
      <c r="L6" s="28" t="s">
        <v>55</v>
      </c>
    </row>
    <row r="7" spans="2:12" ht="12.75">
      <c r="B7" s="33" t="s">
        <v>3</v>
      </c>
      <c r="C7" s="16" t="s">
        <v>61</v>
      </c>
      <c r="D7" s="70" t="s">
        <v>0</v>
      </c>
      <c r="E7" s="12" t="s">
        <v>94</v>
      </c>
      <c r="F7" s="18" t="s">
        <v>118</v>
      </c>
      <c r="G7" s="67" t="s">
        <v>95</v>
      </c>
      <c r="H7" s="36" t="s">
        <v>95</v>
      </c>
      <c r="I7" s="32" t="s">
        <v>98</v>
      </c>
      <c r="J7" s="6"/>
      <c r="K7" s="9"/>
      <c r="L7" s="28" t="s">
        <v>56</v>
      </c>
    </row>
    <row r="8" spans="2:12" ht="13.5" thickBot="1">
      <c r="B8" s="25"/>
      <c r="C8" s="26"/>
      <c r="D8" s="71" t="s">
        <v>36</v>
      </c>
      <c r="E8" s="35" t="s">
        <v>36</v>
      </c>
      <c r="F8" s="30" t="s">
        <v>36</v>
      </c>
      <c r="G8" s="44" t="s">
        <v>36</v>
      </c>
      <c r="H8" s="35" t="s">
        <v>36</v>
      </c>
      <c r="I8" s="30" t="s">
        <v>36</v>
      </c>
      <c r="J8" s="44" t="s">
        <v>36</v>
      </c>
      <c r="K8" s="35" t="s">
        <v>36</v>
      </c>
      <c r="L8" s="35" t="s">
        <v>36</v>
      </c>
    </row>
    <row r="9" spans="2:12" ht="12.75">
      <c r="B9" s="13" t="s">
        <v>25</v>
      </c>
      <c r="C9" s="13" t="s">
        <v>9</v>
      </c>
      <c r="D9" s="13">
        <v>7.85</v>
      </c>
      <c r="E9" s="13">
        <v>21.5</v>
      </c>
      <c r="F9" s="55">
        <f>E9+D9</f>
        <v>29.35</v>
      </c>
      <c r="G9" s="13"/>
      <c r="H9" s="13"/>
      <c r="I9" s="13"/>
      <c r="J9" s="19">
        <f>6.61*1.18</f>
        <v>7.7998</v>
      </c>
      <c r="K9" s="19">
        <f>14.11*1.18</f>
        <v>16.6498</v>
      </c>
      <c r="L9" s="20">
        <f aca="true" t="shared" si="0" ref="L9:L29">J9+K9</f>
        <v>24.4496</v>
      </c>
    </row>
    <row r="10" spans="2:12" ht="12.75">
      <c r="B10" s="2" t="s">
        <v>48</v>
      </c>
      <c r="C10" s="2" t="s">
        <v>45</v>
      </c>
      <c r="D10" s="2">
        <v>12.9</v>
      </c>
      <c r="E10" s="2">
        <v>18.41</v>
      </c>
      <c r="F10" s="55">
        <f aca="true" t="shared" si="1" ref="F10:F54">E10+D10</f>
        <v>31.310000000000002</v>
      </c>
      <c r="G10" s="13"/>
      <c r="H10" s="13"/>
      <c r="I10" s="13"/>
      <c r="J10" s="4">
        <f>7.8*1.18</f>
        <v>9.203999999999999</v>
      </c>
      <c r="K10" s="4">
        <f>9.35*1.18</f>
        <v>11.033</v>
      </c>
      <c r="L10" s="17">
        <f t="shared" si="0"/>
        <v>20.237</v>
      </c>
    </row>
    <row r="11" spans="2:12" ht="12.75">
      <c r="B11" s="2" t="s">
        <v>49</v>
      </c>
      <c r="C11" s="2" t="s">
        <v>12</v>
      </c>
      <c r="D11" s="2">
        <v>15.2</v>
      </c>
      <c r="E11" s="2">
        <v>14.7</v>
      </c>
      <c r="F11" s="13">
        <f t="shared" si="1"/>
        <v>29.9</v>
      </c>
      <c r="G11" s="13">
        <f>15.2+1.07</f>
        <v>16.27</v>
      </c>
      <c r="H11" s="13">
        <f>14.7+1.07</f>
        <v>15.77</v>
      </c>
      <c r="I11" s="55">
        <f>SUM(G11:H11)</f>
        <v>32.04</v>
      </c>
      <c r="J11" s="4">
        <f>8.9*1.18</f>
        <v>10.502</v>
      </c>
      <c r="K11" s="4">
        <f>9.75*1.18</f>
        <v>11.504999999999999</v>
      </c>
      <c r="L11" s="17">
        <f t="shared" si="0"/>
        <v>22.006999999999998</v>
      </c>
    </row>
    <row r="12" spans="2:12" ht="12.75">
      <c r="B12" s="2" t="s">
        <v>50</v>
      </c>
      <c r="C12" s="8" t="s">
        <v>22</v>
      </c>
      <c r="D12" s="74">
        <v>13.1</v>
      </c>
      <c r="E12" s="74">
        <v>18.1</v>
      </c>
      <c r="F12" s="55">
        <f t="shared" si="1"/>
        <v>31.200000000000003</v>
      </c>
      <c r="G12" s="13"/>
      <c r="H12" s="13"/>
      <c r="I12" s="55"/>
      <c r="J12" s="4">
        <f>9.45*1.18</f>
        <v>11.150999999999998</v>
      </c>
      <c r="K12" s="4">
        <f>12.585*1.18</f>
        <v>14.8503</v>
      </c>
      <c r="L12" s="17">
        <f t="shared" si="0"/>
        <v>26.0013</v>
      </c>
    </row>
    <row r="13" spans="2:12" ht="12.75">
      <c r="B13" s="2" t="s">
        <v>103</v>
      </c>
      <c r="C13" s="75"/>
      <c r="D13" s="79">
        <v>10.82</v>
      </c>
      <c r="E13" s="2">
        <v>15.01</v>
      </c>
      <c r="F13" s="77">
        <f>E13+D13</f>
        <v>25.83</v>
      </c>
      <c r="G13" s="13">
        <f>10.82+0.11</f>
        <v>10.93</v>
      </c>
      <c r="H13" s="13">
        <v>15.01</v>
      </c>
      <c r="I13" s="55">
        <f>SUM(G13:H13)</f>
        <v>25.939999999999998</v>
      </c>
      <c r="J13" s="4"/>
      <c r="K13" s="4"/>
      <c r="L13" s="17"/>
    </row>
    <row r="14" spans="2:12" ht="12.75">
      <c r="B14" s="2" t="s">
        <v>104</v>
      </c>
      <c r="C14" s="2" t="s">
        <v>19</v>
      </c>
      <c r="D14" s="2">
        <v>11.8</v>
      </c>
      <c r="E14" s="2">
        <v>23.6</v>
      </c>
      <c r="F14" s="55">
        <f t="shared" si="1"/>
        <v>35.400000000000006</v>
      </c>
      <c r="G14" s="13"/>
      <c r="H14" s="13"/>
      <c r="I14" s="55"/>
      <c r="J14" s="4">
        <v>9.44</v>
      </c>
      <c r="K14" s="2">
        <v>13.57</v>
      </c>
      <c r="L14" s="17">
        <f t="shared" si="0"/>
        <v>23.009999999999998</v>
      </c>
    </row>
    <row r="15" spans="2:12" ht="12.75">
      <c r="B15" s="2" t="s">
        <v>105</v>
      </c>
      <c r="C15" s="2" t="s">
        <v>11</v>
      </c>
      <c r="D15" s="2">
        <v>10.2</v>
      </c>
      <c r="E15" s="2">
        <v>14.4</v>
      </c>
      <c r="F15" s="13">
        <f t="shared" si="1"/>
        <v>24.6</v>
      </c>
      <c r="G15" s="13">
        <f>10.2+2.21</f>
        <v>12.41</v>
      </c>
      <c r="H15" s="13">
        <f>14.4+1.81</f>
        <v>16.21</v>
      </c>
      <c r="I15" s="55">
        <f>SUM(G15:H15)</f>
        <v>28.62</v>
      </c>
      <c r="J15" s="4">
        <f>7.203*1.18</f>
        <v>8.49954</v>
      </c>
      <c r="K15" s="4">
        <f>10.17*1.18</f>
        <v>12.000599999999999</v>
      </c>
      <c r="L15" s="17">
        <f t="shared" si="0"/>
        <v>20.50014</v>
      </c>
    </row>
    <row r="16" spans="2:12" ht="12.75">
      <c r="B16" s="2" t="s">
        <v>106</v>
      </c>
      <c r="C16" s="2" t="s">
        <v>17</v>
      </c>
      <c r="D16" s="2">
        <v>8</v>
      </c>
      <c r="E16" s="2">
        <v>19</v>
      </c>
      <c r="F16" s="13">
        <f t="shared" si="1"/>
        <v>27</v>
      </c>
      <c r="G16" s="13">
        <f>8+1.22</f>
        <v>9.22</v>
      </c>
      <c r="H16" s="13">
        <f>19+0.7</f>
        <v>19.7</v>
      </c>
      <c r="I16" s="55">
        <f>SUM(G16:H16)</f>
        <v>28.92</v>
      </c>
      <c r="J16" s="4">
        <v>6.5</v>
      </c>
      <c r="K16" s="4">
        <v>13</v>
      </c>
      <c r="L16" s="17">
        <f t="shared" si="0"/>
        <v>19.5</v>
      </c>
    </row>
    <row r="17" spans="2:12" ht="12.75">
      <c r="B17" s="2"/>
      <c r="C17" s="2" t="s">
        <v>71</v>
      </c>
      <c r="D17" s="2">
        <v>14.16</v>
      </c>
      <c r="E17" s="2">
        <v>14.16</v>
      </c>
      <c r="F17" s="55">
        <f t="shared" si="1"/>
        <v>28.32</v>
      </c>
      <c r="G17" s="13"/>
      <c r="H17" s="13"/>
      <c r="I17" s="55"/>
      <c r="J17" s="4"/>
      <c r="K17" s="4"/>
      <c r="L17" s="17"/>
    </row>
    <row r="18" spans="2:12" ht="12.75">
      <c r="B18" s="2"/>
      <c r="C18" s="2" t="s">
        <v>129</v>
      </c>
      <c r="D18" s="2">
        <v>6.1</v>
      </c>
      <c r="E18" s="2">
        <v>5.35</v>
      </c>
      <c r="F18" s="77">
        <f t="shared" si="1"/>
        <v>11.45</v>
      </c>
      <c r="G18" s="13"/>
      <c r="H18" s="13"/>
      <c r="I18" s="55"/>
      <c r="J18" s="4"/>
      <c r="K18" s="4"/>
      <c r="L18" s="17"/>
    </row>
    <row r="19" spans="2:12" ht="12.75">
      <c r="B19" s="2"/>
      <c r="C19" s="2" t="s">
        <v>130</v>
      </c>
      <c r="D19" s="2"/>
      <c r="E19" s="2">
        <v>12.5</v>
      </c>
      <c r="F19" s="77">
        <f t="shared" si="1"/>
        <v>12.5</v>
      </c>
      <c r="G19" s="13"/>
      <c r="H19" s="13"/>
      <c r="I19" s="55"/>
      <c r="J19" s="4"/>
      <c r="K19" s="4"/>
      <c r="L19" s="17"/>
    </row>
    <row r="20" spans="2:12" ht="12.75">
      <c r="B20" s="2" t="s">
        <v>156</v>
      </c>
      <c r="C20" s="2" t="s">
        <v>52</v>
      </c>
      <c r="D20" s="4">
        <v>14.84</v>
      </c>
      <c r="E20" s="4">
        <v>20.85</v>
      </c>
      <c r="F20" s="55">
        <f t="shared" si="1"/>
        <v>35.69</v>
      </c>
      <c r="G20" s="13"/>
      <c r="H20" s="13"/>
      <c r="I20" s="55"/>
      <c r="J20" s="4">
        <f>9.32*1.18</f>
        <v>10.9976</v>
      </c>
      <c r="K20" s="4">
        <f>12.71*1.18</f>
        <v>14.9978</v>
      </c>
      <c r="L20" s="17">
        <f t="shared" si="0"/>
        <v>25.9954</v>
      </c>
    </row>
    <row r="21" spans="2:12" ht="12.75">
      <c r="B21" s="2" t="s">
        <v>107</v>
      </c>
      <c r="C21" s="2" t="s">
        <v>8</v>
      </c>
      <c r="D21" s="4">
        <v>11</v>
      </c>
      <c r="E21" s="4">
        <v>16</v>
      </c>
      <c r="F21" s="13">
        <f t="shared" si="1"/>
        <v>27</v>
      </c>
      <c r="G21" s="13">
        <f>11+1.17</f>
        <v>12.17</v>
      </c>
      <c r="H21" s="13">
        <f>16+1.14</f>
        <v>17.14</v>
      </c>
      <c r="I21" s="55">
        <f>SUM(G21:H21)</f>
        <v>29.310000000000002</v>
      </c>
      <c r="J21" s="4">
        <v>9</v>
      </c>
      <c r="K21" s="4">
        <v>12</v>
      </c>
      <c r="L21" s="17">
        <f t="shared" si="0"/>
        <v>21</v>
      </c>
    </row>
    <row r="22" spans="2:12" ht="12.75">
      <c r="B22" s="2" t="s">
        <v>167</v>
      </c>
      <c r="C22" s="2" t="s">
        <v>15</v>
      </c>
      <c r="D22" s="4">
        <v>9.99</v>
      </c>
      <c r="E22" s="4">
        <v>18.5</v>
      </c>
      <c r="F22" s="13">
        <f t="shared" si="1"/>
        <v>28.490000000000002</v>
      </c>
      <c r="G22" s="13">
        <f>9.99+2.03</f>
        <v>12.02</v>
      </c>
      <c r="H22" s="13">
        <f>18.5+2.24</f>
        <v>20.740000000000002</v>
      </c>
      <c r="I22" s="55">
        <f>SUM(G22:H22)</f>
        <v>32.760000000000005</v>
      </c>
      <c r="J22" s="4"/>
      <c r="K22" s="4"/>
      <c r="L22" s="17"/>
    </row>
    <row r="23" spans="2:12" ht="12.75">
      <c r="B23" s="2"/>
      <c r="C23" s="2" t="s">
        <v>125</v>
      </c>
      <c r="D23" s="2">
        <v>9.99</v>
      </c>
      <c r="E23" s="2">
        <v>13</v>
      </c>
      <c r="F23" s="13">
        <f t="shared" si="1"/>
        <v>22.990000000000002</v>
      </c>
      <c r="G23" s="13">
        <f>9.99+2.03</f>
        <v>12.02</v>
      </c>
      <c r="H23" s="13">
        <f>13+2.24</f>
        <v>15.24</v>
      </c>
      <c r="I23" s="55">
        <f>SUM(G23:H23)</f>
        <v>27.259999999999998</v>
      </c>
      <c r="J23" s="4"/>
      <c r="K23" s="4"/>
      <c r="L23" s="17"/>
    </row>
    <row r="24" spans="2:12" ht="12.75">
      <c r="B24" s="2"/>
      <c r="C24" s="2" t="s">
        <v>126</v>
      </c>
      <c r="D24" s="4">
        <v>9.99</v>
      </c>
      <c r="E24" s="2">
        <v>13</v>
      </c>
      <c r="F24" s="13">
        <f t="shared" si="1"/>
        <v>22.990000000000002</v>
      </c>
      <c r="G24" s="13">
        <v>12.02</v>
      </c>
      <c r="H24" s="13">
        <v>15.24</v>
      </c>
      <c r="I24" s="55">
        <f>SUM(G24:H24)</f>
        <v>27.259999999999998</v>
      </c>
      <c r="J24" s="4"/>
      <c r="K24" s="4"/>
      <c r="L24" s="17"/>
    </row>
    <row r="25" spans="2:12" ht="12.75">
      <c r="B25" s="2"/>
      <c r="C25" s="2" t="s">
        <v>127</v>
      </c>
      <c r="D25" s="2">
        <v>9.99</v>
      </c>
      <c r="E25" s="2">
        <v>18.5</v>
      </c>
      <c r="F25" s="13">
        <f t="shared" si="1"/>
        <v>28.490000000000002</v>
      </c>
      <c r="G25" s="13">
        <f>9.99+2.03</f>
        <v>12.02</v>
      </c>
      <c r="H25" s="13">
        <f>18.5+2.24</f>
        <v>20.740000000000002</v>
      </c>
      <c r="I25" s="55">
        <f>SUM(G25:H25)</f>
        <v>32.760000000000005</v>
      </c>
      <c r="J25" s="4"/>
      <c r="K25" s="4"/>
      <c r="L25" s="17"/>
    </row>
    <row r="26" spans="2:12" ht="12.75">
      <c r="B26" s="2" t="s">
        <v>157</v>
      </c>
      <c r="C26" s="2" t="s">
        <v>16</v>
      </c>
      <c r="D26" s="2">
        <v>10</v>
      </c>
      <c r="E26" s="2">
        <v>14.5</v>
      </c>
      <c r="F26" s="55">
        <f t="shared" si="1"/>
        <v>24.5</v>
      </c>
      <c r="G26" s="13"/>
      <c r="H26" s="13"/>
      <c r="I26" s="55"/>
      <c r="J26" s="4">
        <v>9.4</v>
      </c>
      <c r="K26" s="4">
        <v>12.7</v>
      </c>
      <c r="L26" s="17">
        <f t="shared" si="0"/>
        <v>22.1</v>
      </c>
    </row>
    <row r="27" spans="2:12" ht="12.75">
      <c r="B27" s="2" t="s">
        <v>158</v>
      </c>
      <c r="C27" s="2" t="s">
        <v>10</v>
      </c>
      <c r="D27" s="2">
        <v>11.45</v>
      </c>
      <c r="E27" s="2">
        <v>19.71</v>
      </c>
      <c r="F27" s="13">
        <f t="shared" si="1"/>
        <v>31.16</v>
      </c>
      <c r="G27" s="13">
        <f>11.45+2.18</f>
        <v>13.629999999999999</v>
      </c>
      <c r="H27" s="13">
        <f>19.71+2.15</f>
        <v>21.86</v>
      </c>
      <c r="I27" s="55">
        <f>SUM(G27:H27)</f>
        <v>35.489999999999995</v>
      </c>
      <c r="J27" s="4">
        <f>7.2*1.18</f>
        <v>8.496</v>
      </c>
      <c r="K27" s="2">
        <v>13.22</v>
      </c>
      <c r="L27" s="17">
        <f t="shared" si="0"/>
        <v>21.716</v>
      </c>
    </row>
    <row r="28" spans="2:12" ht="12.75">
      <c r="B28" s="2" t="s">
        <v>159</v>
      </c>
      <c r="C28" s="2" t="s">
        <v>23</v>
      </c>
      <c r="D28" s="2">
        <v>16.52</v>
      </c>
      <c r="E28" s="2">
        <v>16.52</v>
      </c>
      <c r="F28" s="55">
        <f t="shared" si="1"/>
        <v>33.04</v>
      </c>
      <c r="G28" s="13"/>
      <c r="H28" s="13"/>
      <c r="I28" s="55"/>
      <c r="J28" s="4">
        <v>12.5</v>
      </c>
      <c r="K28" s="4">
        <v>13.33</v>
      </c>
      <c r="L28" s="17">
        <f t="shared" si="0"/>
        <v>25.83</v>
      </c>
    </row>
    <row r="29" spans="2:12" ht="12.75">
      <c r="B29" s="2" t="s">
        <v>160</v>
      </c>
      <c r="C29" s="2" t="s">
        <v>65</v>
      </c>
      <c r="D29" s="2">
        <v>9</v>
      </c>
      <c r="E29" s="2">
        <v>15</v>
      </c>
      <c r="F29" s="55">
        <f t="shared" si="1"/>
        <v>24</v>
      </c>
      <c r="G29" s="13"/>
      <c r="H29" s="13"/>
      <c r="I29" s="55"/>
      <c r="J29" s="4">
        <v>7</v>
      </c>
      <c r="K29" s="4">
        <v>13</v>
      </c>
      <c r="L29" s="17">
        <f t="shared" si="0"/>
        <v>20</v>
      </c>
    </row>
    <row r="30" spans="2:12" ht="12.75">
      <c r="B30" s="2"/>
      <c r="C30" s="2" t="s">
        <v>62</v>
      </c>
      <c r="D30" s="2">
        <v>8.5</v>
      </c>
      <c r="E30" s="2">
        <v>13.6</v>
      </c>
      <c r="F30" s="55">
        <f t="shared" si="1"/>
        <v>22.1</v>
      </c>
      <c r="G30" s="13"/>
      <c r="H30" s="13"/>
      <c r="I30" s="55"/>
      <c r="J30" s="4">
        <f>5.85*1.18</f>
        <v>6.903</v>
      </c>
      <c r="K30" s="4">
        <f>6.9*1.18</f>
        <v>8.142</v>
      </c>
      <c r="L30" s="17">
        <f>SUM(J30:K30)</f>
        <v>15.044999999999998</v>
      </c>
    </row>
    <row r="31" spans="2:12" ht="12.75">
      <c r="B31" s="2"/>
      <c r="C31" s="2" t="s">
        <v>64</v>
      </c>
      <c r="D31" s="2">
        <v>14</v>
      </c>
      <c r="E31" s="2">
        <v>14</v>
      </c>
      <c r="F31" s="55">
        <f t="shared" si="1"/>
        <v>28</v>
      </c>
      <c r="G31" s="13"/>
      <c r="H31" s="13"/>
      <c r="I31" s="55"/>
      <c r="J31" s="4"/>
      <c r="K31" s="4"/>
      <c r="L31" s="17"/>
    </row>
    <row r="32" spans="2:12" ht="12.75">
      <c r="B32" s="2" t="s">
        <v>161</v>
      </c>
      <c r="C32" s="2" t="s">
        <v>5</v>
      </c>
      <c r="D32" s="2">
        <v>12.8</v>
      </c>
      <c r="E32" s="2">
        <v>18.6</v>
      </c>
      <c r="F32" s="77">
        <f t="shared" si="1"/>
        <v>31.400000000000002</v>
      </c>
      <c r="G32" s="13"/>
      <c r="H32" s="13"/>
      <c r="I32" s="55"/>
      <c r="J32" s="4"/>
      <c r="K32" s="4"/>
      <c r="L32" s="17"/>
    </row>
    <row r="33" spans="2:12" ht="12.75">
      <c r="B33" s="2"/>
      <c r="C33" s="2" t="s">
        <v>142</v>
      </c>
      <c r="D33" s="2">
        <v>9.99</v>
      </c>
      <c r="E33" s="2">
        <v>17.79</v>
      </c>
      <c r="F33" s="77">
        <f t="shared" si="1"/>
        <v>27.78</v>
      </c>
      <c r="G33" s="13"/>
      <c r="H33" s="13"/>
      <c r="I33" s="55"/>
      <c r="J33" s="4"/>
      <c r="K33" s="4"/>
      <c r="L33" s="17"/>
    </row>
    <row r="34" spans="2:12" ht="12.75">
      <c r="B34" s="2"/>
      <c r="C34" s="2" t="s">
        <v>143</v>
      </c>
      <c r="D34" s="2">
        <v>17.7</v>
      </c>
      <c r="E34" s="2">
        <v>25.96</v>
      </c>
      <c r="F34" s="77">
        <f t="shared" si="1"/>
        <v>43.66</v>
      </c>
      <c r="G34" s="13"/>
      <c r="H34" s="13"/>
      <c r="I34" s="55"/>
      <c r="J34" s="4"/>
      <c r="K34" s="4"/>
      <c r="L34" s="17"/>
    </row>
    <row r="35" spans="2:12" ht="12.75">
      <c r="B35" s="2" t="s">
        <v>162</v>
      </c>
      <c r="C35" s="73" t="s">
        <v>7</v>
      </c>
      <c r="D35" s="2">
        <v>13.99</v>
      </c>
      <c r="E35" s="2">
        <v>11.51</v>
      </c>
      <c r="F35" s="55">
        <f t="shared" si="1"/>
        <v>25.5</v>
      </c>
      <c r="G35" s="13"/>
      <c r="H35" s="13"/>
      <c r="I35" s="55"/>
      <c r="J35" s="4">
        <v>13</v>
      </c>
      <c r="K35" s="4">
        <v>9</v>
      </c>
      <c r="L35" s="17">
        <f>J35+K35</f>
        <v>22</v>
      </c>
    </row>
    <row r="36" spans="2:12" ht="12.75">
      <c r="B36" s="2"/>
      <c r="C36" s="2" t="s">
        <v>146</v>
      </c>
      <c r="D36" s="2">
        <v>11.51</v>
      </c>
      <c r="E36" s="2">
        <v>11.51</v>
      </c>
      <c r="F36" s="55">
        <f t="shared" si="1"/>
        <v>23.02</v>
      </c>
      <c r="G36" s="13"/>
      <c r="H36" s="13"/>
      <c r="I36" s="55"/>
      <c r="J36" s="4"/>
      <c r="K36" s="4"/>
      <c r="L36" s="17"/>
    </row>
    <row r="37" spans="2:12" ht="12.75">
      <c r="B37" s="2" t="s">
        <v>163</v>
      </c>
      <c r="C37" s="2" t="s">
        <v>67</v>
      </c>
      <c r="D37" s="2">
        <v>13.3</v>
      </c>
      <c r="E37" s="2">
        <v>17.7</v>
      </c>
      <c r="F37" s="55">
        <f t="shared" si="1"/>
        <v>31</v>
      </c>
      <c r="G37" s="13"/>
      <c r="H37" s="13"/>
      <c r="I37" s="55"/>
      <c r="J37" s="4">
        <f>10.68*1.18</f>
        <v>12.6024</v>
      </c>
      <c r="K37" s="4">
        <f>12.2*1.18</f>
        <v>14.395999999999999</v>
      </c>
      <c r="L37" s="17">
        <f>J37+K37</f>
        <v>26.998399999999997</v>
      </c>
    </row>
    <row r="38" spans="2:12" ht="12.75">
      <c r="B38" s="2"/>
      <c r="C38" s="2" t="s">
        <v>131</v>
      </c>
      <c r="D38" s="2">
        <v>13.3</v>
      </c>
      <c r="E38" s="2">
        <v>17.7</v>
      </c>
      <c r="F38" s="55">
        <f t="shared" si="1"/>
        <v>31</v>
      </c>
      <c r="G38" s="13"/>
      <c r="H38" s="13"/>
      <c r="I38" s="55"/>
      <c r="J38" s="4"/>
      <c r="K38" s="4"/>
      <c r="L38" s="17"/>
    </row>
    <row r="39" spans="2:12" ht="12.75">
      <c r="B39" s="2"/>
      <c r="C39" s="2" t="s">
        <v>145</v>
      </c>
      <c r="D39" s="2">
        <v>13.3</v>
      </c>
      <c r="E39" s="2">
        <v>17.7</v>
      </c>
      <c r="F39" s="55">
        <f t="shared" si="1"/>
        <v>31</v>
      </c>
      <c r="G39" s="13"/>
      <c r="H39" s="13"/>
      <c r="I39" s="55"/>
      <c r="J39" s="4"/>
      <c r="K39" s="4"/>
      <c r="L39" s="17"/>
    </row>
    <row r="40" spans="2:12" ht="12.75">
      <c r="B40" s="2"/>
      <c r="C40" s="2" t="s">
        <v>132</v>
      </c>
      <c r="D40" s="2">
        <v>9.6</v>
      </c>
      <c r="E40" s="2">
        <v>14.4</v>
      </c>
      <c r="F40" s="55">
        <f t="shared" si="1"/>
        <v>24</v>
      </c>
      <c r="G40" s="13"/>
      <c r="H40" s="13"/>
      <c r="I40" s="55"/>
      <c r="J40" s="4"/>
      <c r="K40" s="4"/>
      <c r="L40" s="17"/>
    </row>
    <row r="41" spans="2:12" ht="12.75">
      <c r="B41" s="2" t="s">
        <v>168</v>
      </c>
      <c r="C41" s="2" t="s">
        <v>136</v>
      </c>
      <c r="D41" s="2">
        <v>10.5</v>
      </c>
      <c r="E41" s="2">
        <v>14.5</v>
      </c>
      <c r="F41" s="55">
        <f>E41+D41</f>
        <v>25</v>
      </c>
      <c r="G41" s="13"/>
      <c r="H41" s="13"/>
      <c r="I41" s="55"/>
      <c r="J41" s="4"/>
      <c r="K41" s="2"/>
      <c r="L41" s="17"/>
    </row>
    <row r="42" spans="2:12" ht="12.75">
      <c r="B42" s="2" t="s">
        <v>111</v>
      </c>
      <c r="C42" s="2" t="s">
        <v>41</v>
      </c>
      <c r="D42" s="2">
        <v>11.72</v>
      </c>
      <c r="E42" s="2">
        <v>9.94</v>
      </c>
      <c r="F42" s="13">
        <f t="shared" si="1"/>
        <v>21.66</v>
      </c>
      <c r="G42" s="13">
        <f>11.72+0.19</f>
        <v>11.91</v>
      </c>
      <c r="H42" s="13">
        <f>9.94+0.19</f>
        <v>10.129999999999999</v>
      </c>
      <c r="I42" s="55">
        <f>SUM(G42:H42)</f>
        <v>22.04</v>
      </c>
      <c r="J42" s="4">
        <v>5.18</v>
      </c>
      <c r="K42" s="4">
        <v>4.9</v>
      </c>
      <c r="L42" s="17">
        <f aca="true" t="shared" si="2" ref="L42:L53">J42+K42</f>
        <v>10.08</v>
      </c>
    </row>
    <row r="43" spans="2:12" ht="12.75">
      <c r="B43" s="2" t="s">
        <v>165</v>
      </c>
      <c r="C43" s="2" t="s">
        <v>18</v>
      </c>
      <c r="D43" s="2">
        <v>16.52</v>
      </c>
      <c r="E43" s="2">
        <v>24.43</v>
      </c>
      <c r="F43" s="55">
        <f t="shared" si="1"/>
        <v>40.95</v>
      </c>
      <c r="G43" s="13"/>
      <c r="H43" s="13"/>
      <c r="I43" s="55"/>
      <c r="J43" s="4">
        <v>10.7</v>
      </c>
      <c r="K43" s="2">
        <v>14.75</v>
      </c>
      <c r="L43" s="17">
        <f t="shared" si="2"/>
        <v>25.45</v>
      </c>
    </row>
    <row r="44" spans="2:12" ht="12.75">
      <c r="B44" s="2" t="s">
        <v>112</v>
      </c>
      <c r="C44" s="2" t="s">
        <v>26</v>
      </c>
      <c r="D44" s="2">
        <v>17.87</v>
      </c>
      <c r="E44" s="2">
        <v>14.46</v>
      </c>
      <c r="F44" s="13">
        <f t="shared" si="1"/>
        <v>32.33</v>
      </c>
      <c r="G44" s="13">
        <v>17.87</v>
      </c>
      <c r="H44" s="13">
        <v>14.46</v>
      </c>
      <c r="I44" s="55">
        <f>SUM(G44:H44)</f>
        <v>32.33</v>
      </c>
      <c r="J44" s="4">
        <v>12.79</v>
      </c>
      <c r="K44" s="4">
        <v>10.35</v>
      </c>
      <c r="L44" s="17">
        <f t="shared" si="2"/>
        <v>23.14</v>
      </c>
    </row>
    <row r="45" spans="2:12" ht="12.75">
      <c r="B45" s="2" t="s">
        <v>113</v>
      </c>
      <c r="C45" s="2" t="s">
        <v>14</v>
      </c>
      <c r="D45" s="2">
        <v>14.5</v>
      </c>
      <c r="E45" s="2">
        <v>18.4</v>
      </c>
      <c r="F45" s="55">
        <f t="shared" si="1"/>
        <v>32.9</v>
      </c>
      <c r="G45" s="13"/>
      <c r="H45" s="13"/>
      <c r="I45" s="55"/>
      <c r="J45" s="4">
        <v>11</v>
      </c>
      <c r="K45" s="4">
        <v>12.6</v>
      </c>
      <c r="L45" s="17">
        <f t="shared" si="2"/>
        <v>23.6</v>
      </c>
    </row>
    <row r="46" spans="2:12" ht="12.75">
      <c r="B46" s="2" t="s">
        <v>114</v>
      </c>
      <c r="C46" s="2" t="s">
        <v>4</v>
      </c>
      <c r="D46" s="2">
        <v>10.8</v>
      </c>
      <c r="E46" s="2">
        <v>13.2</v>
      </c>
      <c r="F46" s="55">
        <f t="shared" si="1"/>
        <v>24</v>
      </c>
      <c r="G46" s="13"/>
      <c r="H46" s="13"/>
      <c r="I46" s="55"/>
      <c r="J46" s="4">
        <f>9.15*1.18</f>
        <v>10.797</v>
      </c>
      <c r="K46" s="4">
        <f>11.19*1.18</f>
        <v>13.204199999999998</v>
      </c>
      <c r="L46" s="17">
        <f t="shared" si="2"/>
        <v>24.001199999999997</v>
      </c>
    </row>
    <row r="47" spans="2:12" ht="12.75">
      <c r="B47" s="2" t="s">
        <v>169</v>
      </c>
      <c r="C47" s="2" t="s">
        <v>102</v>
      </c>
      <c r="D47" s="2">
        <v>11</v>
      </c>
      <c r="E47" s="2">
        <v>15</v>
      </c>
      <c r="F47" s="55">
        <f t="shared" si="1"/>
        <v>26</v>
      </c>
      <c r="G47" s="13"/>
      <c r="H47" s="13"/>
      <c r="I47" s="55"/>
      <c r="J47" s="4"/>
      <c r="K47" s="4"/>
      <c r="L47" s="17"/>
    </row>
    <row r="48" spans="2:12" ht="12.75">
      <c r="B48" s="2" t="s">
        <v>116</v>
      </c>
      <c r="C48" s="2" t="s">
        <v>13</v>
      </c>
      <c r="D48" s="2">
        <v>8.91</v>
      </c>
      <c r="E48" s="2">
        <v>13.11</v>
      </c>
      <c r="F48" s="55">
        <f t="shared" si="1"/>
        <v>22.02</v>
      </c>
      <c r="G48" s="13"/>
      <c r="H48" s="13"/>
      <c r="I48" s="55"/>
      <c r="J48" s="4"/>
      <c r="K48" s="4"/>
      <c r="L48" s="17"/>
    </row>
    <row r="49" spans="2:12" ht="12.75">
      <c r="B49" s="2"/>
      <c r="C49" s="2" t="s">
        <v>141</v>
      </c>
      <c r="D49" s="2">
        <v>8.91</v>
      </c>
      <c r="E49" s="2">
        <v>21.63</v>
      </c>
      <c r="F49" s="55">
        <f t="shared" si="1"/>
        <v>30.54</v>
      </c>
      <c r="G49" s="13"/>
      <c r="H49" s="13"/>
      <c r="I49" s="55"/>
      <c r="J49" s="4"/>
      <c r="K49" s="4"/>
      <c r="L49" s="17"/>
    </row>
    <row r="50" spans="2:12" ht="12.75">
      <c r="B50" s="2"/>
      <c r="C50" s="2" t="s">
        <v>139</v>
      </c>
      <c r="D50" s="2">
        <v>11.33</v>
      </c>
      <c r="E50" s="2">
        <v>15.58</v>
      </c>
      <c r="F50" s="55">
        <f t="shared" si="1"/>
        <v>26.91</v>
      </c>
      <c r="G50" s="13"/>
      <c r="H50" s="13"/>
      <c r="I50" s="55"/>
      <c r="J50" s="4"/>
      <c r="K50" s="4"/>
      <c r="L50" s="17"/>
    </row>
    <row r="51" spans="2:12" ht="12.75">
      <c r="B51" s="2"/>
      <c r="C51" s="2" t="s">
        <v>140</v>
      </c>
      <c r="D51" s="2">
        <v>10.62</v>
      </c>
      <c r="E51" s="2">
        <v>14.16</v>
      </c>
      <c r="F51" s="55">
        <f t="shared" si="1"/>
        <v>24.78</v>
      </c>
      <c r="G51" s="13"/>
      <c r="H51" s="13"/>
      <c r="I51" s="55"/>
      <c r="J51" s="4"/>
      <c r="K51" s="4"/>
      <c r="L51" s="17"/>
    </row>
    <row r="52" spans="2:12" ht="12.75">
      <c r="B52" s="2" t="s">
        <v>166</v>
      </c>
      <c r="C52" s="2" t="s">
        <v>42</v>
      </c>
      <c r="D52" s="2">
        <v>14.4</v>
      </c>
      <c r="E52" s="2">
        <v>18.5</v>
      </c>
      <c r="F52" s="55">
        <f t="shared" si="1"/>
        <v>32.9</v>
      </c>
      <c r="G52" s="13"/>
      <c r="H52" s="13"/>
      <c r="I52" s="55"/>
      <c r="J52" s="4">
        <v>12.4</v>
      </c>
      <c r="K52" s="4">
        <v>15.3</v>
      </c>
      <c r="L52" s="17">
        <f t="shared" si="2"/>
        <v>27.700000000000003</v>
      </c>
    </row>
    <row r="53" spans="2:12" ht="12.75">
      <c r="B53" s="2" t="s">
        <v>117</v>
      </c>
      <c r="C53" s="2" t="s">
        <v>6</v>
      </c>
      <c r="D53" s="2">
        <v>12.98</v>
      </c>
      <c r="E53" s="2">
        <v>17.11</v>
      </c>
      <c r="F53" s="55">
        <f t="shared" si="1"/>
        <v>30.09</v>
      </c>
      <c r="G53" s="13"/>
      <c r="H53" s="13"/>
      <c r="I53" s="55"/>
      <c r="J53" s="4">
        <v>9</v>
      </c>
      <c r="K53" s="4">
        <v>12</v>
      </c>
      <c r="L53" s="17">
        <f t="shared" si="2"/>
        <v>21</v>
      </c>
    </row>
    <row r="54" spans="2:12" ht="12.75">
      <c r="B54" s="2" t="s">
        <v>51</v>
      </c>
      <c r="C54" s="2" t="s">
        <v>21</v>
      </c>
      <c r="D54" s="2">
        <v>11.51</v>
      </c>
      <c r="E54" s="2">
        <v>14.01</v>
      </c>
      <c r="F54" s="55">
        <f t="shared" si="1"/>
        <v>25.52</v>
      </c>
      <c r="G54" s="13"/>
      <c r="H54" s="13"/>
      <c r="I54" s="55"/>
      <c r="J54" s="4">
        <v>8</v>
      </c>
      <c r="K54" s="2">
        <v>10.62</v>
      </c>
      <c r="L54" s="17">
        <f>J54+K54</f>
        <v>18.619999999999997</v>
      </c>
    </row>
    <row r="55" spans="10:12" ht="12.75">
      <c r="J55" s="1"/>
      <c r="K55" s="1"/>
      <c r="L55" s="1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</sheetData>
  <mergeCells count="3">
    <mergeCell ref="B2:L2"/>
    <mergeCell ref="B3:L3"/>
    <mergeCell ref="D5:F5"/>
  </mergeCells>
  <printOptions/>
  <pageMargins left="0.7480314960629921" right="0.3937007874015748" top="0.984251968503937" bottom="0.1968503937007874" header="0.196850393700787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6"/>
  <sheetViews>
    <sheetView workbookViewId="0" topLeftCell="A1">
      <selection activeCell="J36" sqref="J36"/>
    </sheetView>
  </sheetViews>
  <sheetFormatPr defaultColWidth="9.140625" defaultRowHeight="12.75"/>
  <cols>
    <col min="1" max="1" width="6.57421875" style="0" customWidth="1"/>
    <col min="2" max="2" width="20.7109375" style="0" customWidth="1"/>
    <col min="3" max="3" width="11.28125" style="0" hidden="1" customWidth="1"/>
    <col min="6" max="6" width="11.421875" style="0" hidden="1" customWidth="1"/>
  </cols>
  <sheetData>
    <row r="3" spans="2:6" ht="12.75">
      <c r="B3" s="83" t="s">
        <v>84</v>
      </c>
      <c r="C3" s="83"/>
      <c r="D3" s="83"/>
      <c r="E3" s="83"/>
      <c r="F3" s="83"/>
    </row>
    <row r="4" spans="2:6" ht="14.25">
      <c r="B4" s="83" t="s">
        <v>68</v>
      </c>
      <c r="C4" s="83"/>
      <c r="D4" s="83"/>
      <c r="E4" s="83"/>
      <c r="F4" s="83"/>
    </row>
    <row r="5" spans="2:6" ht="12.75">
      <c r="B5" s="56"/>
      <c r="C5" s="56"/>
      <c r="D5" s="56"/>
      <c r="E5" s="56"/>
      <c r="F5" s="56"/>
    </row>
    <row r="6" spans="2:6" ht="12.75">
      <c r="B6" s="2"/>
      <c r="C6" s="15"/>
      <c r="D6" s="15" t="s">
        <v>2</v>
      </c>
      <c r="E6" s="82" t="s">
        <v>85</v>
      </c>
      <c r="F6" s="56"/>
    </row>
    <row r="7" spans="2:6" ht="12.75">
      <c r="B7" s="13" t="s">
        <v>27</v>
      </c>
      <c r="C7" s="6" t="s">
        <v>9</v>
      </c>
      <c r="D7" s="4">
        <v>7.85</v>
      </c>
      <c r="E7" s="2">
        <v>21.5</v>
      </c>
      <c r="F7" s="51"/>
    </row>
    <row r="8" spans="2:6" ht="12.75">
      <c r="B8" s="2" t="s">
        <v>47</v>
      </c>
      <c r="C8" s="2" t="s">
        <v>45</v>
      </c>
      <c r="D8" s="4">
        <v>15.22</v>
      </c>
      <c r="E8" s="4">
        <v>21.71</v>
      </c>
      <c r="F8" s="17">
        <f aca="true" t="shared" si="0" ref="F8:F34">D8+E8</f>
        <v>36.93</v>
      </c>
    </row>
    <row r="9" spans="2:6" ht="12.75">
      <c r="B9" s="2" t="s">
        <v>38</v>
      </c>
      <c r="C9" s="2" t="s">
        <v>12</v>
      </c>
      <c r="D9" s="4">
        <v>16.29</v>
      </c>
      <c r="E9" s="4">
        <v>15.8</v>
      </c>
      <c r="F9" s="17">
        <f t="shared" si="0"/>
        <v>32.09</v>
      </c>
    </row>
    <row r="10" spans="2:6" ht="12.75">
      <c r="B10" s="2" t="s">
        <v>28</v>
      </c>
      <c r="C10" s="8" t="s">
        <v>22</v>
      </c>
      <c r="D10" s="4">
        <v>13.1</v>
      </c>
      <c r="E10" s="4">
        <v>26.26</v>
      </c>
      <c r="F10" s="17">
        <f t="shared" si="0"/>
        <v>39.36</v>
      </c>
    </row>
    <row r="11" spans="2:6" ht="12.75">
      <c r="B11" s="2" t="s">
        <v>63</v>
      </c>
      <c r="C11" s="2"/>
      <c r="D11" s="4">
        <v>7.3</v>
      </c>
      <c r="E11" s="2">
        <v>15.53</v>
      </c>
      <c r="F11" s="17">
        <f t="shared" si="0"/>
        <v>22.83</v>
      </c>
    </row>
    <row r="12" spans="2:6" ht="12.75">
      <c r="B12" s="2" t="s">
        <v>37</v>
      </c>
      <c r="C12" s="2" t="s">
        <v>19</v>
      </c>
      <c r="D12" s="4">
        <v>11.8</v>
      </c>
      <c r="E12" s="2">
        <v>23.6</v>
      </c>
      <c r="F12" s="17">
        <f t="shared" si="0"/>
        <v>35.400000000000006</v>
      </c>
    </row>
    <row r="13" spans="2:6" ht="12.75">
      <c r="B13" s="2" t="s">
        <v>29</v>
      </c>
      <c r="C13" s="2" t="s">
        <v>11</v>
      </c>
      <c r="D13" s="4">
        <v>12.15</v>
      </c>
      <c r="E13" s="4">
        <v>15.39</v>
      </c>
      <c r="F13" s="17">
        <f t="shared" si="0"/>
        <v>27.54</v>
      </c>
    </row>
    <row r="14" spans="2:6" ht="12.75">
      <c r="B14" s="50" t="s">
        <v>24</v>
      </c>
      <c r="C14" s="2"/>
      <c r="D14" s="4">
        <v>15.32</v>
      </c>
      <c r="E14" s="4">
        <v>21.11</v>
      </c>
      <c r="F14" s="17">
        <f t="shared" si="0"/>
        <v>36.43</v>
      </c>
    </row>
    <row r="15" spans="2:6" ht="12.75">
      <c r="B15" s="2" t="s">
        <v>87</v>
      </c>
      <c r="C15" s="2" t="s">
        <v>72</v>
      </c>
      <c r="D15" s="4">
        <v>15.95</v>
      </c>
      <c r="E15" s="4">
        <v>16.37</v>
      </c>
      <c r="F15" s="17">
        <f t="shared" si="0"/>
        <v>32.32</v>
      </c>
    </row>
    <row r="16" spans="2:6" ht="12.75">
      <c r="B16" s="10" t="s">
        <v>57</v>
      </c>
      <c r="C16" s="6" t="s">
        <v>52</v>
      </c>
      <c r="D16" s="4">
        <v>17.7</v>
      </c>
      <c r="E16" s="4">
        <v>30.98</v>
      </c>
      <c r="F16" s="17"/>
    </row>
    <row r="17" spans="2:6" ht="12.75">
      <c r="B17" s="2" t="s">
        <v>30</v>
      </c>
      <c r="C17" s="2" t="s">
        <v>8</v>
      </c>
      <c r="D17" s="4">
        <v>15.6</v>
      </c>
      <c r="E17" s="4">
        <v>21.51</v>
      </c>
      <c r="F17" s="17">
        <f t="shared" si="0"/>
        <v>37.11</v>
      </c>
    </row>
    <row r="18" spans="2:6" ht="12.75">
      <c r="B18" s="2" t="s">
        <v>39</v>
      </c>
      <c r="C18" s="2" t="s">
        <v>16</v>
      </c>
      <c r="D18" s="4">
        <v>11.8</v>
      </c>
      <c r="E18" s="4">
        <v>17.11</v>
      </c>
      <c r="F18" s="17">
        <f t="shared" si="0"/>
        <v>28.91</v>
      </c>
    </row>
    <row r="19" spans="2:6" ht="12.75">
      <c r="B19" s="2" t="s">
        <v>31</v>
      </c>
      <c r="C19" s="2" t="s">
        <v>10</v>
      </c>
      <c r="D19" s="2">
        <v>14.42</v>
      </c>
      <c r="E19" s="4">
        <v>34.72</v>
      </c>
      <c r="F19" s="17">
        <f t="shared" si="0"/>
        <v>49.14</v>
      </c>
    </row>
    <row r="20" spans="2:6" ht="12.75">
      <c r="B20" s="2" t="s">
        <v>124</v>
      </c>
      <c r="C20" s="2" t="s">
        <v>23</v>
      </c>
      <c r="D20" s="4">
        <v>23.6</v>
      </c>
      <c r="E20" s="4">
        <v>23.6</v>
      </c>
      <c r="F20" s="17">
        <f t="shared" si="0"/>
        <v>47.2</v>
      </c>
    </row>
    <row r="21" spans="2:6" ht="12.75">
      <c r="B21" s="2" t="s">
        <v>86</v>
      </c>
      <c r="C21" s="2" t="s">
        <v>65</v>
      </c>
      <c r="D21" s="4">
        <v>14.16</v>
      </c>
      <c r="E21" s="4">
        <v>17.7</v>
      </c>
      <c r="F21" s="17">
        <f t="shared" si="0"/>
        <v>31.86</v>
      </c>
    </row>
    <row r="22" spans="2:6" ht="12.75">
      <c r="B22" s="2" t="s">
        <v>82</v>
      </c>
      <c r="C22" s="2" t="s">
        <v>5</v>
      </c>
      <c r="D22" s="4">
        <v>12.8</v>
      </c>
      <c r="E22" s="4">
        <v>18.6</v>
      </c>
      <c r="F22" s="17">
        <f t="shared" si="0"/>
        <v>31.400000000000002</v>
      </c>
    </row>
    <row r="23" spans="2:6" ht="12.75">
      <c r="B23" s="2" t="s">
        <v>83</v>
      </c>
      <c r="C23" s="2" t="s">
        <v>66</v>
      </c>
      <c r="D23" s="4">
        <v>13.99</v>
      </c>
      <c r="E23" s="4"/>
      <c r="F23" s="17">
        <f t="shared" si="0"/>
        <v>13.99</v>
      </c>
    </row>
    <row r="24" spans="2:6" ht="12.75">
      <c r="B24" s="2" t="s">
        <v>75</v>
      </c>
      <c r="C24" s="2" t="s">
        <v>67</v>
      </c>
      <c r="D24" s="4">
        <v>13.3</v>
      </c>
      <c r="E24" s="4">
        <v>17.7</v>
      </c>
      <c r="F24" s="41">
        <f t="shared" si="0"/>
        <v>31</v>
      </c>
    </row>
    <row r="25" spans="2:6" ht="12.75">
      <c r="B25" s="2" t="s">
        <v>134</v>
      </c>
      <c r="C25" s="2"/>
      <c r="D25" s="4">
        <v>10.5</v>
      </c>
      <c r="E25" s="4">
        <v>14.5</v>
      </c>
      <c r="F25" s="41">
        <f t="shared" si="0"/>
        <v>25</v>
      </c>
    </row>
    <row r="26" spans="2:6" ht="12.75">
      <c r="B26" s="2" t="s">
        <v>43</v>
      </c>
      <c r="C26" s="2" t="s">
        <v>41</v>
      </c>
      <c r="D26" s="4">
        <v>14.11</v>
      </c>
      <c r="E26" s="4">
        <v>13.18</v>
      </c>
      <c r="F26" s="17">
        <f t="shared" si="0"/>
        <v>27.29</v>
      </c>
    </row>
    <row r="27" spans="2:6" ht="12.75">
      <c r="B27" s="2" t="s">
        <v>40</v>
      </c>
      <c r="C27" s="2" t="s">
        <v>18</v>
      </c>
      <c r="D27" s="4">
        <v>31.15</v>
      </c>
      <c r="E27" s="2">
        <v>46.73</v>
      </c>
      <c r="F27" s="17">
        <f t="shared" si="0"/>
        <v>77.88</v>
      </c>
    </row>
    <row r="28" spans="2:6" ht="12.75">
      <c r="B28" s="13" t="s">
        <v>58</v>
      </c>
      <c r="C28" s="13" t="s">
        <v>26</v>
      </c>
      <c r="D28" s="4">
        <v>43.28</v>
      </c>
      <c r="E28" s="4">
        <v>31.62</v>
      </c>
      <c r="F28" s="17"/>
    </row>
    <row r="29" spans="2:6" ht="12.75">
      <c r="B29" s="2" t="s">
        <v>32</v>
      </c>
      <c r="C29" s="2" t="s">
        <v>14</v>
      </c>
      <c r="D29" s="4">
        <v>17.1</v>
      </c>
      <c r="E29" s="4">
        <v>21.6</v>
      </c>
      <c r="F29" s="17">
        <f t="shared" si="0"/>
        <v>38.7</v>
      </c>
    </row>
    <row r="30" spans="2:6" ht="12.75">
      <c r="B30" s="2" t="s">
        <v>153</v>
      </c>
      <c r="C30" s="2" t="s">
        <v>4</v>
      </c>
      <c r="D30" s="4">
        <v>10.8</v>
      </c>
      <c r="E30" s="4">
        <v>17.45</v>
      </c>
      <c r="F30" s="17">
        <f t="shared" si="0"/>
        <v>28.25</v>
      </c>
    </row>
    <row r="31" spans="2:6" ht="12.75">
      <c r="B31" s="2" t="s">
        <v>109</v>
      </c>
      <c r="C31" s="2" t="s">
        <v>20</v>
      </c>
      <c r="D31" s="4">
        <v>11</v>
      </c>
      <c r="E31" s="4">
        <v>15</v>
      </c>
      <c r="F31" s="17">
        <f t="shared" si="0"/>
        <v>26</v>
      </c>
    </row>
    <row r="32" spans="2:6" ht="12.75">
      <c r="B32" s="2" t="s">
        <v>128</v>
      </c>
      <c r="C32" s="2" t="s">
        <v>13</v>
      </c>
      <c r="D32" s="4">
        <v>11.28</v>
      </c>
      <c r="E32" s="4">
        <v>16.15</v>
      </c>
      <c r="F32" s="17">
        <f t="shared" si="0"/>
        <v>27.43</v>
      </c>
    </row>
    <row r="33" spans="2:6" ht="12.75">
      <c r="B33" s="2" t="s">
        <v>44</v>
      </c>
      <c r="C33" s="2" t="s">
        <v>42</v>
      </c>
      <c r="D33" s="4">
        <v>16.5</v>
      </c>
      <c r="E33" s="4">
        <v>21.8</v>
      </c>
      <c r="F33" s="17">
        <f t="shared" si="0"/>
        <v>38.3</v>
      </c>
    </row>
    <row r="34" spans="2:6" ht="12.75">
      <c r="B34" s="2" t="s">
        <v>34</v>
      </c>
      <c r="C34" s="2" t="s">
        <v>6</v>
      </c>
      <c r="D34" s="4">
        <v>13.57</v>
      </c>
      <c r="E34" s="4">
        <v>18.29</v>
      </c>
      <c r="F34" s="17">
        <f t="shared" si="0"/>
        <v>31.86</v>
      </c>
    </row>
    <row r="35" spans="2:6" ht="12.75">
      <c r="B35" s="2" t="s">
        <v>35</v>
      </c>
      <c r="C35" s="2" t="s">
        <v>21</v>
      </c>
      <c r="D35" s="4">
        <v>12.51</v>
      </c>
      <c r="E35" s="2">
        <v>15.6</v>
      </c>
      <c r="F35" s="17">
        <f>D35+E35</f>
        <v>28.11</v>
      </c>
    </row>
    <row r="36" spans="2:5" ht="12.75">
      <c r="B36" s="7"/>
      <c r="D36" s="3"/>
      <c r="E36" s="3"/>
    </row>
  </sheetData>
  <mergeCells count="2">
    <mergeCell ref="B4:F4"/>
    <mergeCell ref="B3:F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5"/>
  <sheetViews>
    <sheetView workbookViewId="0" topLeftCell="A1">
      <selection activeCell="C39" sqref="C39"/>
    </sheetView>
  </sheetViews>
  <sheetFormatPr defaultColWidth="9.140625" defaultRowHeight="12.75"/>
  <cols>
    <col min="1" max="1" width="6.8515625" style="0" customWidth="1"/>
    <col min="2" max="2" width="20.7109375" style="0" customWidth="1"/>
    <col min="3" max="3" width="6.8515625" style="0" customWidth="1"/>
    <col min="4" max="4" width="7.421875" style="0" customWidth="1"/>
    <col min="5" max="5" width="0" style="0" hidden="1" customWidth="1"/>
    <col min="17" max="17" width="22.421875" style="0" customWidth="1"/>
    <col min="19" max="19" width="13.57421875" style="0" customWidth="1"/>
    <col min="31" max="31" width="18.421875" style="0" customWidth="1"/>
    <col min="33" max="33" width="0" style="0" hidden="1" customWidth="1"/>
  </cols>
  <sheetData>
    <row r="1" spans="2:4" ht="12.75">
      <c r="B1" s="83" t="s">
        <v>89</v>
      </c>
      <c r="C1" s="83"/>
      <c r="D1" s="83"/>
    </row>
    <row r="2" spans="2:5" ht="14.25">
      <c r="B2" s="91" t="s">
        <v>88</v>
      </c>
      <c r="C2" s="91"/>
      <c r="D2" s="91"/>
      <c r="E2" s="91"/>
    </row>
    <row r="3" spans="2:5" ht="12.75">
      <c r="B3" s="10"/>
      <c r="C3" s="10"/>
      <c r="D3" s="10"/>
      <c r="E3" s="18" t="s">
        <v>56</v>
      </c>
    </row>
    <row r="4" spans="2:5" ht="12.75">
      <c r="B4" s="14" t="s">
        <v>133</v>
      </c>
      <c r="C4" s="14" t="s">
        <v>59</v>
      </c>
      <c r="D4" s="14" t="s">
        <v>56</v>
      </c>
      <c r="E4" s="51"/>
    </row>
    <row r="5" spans="2:5" ht="12.75">
      <c r="B5" s="2" t="s">
        <v>27</v>
      </c>
      <c r="C5" s="4">
        <v>7.85</v>
      </c>
      <c r="D5" s="2">
        <v>21.5</v>
      </c>
      <c r="E5" s="17">
        <f aca="true" t="shared" si="0" ref="E5:E34">C5+D5</f>
        <v>29.35</v>
      </c>
    </row>
    <row r="6" spans="2:5" ht="12.75">
      <c r="B6" s="2" t="s">
        <v>47</v>
      </c>
      <c r="C6" s="4">
        <v>12.9</v>
      </c>
      <c r="D6" s="4">
        <v>18.41</v>
      </c>
      <c r="E6" s="17">
        <f t="shared" si="0"/>
        <v>31.310000000000002</v>
      </c>
    </row>
    <row r="7" spans="2:5" ht="12.75">
      <c r="B7" s="2" t="s">
        <v>38</v>
      </c>
      <c r="C7" s="4">
        <v>16.27</v>
      </c>
      <c r="D7" s="4">
        <v>15.77</v>
      </c>
      <c r="E7" s="17">
        <f t="shared" si="0"/>
        <v>32.04</v>
      </c>
    </row>
    <row r="8" spans="2:5" ht="12.75">
      <c r="B8" s="2" t="s">
        <v>28</v>
      </c>
      <c r="C8" s="4">
        <v>13.1</v>
      </c>
      <c r="D8" s="4">
        <v>18.1</v>
      </c>
      <c r="E8" s="17">
        <f t="shared" si="0"/>
        <v>31.200000000000003</v>
      </c>
    </row>
    <row r="9" spans="2:5" ht="12.75">
      <c r="B9" s="2" t="s">
        <v>63</v>
      </c>
      <c r="C9" s="4">
        <v>10.93</v>
      </c>
      <c r="D9" s="2">
        <v>15.01</v>
      </c>
      <c r="E9" s="17">
        <f t="shared" si="0"/>
        <v>25.939999999999998</v>
      </c>
    </row>
    <row r="10" spans="2:5" ht="12.75">
      <c r="B10" s="2" t="s">
        <v>37</v>
      </c>
      <c r="C10" s="4">
        <v>11.8</v>
      </c>
      <c r="D10" s="2">
        <v>23.6</v>
      </c>
      <c r="E10" s="17"/>
    </row>
    <row r="11" spans="2:5" ht="12.75">
      <c r="B11" s="2" t="s">
        <v>29</v>
      </c>
      <c r="C11" s="4">
        <v>12.41</v>
      </c>
      <c r="D11" s="4">
        <v>16.21</v>
      </c>
      <c r="E11" s="17">
        <f t="shared" si="0"/>
        <v>28.62</v>
      </c>
    </row>
    <row r="12" spans="2:5" ht="12.75">
      <c r="B12" s="2" t="s">
        <v>24</v>
      </c>
      <c r="C12" s="4">
        <v>12.54</v>
      </c>
      <c r="D12" s="4">
        <v>17.09</v>
      </c>
      <c r="E12" s="17">
        <f t="shared" si="0"/>
        <v>29.63</v>
      </c>
    </row>
    <row r="13" spans="2:5" ht="12.75">
      <c r="B13" s="2" t="s">
        <v>76</v>
      </c>
      <c r="C13" s="4">
        <v>9.22</v>
      </c>
      <c r="D13" s="4">
        <v>19.7</v>
      </c>
      <c r="E13" s="41">
        <f t="shared" si="0"/>
        <v>28.92</v>
      </c>
    </row>
    <row r="14" spans="2:5" ht="12.75">
      <c r="B14" s="2" t="s">
        <v>53</v>
      </c>
      <c r="C14" s="4">
        <v>14.84</v>
      </c>
      <c r="D14" s="4">
        <v>20.85</v>
      </c>
      <c r="E14" s="17">
        <f t="shared" si="0"/>
        <v>35.69</v>
      </c>
    </row>
    <row r="15" spans="2:5" ht="12.75">
      <c r="B15" s="2" t="s">
        <v>30</v>
      </c>
      <c r="C15" s="4">
        <v>12.17</v>
      </c>
      <c r="D15" s="4">
        <v>17.14</v>
      </c>
      <c r="E15" s="17">
        <f t="shared" si="0"/>
        <v>29.310000000000002</v>
      </c>
    </row>
    <row r="16" spans="2:5" ht="12.75">
      <c r="B16" s="2" t="s">
        <v>80</v>
      </c>
      <c r="C16" s="4">
        <v>12.02</v>
      </c>
      <c r="D16" s="4">
        <v>20.74</v>
      </c>
      <c r="E16" s="17">
        <f t="shared" si="0"/>
        <v>32.76</v>
      </c>
    </row>
    <row r="17" spans="2:5" ht="12.75">
      <c r="B17" s="2" t="s">
        <v>134</v>
      </c>
      <c r="C17" s="4">
        <v>10.5</v>
      </c>
      <c r="D17" s="2">
        <v>14.5</v>
      </c>
      <c r="E17" s="17">
        <f t="shared" si="0"/>
        <v>25</v>
      </c>
    </row>
    <row r="18" spans="2:5" ht="12.75">
      <c r="B18" s="2" t="s">
        <v>39</v>
      </c>
      <c r="C18" s="4">
        <v>10</v>
      </c>
      <c r="D18" s="4">
        <v>14.5</v>
      </c>
      <c r="E18" s="17">
        <f t="shared" si="0"/>
        <v>24.5</v>
      </c>
    </row>
    <row r="19" spans="2:5" ht="12.75">
      <c r="B19" s="2" t="s">
        <v>31</v>
      </c>
      <c r="C19" s="2">
        <v>13.63</v>
      </c>
      <c r="D19" s="4">
        <v>21.86</v>
      </c>
      <c r="E19" s="17">
        <f t="shared" si="0"/>
        <v>35.49</v>
      </c>
    </row>
    <row r="20" spans="2:5" ht="12.75">
      <c r="B20" s="2" t="s">
        <v>124</v>
      </c>
      <c r="C20" s="4">
        <v>16.52</v>
      </c>
      <c r="D20" s="4">
        <v>16.52</v>
      </c>
      <c r="E20" s="17">
        <f t="shared" si="0"/>
        <v>33.04</v>
      </c>
    </row>
    <row r="21" spans="2:5" ht="12.75">
      <c r="B21" s="2" t="s">
        <v>73</v>
      </c>
      <c r="C21" s="4">
        <v>9</v>
      </c>
      <c r="D21" s="4">
        <v>15</v>
      </c>
      <c r="E21" s="17">
        <f t="shared" si="0"/>
        <v>24</v>
      </c>
    </row>
    <row r="22" spans="2:5" ht="12.75">
      <c r="B22" s="2" t="s">
        <v>74</v>
      </c>
      <c r="C22" s="4">
        <v>12.8</v>
      </c>
      <c r="D22" s="4">
        <v>18.6</v>
      </c>
      <c r="E22" s="17">
        <f t="shared" si="0"/>
        <v>31.400000000000002</v>
      </c>
    </row>
    <row r="23" spans="2:5" ht="12.75">
      <c r="B23" s="2" t="s">
        <v>83</v>
      </c>
      <c r="C23" s="4">
        <v>13.99</v>
      </c>
      <c r="D23" s="4">
        <v>11.51</v>
      </c>
      <c r="E23" s="17">
        <f t="shared" si="0"/>
        <v>25.5</v>
      </c>
    </row>
    <row r="24" spans="2:5" ht="12.75">
      <c r="B24" s="2" t="s">
        <v>75</v>
      </c>
      <c r="C24" s="4">
        <v>13.3</v>
      </c>
      <c r="D24" s="4">
        <v>17.7</v>
      </c>
      <c r="E24" s="17">
        <f t="shared" si="0"/>
        <v>31</v>
      </c>
    </row>
    <row r="25" spans="2:5" ht="12.75">
      <c r="B25" s="2" t="s">
        <v>43</v>
      </c>
      <c r="C25" s="4">
        <v>11.91</v>
      </c>
      <c r="D25" s="4">
        <v>10.13</v>
      </c>
      <c r="E25" s="17">
        <f t="shared" si="0"/>
        <v>22.04</v>
      </c>
    </row>
    <row r="26" spans="2:5" ht="12.75">
      <c r="B26" s="2" t="s">
        <v>40</v>
      </c>
      <c r="C26" s="4">
        <v>16.52</v>
      </c>
      <c r="D26" s="2">
        <v>24.43</v>
      </c>
      <c r="E26" s="17">
        <f t="shared" si="0"/>
        <v>40.95</v>
      </c>
    </row>
    <row r="27" spans="2:5" ht="12.75">
      <c r="B27" s="13" t="s">
        <v>135</v>
      </c>
      <c r="C27" s="19">
        <v>17.87</v>
      </c>
      <c r="D27" s="19">
        <v>14.46</v>
      </c>
      <c r="E27" s="17"/>
    </row>
    <row r="28" spans="2:5" ht="12.75">
      <c r="B28" s="2" t="s">
        <v>32</v>
      </c>
      <c r="C28" s="4">
        <v>14.5</v>
      </c>
      <c r="D28" s="4">
        <v>18.4</v>
      </c>
      <c r="E28" s="17">
        <f t="shared" si="0"/>
        <v>32.9</v>
      </c>
    </row>
    <row r="29" spans="2:5" ht="12.75">
      <c r="B29" s="2" t="s">
        <v>33</v>
      </c>
      <c r="C29" s="4">
        <v>10.8</v>
      </c>
      <c r="D29" s="4">
        <v>13.2</v>
      </c>
      <c r="E29" s="17">
        <f t="shared" si="0"/>
        <v>24</v>
      </c>
    </row>
    <row r="30" spans="2:5" ht="12.75">
      <c r="B30" s="2" t="s">
        <v>110</v>
      </c>
      <c r="C30" s="4">
        <v>11</v>
      </c>
      <c r="D30" s="4">
        <v>15</v>
      </c>
      <c r="E30" s="17">
        <f t="shared" si="0"/>
        <v>26</v>
      </c>
    </row>
    <row r="31" spans="2:5" ht="12.75">
      <c r="B31" s="2" t="s">
        <v>128</v>
      </c>
      <c r="C31" s="4">
        <v>8.91</v>
      </c>
      <c r="D31" s="4">
        <v>13.11</v>
      </c>
      <c r="E31" s="17">
        <f t="shared" si="0"/>
        <v>22.02</v>
      </c>
    </row>
    <row r="32" spans="2:5" ht="12.75">
      <c r="B32" s="2" t="s">
        <v>69</v>
      </c>
      <c r="C32" s="4">
        <v>14.4</v>
      </c>
      <c r="D32" s="4">
        <v>18.5</v>
      </c>
      <c r="E32" s="17"/>
    </row>
    <row r="33" spans="2:5" ht="12.75">
      <c r="B33" s="2" t="s">
        <v>34</v>
      </c>
      <c r="C33" s="4">
        <v>12.98</v>
      </c>
      <c r="D33" s="4">
        <v>17.11</v>
      </c>
      <c r="E33" s="17"/>
    </row>
    <row r="34" spans="2:5" ht="12.75">
      <c r="B34" s="2" t="s">
        <v>35</v>
      </c>
      <c r="C34" s="4">
        <v>11.51</v>
      </c>
      <c r="D34" s="2">
        <v>14.01</v>
      </c>
      <c r="E34" s="17">
        <f t="shared" si="0"/>
        <v>25.52</v>
      </c>
    </row>
    <row r="35" spans="2:5" ht="12.75">
      <c r="B35" s="5"/>
      <c r="C35" s="3"/>
      <c r="D35" s="3"/>
      <c r="E35" s="34"/>
    </row>
  </sheetData>
  <mergeCells count="2">
    <mergeCell ref="B1:D1"/>
    <mergeCell ref="B2:E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4"/>
  <sheetViews>
    <sheetView tabSelected="1" workbookViewId="0" topLeftCell="A1">
      <selection activeCell="H43" sqref="H43"/>
    </sheetView>
  </sheetViews>
  <sheetFormatPr defaultColWidth="9.140625" defaultRowHeight="12.75"/>
  <cols>
    <col min="1" max="1" width="20.421875" style="0" customWidth="1"/>
    <col min="2" max="2" width="6.57421875" style="0" customWidth="1"/>
    <col min="3" max="3" width="8.140625" style="0" customWidth="1"/>
  </cols>
  <sheetData>
    <row r="2" spans="1:3" ht="13.5" thickBot="1">
      <c r="A2" s="84" t="s">
        <v>90</v>
      </c>
      <c r="B2" s="84"/>
      <c r="C2" s="84"/>
    </row>
    <row r="3" spans="1:3" ht="12.75">
      <c r="A3" s="52"/>
      <c r="B3" s="46"/>
      <c r="C3" s="46"/>
    </row>
    <row r="4" spans="1:3" ht="13.5" thickBot="1">
      <c r="A4" s="53"/>
      <c r="B4" s="54" t="s">
        <v>101</v>
      </c>
      <c r="C4" s="54" t="s">
        <v>70</v>
      </c>
    </row>
    <row r="5" spans="1:3" ht="12.75">
      <c r="A5" s="5" t="s">
        <v>128</v>
      </c>
      <c r="B5" s="13">
        <v>22.02</v>
      </c>
      <c r="C5" s="13">
        <v>26</v>
      </c>
    </row>
    <row r="6" spans="1:3" ht="12.75">
      <c r="A6" s="79" t="s">
        <v>43</v>
      </c>
      <c r="B6" s="2">
        <v>22.04</v>
      </c>
      <c r="C6" s="2">
        <v>27.29</v>
      </c>
    </row>
    <row r="7" spans="1:3" ht="12.75">
      <c r="A7" s="2" t="s">
        <v>73</v>
      </c>
      <c r="B7" s="2">
        <v>24</v>
      </c>
      <c r="C7" s="2">
        <v>31.86</v>
      </c>
    </row>
    <row r="8" spans="1:3" ht="12.75">
      <c r="A8" s="2" t="s">
        <v>33</v>
      </c>
      <c r="B8" s="2">
        <v>24</v>
      </c>
      <c r="C8" s="2">
        <v>28.2</v>
      </c>
    </row>
    <row r="9" spans="1:3" ht="12.75">
      <c r="A9" s="2" t="s">
        <v>39</v>
      </c>
      <c r="B9" s="2">
        <v>24.5</v>
      </c>
      <c r="C9" s="2">
        <v>28.91</v>
      </c>
    </row>
    <row r="10" spans="1:3" ht="12.75">
      <c r="A10" s="2" t="s">
        <v>134</v>
      </c>
      <c r="B10" s="2">
        <v>25</v>
      </c>
      <c r="C10" s="2">
        <v>25</v>
      </c>
    </row>
    <row r="11" spans="1:3" ht="12.75">
      <c r="A11" s="2" t="s">
        <v>83</v>
      </c>
      <c r="B11" s="2">
        <v>25.5</v>
      </c>
      <c r="C11" s="2"/>
    </row>
    <row r="12" spans="1:3" ht="12.75">
      <c r="A12" s="2" t="s">
        <v>35</v>
      </c>
      <c r="B12" s="2">
        <v>25.52</v>
      </c>
      <c r="C12" s="2">
        <v>28.11</v>
      </c>
    </row>
    <row r="13" spans="1:3" ht="12.75">
      <c r="A13" s="2" t="s">
        <v>63</v>
      </c>
      <c r="B13" s="2">
        <v>25.94</v>
      </c>
      <c r="C13" s="2">
        <v>22.43</v>
      </c>
    </row>
    <row r="14" spans="1:3" ht="12.75">
      <c r="A14" s="2" t="s">
        <v>110</v>
      </c>
      <c r="B14" s="2">
        <v>26</v>
      </c>
      <c r="C14" s="2">
        <v>26</v>
      </c>
    </row>
    <row r="15" spans="1:3" ht="12.75">
      <c r="A15" s="2" t="s">
        <v>29</v>
      </c>
      <c r="B15" s="2">
        <v>28.62</v>
      </c>
      <c r="C15" s="2">
        <v>27.54</v>
      </c>
    </row>
    <row r="16" spans="1:3" ht="12.75">
      <c r="A16" s="2" t="s">
        <v>76</v>
      </c>
      <c r="B16" s="2">
        <v>28.92</v>
      </c>
      <c r="C16" s="2">
        <v>32.32</v>
      </c>
    </row>
    <row r="17" spans="1:3" ht="12.75">
      <c r="A17" s="2" t="s">
        <v>30</v>
      </c>
      <c r="B17" s="2">
        <v>29.31</v>
      </c>
      <c r="C17" s="2">
        <v>37.11</v>
      </c>
    </row>
    <row r="18" spans="1:3" ht="12.75">
      <c r="A18" s="2" t="s">
        <v>27</v>
      </c>
      <c r="B18" s="2">
        <v>29.35</v>
      </c>
      <c r="C18" s="2">
        <v>29.35</v>
      </c>
    </row>
    <row r="19" spans="1:3" ht="12.75">
      <c r="A19" s="81" t="s">
        <v>24</v>
      </c>
      <c r="B19" s="2">
        <v>29.63</v>
      </c>
      <c r="C19" s="2">
        <v>36.64</v>
      </c>
    </row>
    <row r="20" spans="1:3" ht="12.75">
      <c r="A20" s="2" t="s">
        <v>34</v>
      </c>
      <c r="B20" s="2">
        <v>30.09</v>
      </c>
      <c r="C20" s="2">
        <v>38.3</v>
      </c>
    </row>
    <row r="21" spans="1:3" ht="12.75">
      <c r="A21" s="2" t="s">
        <v>75</v>
      </c>
      <c r="B21" s="2">
        <v>31</v>
      </c>
      <c r="C21" s="2">
        <v>31</v>
      </c>
    </row>
    <row r="22" spans="1:3" ht="12.75">
      <c r="A22" s="2" t="s">
        <v>28</v>
      </c>
      <c r="B22" s="2">
        <v>31.2</v>
      </c>
      <c r="C22" s="2">
        <v>39.36</v>
      </c>
    </row>
    <row r="23" spans="1:3" ht="12.75">
      <c r="A23" s="2" t="s">
        <v>47</v>
      </c>
      <c r="B23" s="2">
        <v>31.31</v>
      </c>
      <c r="C23" s="2">
        <v>36.93</v>
      </c>
    </row>
    <row r="24" spans="1:3" ht="12.75">
      <c r="A24" s="2" t="s">
        <v>82</v>
      </c>
      <c r="B24" s="2">
        <v>31.4</v>
      </c>
      <c r="C24" s="2">
        <v>31.4</v>
      </c>
    </row>
    <row r="25" spans="1:3" ht="12.75">
      <c r="A25" s="2" t="s">
        <v>38</v>
      </c>
      <c r="B25" s="2">
        <v>32.04</v>
      </c>
      <c r="C25" s="2">
        <v>32.09</v>
      </c>
    </row>
    <row r="26" spans="1:3" ht="12.75">
      <c r="A26" s="2" t="s">
        <v>46</v>
      </c>
      <c r="B26" s="2">
        <v>32.33</v>
      </c>
      <c r="C26" s="2">
        <v>74.9</v>
      </c>
    </row>
    <row r="27" spans="1:3" ht="12.75">
      <c r="A27" s="2" t="s">
        <v>81</v>
      </c>
      <c r="B27" s="2">
        <v>32.76</v>
      </c>
      <c r="C27" s="2"/>
    </row>
    <row r="28" spans="1:3" ht="12.75">
      <c r="A28" s="2" t="s">
        <v>32</v>
      </c>
      <c r="B28" s="2">
        <v>32.9</v>
      </c>
      <c r="C28" s="2">
        <v>38.7</v>
      </c>
    </row>
    <row r="29" spans="1:3" ht="12.75">
      <c r="A29" s="2" t="s">
        <v>44</v>
      </c>
      <c r="B29" s="2">
        <v>32.9</v>
      </c>
      <c r="C29" s="2">
        <v>38.3</v>
      </c>
    </row>
    <row r="30" spans="1:3" ht="12.75">
      <c r="A30" s="2" t="s">
        <v>124</v>
      </c>
      <c r="B30" s="2">
        <v>33.04</v>
      </c>
      <c r="C30" s="2">
        <v>47.2</v>
      </c>
    </row>
    <row r="31" spans="1:3" ht="12.75">
      <c r="A31" s="2" t="s">
        <v>37</v>
      </c>
      <c r="B31" s="2">
        <v>35.4</v>
      </c>
      <c r="C31" s="2">
        <v>35.4</v>
      </c>
    </row>
    <row r="32" spans="1:3" ht="12.75">
      <c r="A32" s="2" t="s">
        <v>31</v>
      </c>
      <c r="B32" s="2">
        <v>35.49</v>
      </c>
      <c r="C32" s="2">
        <v>49.14</v>
      </c>
    </row>
    <row r="33" spans="1:3" ht="12.75">
      <c r="A33" s="2" t="s">
        <v>53</v>
      </c>
      <c r="B33" s="2">
        <v>35.69</v>
      </c>
      <c r="C33" s="2">
        <v>48.68</v>
      </c>
    </row>
    <row r="34" spans="1:3" ht="12.75">
      <c r="A34" s="2" t="s">
        <v>40</v>
      </c>
      <c r="B34" s="2">
        <v>40.95</v>
      </c>
      <c r="C34" s="2">
        <v>77.88</v>
      </c>
    </row>
  </sheetData>
  <mergeCells count="1">
    <mergeCell ref="A2:C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EVEL</cp:lastModifiedBy>
  <cp:lastPrinted>2009-02-23T06:11:58Z</cp:lastPrinted>
  <dcterms:created xsi:type="dcterms:W3CDTF">1999-11-19T13:09:27Z</dcterms:created>
  <dcterms:modified xsi:type="dcterms:W3CDTF">2009-02-26T10:42:35Z</dcterms:modified>
  <cp:category/>
  <cp:version/>
  <cp:contentType/>
  <cp:contentStatus/>
</cp:coreProperties>
</file>