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AR\Desktop\2014_0114_EVEL_rka\3_Output\aprill\2_Lisad\"/>
    </mc:Choice>
  </mc:AlternateContent>
  <bookViews>
    <workbookView xWindow="0" yWindow="0" windowWidth="17625" windowHeight="7080"/>
  </bookViews>
  <sheets>
    <sheet name="Lisa_4_Elanikkond" sheetId="1" r:id="rId1"/>
  </sheets>
  <definedNames>
    <definedName name="_xlnm._FilterDatabase" localSheetId="0" hidden="1">Lisa_4_Elanikkond!$A$1:$P$199</definedName>
    <definedName name="_xlnm.Print_Titles" localSheetId="0">Lisa_4_Elanikkond!$1:$1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66" i="1" l="1"/>
  <c r="W966" i="1"/>
  <c r="V966" i="1"/>
  <c r="U966" i="1"/>
  <c r="T966" i="1"/>
  <c r="S966" i="1"/>
  <c r="Q966" i="1"/>
  <c r="X965" i="1"/>
  <c r="W965" i="1"/>
  <c r="V965" i="1"/>
  <c r="U965" i="1"/>
  <c r="T965" i="1"/>
  <c r="S965" i="1"/>
  <c r="Q965" i="1"/>
  <c r="X960" i="1"/>
  <c r="W960" i="1"/>
  <c r="V960" i="1"/>
  <c r="U960" i="1"/>
  <c r="T960" i="1"/>
  <c r="S960" i="1"/>
  <c r="Q960" i="1"/>
  <c r="X916" i="1"/>
  <c r="V916" i="1"/>
  <c r="U916" i="1"/>
  <c r="T916" i="1"/>
  <c r="S916" i="1"/>
  <c r="Q916" i="1"/>
  <c r="P916" i="1"/>
  <c r="O916" i="1"/>
  <c r="W916" i="1" s="1"/>
  <c r="V893" i="1"/>
  <c r="U893" i="1"/>
  <c r="T893" i="1"/>
  <c r="S893" i="1"/>
  <c r="Q893" i="1"/>
  <c r="P893" i="1"/>
  <c r="X893" i="1" s="1"/>
  <c r="O893" i="1"/>
  <c r="W893" i="1" s="1"/>
  <c r="V892" i="1"/>
  <c r="U892" i="1"/>
  <c r="T892" i="1"/>
  <c r="S892" i="1"/>
  <c r="Q892" i="1"/>
  <c r="P892" i="1"/>
  <c r="X892" i="1" s="1"/>
  <c r="O892" i="1"/>
  <c r="W892" i="1" s="1"/>
  <c r="X825" i="1"/>
  <c r="W825" i="1"/>
  <c r="V825" i="1"/>
  <c r="U825" i="1"/>
  <c r="T825" i="1"/>
  <c r="S825" i="1"/>
  <c r="Q825" i="1"/>
  <c r="X813" i="1"/>
  <c r="W813" i="1"/>
  <c r="V813" i="1"/>
  <c r="U813" i="1"/>
  <c r="T813" i="1"/>
  <c r="S813" i="1"/>
  <c r="Q813" i="1"/>
  <c r="X755" i="1"/>
  <c r="W755" i="1"/>
  <c r="V755" i="1"/>
  <c r="U755" i="1"/>
  <c r="T755" i="1"/>
  <c r="S755" i="1"/>
  <c r="Q755" i="1"/>
  <c r="X635" i="1"/>
  <c r="W635" i="1"/>
  <c r="V635" i="1"/>
  <c r="U635" i="1"/>
  <c r="T635" i="1"/>
  <c r="S635" i="1"/>
  <c r="Q635" i="1"/>
  <c r="X634" i="1"/>
  <c r="W634" i="1"/>
  <c r="V634" i="1"/>
  <c r="U634" i="1"/>
  <c r="T634" i="1"/>
  <c r="S634" i="1"/>
  <c r="Q634" i="1"/>
  <c r="X633" i="1"/>
  <c r="W633" i="1"/>
  <c r="V633" i="1"/>
  <c r="U633" i="1"/>
  <c r="T633" i="1"/>
  <c r="S633" i="1"/>
  <c r="Q633" i="1"/>
  <c r="X596" i="1"/>
  <c r="W596" i="1"/>
  <c r="V596" i="1"/>
  <c r="U596" i="1"/>
  <c r="T596" i="1"/>
  <c r="S596" i="1"/>
  <c r="Q596" i="1"/>
  <c r="X575" i="1"/>
  <c r="W575" i="1"/>
  <c r="V575" i="1"/>
  <c r="U575" i="1"/>
  <c r="T575" i="1"/>
  <c r="S575" i="1"/>
  <c r="R575" i="1"/>
  <c r="Q575" i="1"/>
  <c r="X574" i="1"/>
  <c r="W574" i="1"/>
  <c r="V574" i="1"/>
  <c r="U574" i="1"/>
  <c r="T574" i="1"/>
  <c r="S574" i="1"/>
  <c r="R574" i="1"/>
  <c r="Q574" i="1"/>
  <c r="X573" i="1"/>
  <c r="W573" i="1"/>
  <c r="V573" i="1"/>
  <c r="U573" i="1"/>
  <c r="T573" i="1"/>
  <c r="S573" i="1"/>
  <c r="Q573" i="1"/>
  <c r="X572" i="1"/>
  <c r="W572" i="1"/>
  <c r="V572" i="1"/>
  <c r="U572" i="1"/>
  <c r="T572" i="1"/>
  <c r="S572" i="1"/>
  <c r="Q572" i="1"/>
  <c r="X553" i="1"/>
  <c r="W553" i="1"/>
  <c r="V553" i="1"/>
  <c r="U553" i="1"/>
  <c r="T553" i="1"/>
  <c r="S553" i="1"/>
  <c r="R553" i="1"/>
  <c r="Q553" i="1"/>
  <c r="X547" i="1"/>
  <c r="W547" i="1"/>
  <c r="V547" i="1"/>
  <c r="U547" i="1"/>
  <c r="T547" i="1"/>
  <c r="S547" i="1"/>
  <c r="Q547" i="1"/>
  <c r="X539" i="1"/>
  <c r="W539" i="1"/>
  <c r="V539" i="1"/>
  <c r="U539" i="1"/>
  <c r="T539" i="1"/>
  <c r="S539" i="1"/>
  <c r="Q539" i="1"/>
  <c r="X537" i="1"/>
  <c r="W537" i="1"/>
  <c r="V537" i="1"/>
  <c r="U537" i="1"/>
  <c r="T537" i="1"/>
  <c r="S537" i="1"/>
  <c r="Q537" i="1"/>
  <c r="O506" i="1"/>
  <c r="X503" i="1"/>
  <c r="W503" i="1"/>
  <c r="V503" i="1"/>
  <c r="U503" i="1"/>
  <c r="T503" i="1"/>
  <c r="S503" i="1"/>
  <c r="Q503" i="1"/>
  <c r="X502" i="1"/>
  <c r="W502" i="1"/>
  <c r="V502" i="1"/>
  <c r="U502" i="1"/>
  <c r="T502" i="1"/>
  <c r="S502" i="1"/>
  <c r="Q502" i="1"/>
  <c r="O502" i="1"/>
  <c r="X501" i="1"/>
  <c r="W501" i="1"/>
  <c r="V501" i="1"/>
  <c r="U501" i="1"/>
  <c r="T501" i="1"/>
  <c r="S501" i="1"/>
  <c r="Q501" i="1"/>
  <c r="X498" i="1"/>
  <c r="V498" i="1"/>
  <c r="U498" i="1"/>
  <c r="T498" i="1"/>
  <c r="S498" i="1"/>
  <c r="Q498" i="1"/>
  <c r="O498" i="1"/>
  <c r="W498" i="1" s="1"/>
  <c r="X494" i="1"/>
  <c r="W494" i="1"/>
  <c r="V494" i="1"/>
  <c r="U494" i="1"/>
  <c r="T494" i="1"/>
  <c r="S494" i="1"/>
  <c r="Q494" i="1"/>
  <c r="X493" i="1"/>
  <c r="W493" i="1"/>
  <c r="V493" i="1"/>
  <c r="U493" i="1"/>
  <c r="T493" i="1"/>
  <c r="S493" i="1"/>
  <c r="Q493" i="1"/>
  <c r="X483" i="1"/>
  <c r="W483" i="1"/>
  <c r="V483" i="1"/>
  <c r="U483" i="1"/>
  <c r="T483" i="1"/>
  <c r="S483" i="1"/>
  <c r="Q483" i="1"/>
  <c r="H483" i="1"/>
  <c r="R483" i="1" s="1"/>
  <c r="X482" i="1"/>
  <c r="W482" i="1"/>
  <c r="V482" i="1"/>
  <c r="U482" i="1"/>
  <c r="T482" i="1"/>
  <c r="S482" i="1"/>
  <c r="Q482" i="1"/>
  <c r="H482" i="1"/>
  <c r="R482" i="1" s="1"/>
  <c r="X481" i="1"/>
  <c r="W481" i="1"/>
  <c r="V481" i="1"/>
  <c r="U481" i="1"/>
  <c r="T481" i="1"/>
  <c r="S481" i="1"/>
  <c r="Q481" i="1"/>
  <c r="H481" i="1"/>
  <c r="R481" i="1" s="1"/>
  <c r="X480" i="1"/>
  <c r="W480" i="1"/>
  <c r="V480" i="1"/>
  <c r="U480" i="1"/>
  <c r="T480" i="1"/>
  <c r="S480" i="1"/>
  <c r="R480" i="1"/>
  <c r="Q480" i="1"/>
  <c r="H480" i="1"/>
  <c r="X478" i="1"/>
  <c r="W478" i="1"/>
  <c r="V478" i="1"/>
  <c r="U478" i="1"/>
  <c r="T478" i="1"/>
  <c r="S478" i="1"/>
  <c r="Q478" i="1"/>
  <c r="H478" i="1"/>
  <c r="R478" i="1" s="1"/>
  <c r="X474" i="1"/>
  <c r="W474" i="1"/>
  <c r="V474" i="1"/>
  <c r="U474" i="1"/>
  <c r="T474" i="1"/>
  <c r="S474" i="1"/>
  <c r="Q474" i="1"/>
  <c r="X472" i="1"/>
  <c r="W472" i="1"/>
  <c r="V472" i="1"/>
  <c r="U472" i="1"/>
  <c r="T472" i="1"/>
  <c r="S472" i="1"/>
  <c r="Q472" i="1"/>
  <c r="X471" i="1"/>
  <c r="W471" i="1"/>
  <c r="V471" i="1"/>
  <c r="U471" i="1"/>
  <c r="T471" i="1"/>
  <c r="S471" i="1"/>
  <c r="Q471" i="1"/>
  <c r="X434" i="1"/>
  <c r="W434" i="1"/>
  <c r="V434" i="1"/>
  <c r="U434" i="1"/>
  <c r="T434" i="1"/>
  <c r="S434" i="1"/>
  <c r="R434" i="1"/>
  <c r="Q434" i="1"/>
  <c r="X431" i="1"/>
  <c r="W431" i="1"/>
  <c r="V431" i="1"/>
  <c r="U431" i="1"/>
  <c r="T431" i="1"/>
  <c r="S431" i="1"/>
  <c r="R431" i="1"/>
  <c r="Q431" i="1"/>
  <c r="X412" i="1"/>
  <c r="W412" i="1"/>
  <c r="V412" i="1"/>
  <c r="U412" i="1"/>
  <c r="T412" i="1"/>
  <c r="S412" i="1"/>
  <c r="Q412" i="1"/>
  <c r="X392" i="1"/>
  <c r="W392" i="1"/>
  <c r="V392" i="1"/>
  <c r="U392" i="1"/>
  <c r="T392" i="1"/>
  <c r="S392" i="1"/>
  <c r="Q392" i="1"/>
  <c r="X391" i="1"/>
  <c r="W391" i="1"/>
  <c r="V391" i="1"/>
  <c r="U391" i="1"/>
  <c r="T391" i="1"/>
  <c r="S391" i="1"/>
  <c r="Q391" i="1"/>
  <c r="X379" i="1"/>
  <c r="W379" i="1"/>
  <c r="V379" i="1"/>
  <c r="U379" i="1"/>
  <c r="T379" i="1"/>
  <c r="S379" i="1"/>
  <c r="Q379" i="1"/>
  <c r="X377" i="1"/>
  <c r="W377" i="1"/>
  <c r="V377" i="1"/>
  <c r="U377" i="1"/>
  <c r="T377" i="1"/>
  <c r="S377" i="1"/>
  <c r="Q377" i="1"/>
  <c r="X366" i="1"/>
  <c r="W366" i="1"/>
  <c r="V366" i="1"/>
  <c r="U366" i="1"/>
  <c r="T366" i="1"/>
  <c r="S366" i="1"/>
  <c r="Q366" i="1"/>
  <c r="X362" i="1"/>
  <c r="W362" i="1"/>
  <c r="V362" i="1"/>
  <c r="U362" i="1"/>
  <c r="T362" i="1"/>
  <c r="S362" i="1"/>
  <c r="R362" i="1"/>
  <c r="Q362" i="1"/>
  <c r="X300" i="1"/>
  <c r="W300" i="1"/>
  <c r="V300" i="1"/>
  <c r="U300" i="1"/>
  <c r="T300" i="1"/>
  <c r="S300" i="1"/>
  <c r="R300" i="1"/>
  <c r="Q300" i="1"/>
  <c r="X294" i="1"/>
  <c r="W294" i="1"/>
  <c r="V294" i="1"/>
  <c r="U294" i="1"/>
  <c r="T294" i="1"/>
  <c r="S294" i="1"/>
  <c r="Q294" i="1"/>
  <c r="X290" i="1"/>
  <c r="W290" i="1"/>
  <c r="V290" i="1"/>
  <c r="U290" i="1"/>
  <c r="T290" i="1"/>
  <c r="S290" i="1"/>
  <c r="Q290" i="1"/>
  <c r="X288" i="1"/>
  <c r="W288" i="1"/>
  <c r="V288" i="1"/>
  <c r="U288" i="1"/>
  <c r="T288" i="1"/>
  <c r="S288" i="1"/>
  <c r="Q288" i="1"/>
  <c r="X268" i="1"/>
  <c r="W268" i="1"/>
  <c r="V268" i="1"/>
  <c r="U268" i="1"/>
  <c r="T268" i="1"/>
  <c r="S268" i="1"/>
  <c r="Q268" i="1"/>
  <c r="H268" i="1"/>
  <c r="R268" i="1" s="1"/>
  <c r="X258" i="1"/>
  <c r="W258" i="1"/>
  <c r="V258" i="1"/>
  <c r="U258" i="1"/>
  <c r="T258" i="1"/>
  <c r="S258" i="1"/>
  <c r="Q258" i="1"/>
  <c r="X253" i="1"/>
  <c r="W253" i="1"/>
  <c r="V253" i="1"/>
  <c r="U253" i="1"/>
  <c r="T253" i="1"/>
  <c r="S253" i="1"/>
  <c r="R253" i="1"/>
  <c r="Q253" i="1"/>
  <c r="X248" i="1"/>
  <c r="V248" i="1"/>
  <c r="U248" i="1"/>
  <c r="T248" i="1"/>
  <c r="Q248" i="1"/>
  <c r="O248" i="1"/>
  <c r="W248" i="1" s="1"/>
  <c r="M248" i="1"/>
  <c r="K248" i="1"/>
  <c r="J248" i="1"/>
  <c r="S248" i="1" s="1"/>
  <c r="H248" i="1"/>
  <c r="R248" i="1" s="1"/>
  <c r="X245" i="1"/>
  <c r="W245" i="1"/>
  <c r="V245" i="1"/>
  <c r="U245" i="1"/>
  <c r="T245" i="1"/>
  <c r="S245" i="1"/>
  <c r="Q245" i="1"/>
  <c r="X244" i="1"/>
  <c r="W244" i="1"/>
  <c r="V244" i="1"/>
  <c r="U244" i="1"/>
  <c r="T244" i="1"/>
  <c r="S244" i="1"/>
  <c r="Q244" i="1"/>
  <c r="X243" i="1"/>
  <c r="W243" i="1"/>
  <c r="V243" i="1"/>
  <c r="U243" i="1"/>
  <c r="T243" i="1"/>
  <c r="S243" i="1"/>
  <c r="Q243" i="1"/>
  <c r="X238" i="1"/>
  <c r="W238" i="1"/>
  <c r="V238" i="1"/>
  <c r="U238" i="1"/>
  <c r="T238" i="1"/>
  <c r="S238" i="1"/>
  <c r="Q238" i="1"/>
  <c r="X235" i="1"/>
  <c r="W235" i="1"/>
  <c r="V235" i="1"/>
  <c r="U235" i="1"/>
  <c r="T235" i="1"/>
  <c r="S235" i="1"/>
  <c r="Q235" i="1"/>
  <c r="X191" i="1"/>
  <c r="W191" i="1"/>
  <c r="V191" i="1"/>
  <c r="U191" i="1"/>
  <c r="T191" i="1"/>
  <c r="S191" i="1"/>
  <c r="Q191" i="1"/>
  <c r="P184" i="1"/>
  <c r="O184" i="1"/>
  <c r="V183" i="1"/>
  <c r="U183" i="1"/>
  <c r="T183" i="1"/>
  <c r="S183" i="1"/>
  <c r="Q183" i="1"/>
  <c r="P183" i="1"/>
  <c r="X183" i="1" s="1"/>
  <c r="O183" i="1"/>
  <c r="W183" i="1" s="1"/>
  <c r="V170" i="1"/>
  <c r="U170" i="1"/>
  <c r="T170" i="1"/>
  <c r="Q170" i="1"/>
  <c r="K170" i="1"/>
  <c r="P170" i="1" s="1"/>
  <c r="X170" i="1" s="1"/>
  <c r="J170" i="1"/>
  <c r="O170" i="1" s="1"/>
  <c r="W170" i="1" s="1"/>
  <c r="X98" i="1"/>
  <c r="W98" i="1"/>
  <c r="V98" i="1"/>
  <c r="U98" i="1"/>
  <c r="T98" i="1"/>
  <c r="S98" i="1"/>
  <c r="Q98" i="1"/>
  <c r="X68" i="1"/>
  <c r="W68" i="1"/>
  <c r="V68" i="1"/>
  <c r="U68" i="1"/>
  <c r="T68" i="1"/>
  <c r="S68" i="1"/>
  <c r="Q68" i="1"/>
  <c r="X64" i="1"/>
  <c r="W64" i="1"/>
  <c r="V64" i="1"/>
  <c r="U64" i="1"/>
  <c r="T64" i="1"/>
  <c r="S64" i="1"/>
  <c r="Q64" i="1"/>
  <c r="N32" i="1"/>
  <c r="M32" i="1"/>
  <c r="X20" i="1"/>
  <c r="W20" i="1"/>
  <c r="V20" i="1"/>
  <c r="U20" i="1"/>
  <c r="Q20" i="1"/>
  <c r="K20" i="1"/>
  <c r="T20" i="1" s="1"/>
  <c r="J20" i="1"/>
  <c r="S20" i="1" s="1"/>
  <c r="V991" i="1"/>
  <c r="U991" i="1"/>
  <c r="T991" i="1"/>
  <c r="S991" i="1"/>
  <c r="Q991" i="1"/>
  <c r="P991" i="1"/>
  <c r="X991" i="1" s="1"/>
  <c r="O991" i="1"/>
  <c r="W991" i="1" s="1"/>
  <c r="V988" i="1"/>
  <c r="U988" i="1"/>
  <c r="T988" i="1"/>
  <c r="S988" i="1"/>
  <c r="Q988" i="1"/>
  <c r="P988" i="1"/>
  <c r="X988" i="1" s="1"/>
  <c r="O988" i="1"/>
  <c r="W988" i="1" s="1"/>
  <c r="V984" i="1"/>
  <c r="U984" i="1"/>
  <c r="T984" i="1"/>
  <c r="S984" i="1"/>
  <c r="Q984" i="1"/>
  <c r="P984" i="1"/>
  <c r="X984" i="1" s="1"/>
  <c r="O984" i="1"/>
  <c r="W984" i="1" s="1"/>
  <c r="V983" i="1"/>
  <c r="U983" i="1"/>
  <c r="T983" i="1"/>
  <c r="S983" i="1"/>
  <c r="Q983" i="1"/>
  <c r="P983" i="1"/>
  <c r="X983" i="1" s="1"/>
  <c r="O983" i="1"/>
  <c r="W983" i="1" s="1"/>
  <c r="V982" i="1"/>
  <c r="U982" i="1"/>
  <c r="T982" i="1"/>
  <c r="S982" i="1"/>
  <c r="Q982" i="1"/>
  <c r="P982" i="1"/>
  <c r="X982" i="1" s="1"/>
  <c r="O982" i="1"/>
  <c r="W982" i="1" s="1"/>
  <c r="V981" i="1"/>
  <c r="U981" i="1"/>
  <c r="T981" i="1"/>
  <c r="S981" i="1"/>
  <c r="Q981" i="1"/>
  <c r="P981" i="1"/>
  <c r="X981" i="1" s="1"/>
  <c r="O981" i="1"/>
  <c r="W981" i="1" s="1"/>
  <c r="X979" i="1"/>
  <c r="V979" i="1"/>
  <c r="U979" i="1"/>
  <c r="T979" i="1"/>
  <c r="S979" i="1"/>
  <c r="Q979" i="1"/>
  <c r="P979" i="1"/>
  <c r="O979" i="1"/>
  <c r="W979" i="1" s="1"/>
  <c r="V978" i="1"/>
  <c r="U978" i="1"/>
  <c r="T978" i="1"/>
  <c r="S978" i="1"/>
  <c r="Q978" i="1"/>
  <c r="P978" i="1"/>
  <c r="X978" i="1" s="1"/>
  <c r="O978" i="1"/>
  <c r="W978" i="1" s="1"/>
  <c r="V977" i="1"/>
  <c r="U977" i="1"/>
  <c r="T977" i="1"/>
  <c r="S977" i="1"/>
  <c r="Q977" i="1"/>
  <c r="P977" i="1"/>
  <c r="X977" i="1" s="1"/>
  <c r="O977" i="1"/>
  <c r="W977" i="1" s="1"/>
  <c r="V976" i="1"/>
  <c r="U976" i="1"/>
  <c r="T976" i="1"/>
  <c r="S976" i="1"/>
  <c r="Q976" i="1"/>
  <c r="P976" i="1"/>
  <c r="X976" i="1" s="1"/>
  <c r="O976" i="1"/>
  <c r="W976" i="1" s="1"/>
  <c r="W975" i="1"/>
  <c r="V975" i="1"/>
  <c r="U975" i="1"/>
  <c r="T975" i="1"/>
  <c r="S975" i="1"/>
  <c r="Q975" i="1"/>
  <c r="P975" i="1"/>
  <c r="X975" i="1" s="1"/>
  <c r="O975" i="1"/>
  <c r="X974" i="1"/>
  <c r="V974" i="1"/>
  <c r="U974" i="1"/>
  <c r="T974" i="1"/>
  <c r="S974" i="1"/>
  <c r="Q974" i="1"/>
  <c r="P974" i="1"/>
  <c r="O974" i="1"/>
  <c r="W974" i="1" s="1"/>
  <c r="W973" i="1"/>
  <c r="V973" i="1"/>
  <c r="U973" i="1"/>
  <c r="T973" i="1"/>
  <c r="S973" i="1"/>
  <c r="Q973" i="1"/>
  <c r="P973" i="1"/>
  <c r="X973" i="1" s="1"/>
  <c r="O973" i="1"/>
  <c r="X972" i="1"/>
  <c r="V972" i="1"/>
  <c r="U972" i="1"/>
  <c r="T972" i="1"/>
  <c r="S972" i="1"/>
  <c r="Q972" i="1"/>
  <c r="P972" i="1"/>
  <c r="O972" i="1"/>
  <c r="W972" i="1" s="1"/>
  <c r="W969" i="1"/>
  <c r="V969" i="1"/>
  <c r="U969" i="1"/>
  <c r="T969" i="1"/>
  <c r="S969" i="1"/>
  <c r="Q969" i="1"/>
  <c r="P969" i="1"/>
  <c r="X969" i="1" s="1"/>
  <c r="O969" i="1"/>
  <c r="X967" i="1"/>
  <c r="V967" i="1"/>
  <c r="U967" i="1"/>
  <c r="T967" i="1"/>
  <c r="S967" i="1"/>
  <c r="Q967" i="1"/>
  <c r="P967" i="1"/>
  <c r="O967" i="1"/>
  <c r="W967" i="1" s="1"/>
  <c r="W964" i="1"/>
  <c r="V964" i="1"/>
  <c r="U964" i="1"/>
  <c r="T964" i="1"/>
  <c r="S964" i="1"/>
  <c r="Q964" i="1"/>
  <c r="P964" i="1"/>
  <c r="X964" i="1" s="1"/>
  <c r="O964" i="1"/>
  <c r="X963" i="1"/>
  <c r="V963" i="1"/>
  <c r="U963" i="1"/>
  <c r="T963" i="1"/>
  <c r="S963" i="1"/>
  <c r="Q963" i="1"/>
  <c r="P963" i="1"/>
  <c r="O963" i="1"/>
  <c r="W963" i="1" s="1"/>
  <c r="V961" i="1"/>
  <c r="U961" i="1"/>
  <c r="T961" i="1"/>
  <c r="S961" i="1"/>
  <c r="Q961" i="1"/>
  <c r="P961" i="1"/>
  <c r="X961" i="1" s="1"/>
  <c r="O961" i="1"/>
  <c r="W961" i="1" s="1"/>
  <c r="V958" i="1"/>
  <c r="U958" i="1"/>
  <c r="T958" i="1"/>
  <c r="S958" i="1"/>
  <c r="Q958" i="1"/>
  <c r="P958" i="1"/>
  <c r="X958" i="1" s="1"/>
  <c r="O958" i="1"/>
  <c r="W958" i="1" s="1"/>
  <c r="W946" i="1"/>
  <c r="V946" i="1"/>
  <c r="U946" i="1"/>
  <c r="T946" i="1"/>
  <c r="S946" i="1"/>
  <c r="Q946" i="1"/>
  <c r="P946" i="1"/>
  <c r="X946" i="1" s="1"/>
  <c r="O946" i="1"/>
  <c r="X943" i="1"/>
  <c r="V943" i="1"/>
  <c r="U943" i="1"/>
  <c r="T943" i="1"/>
  <c r="S943" i="1"/>
  <c r="Q943" i="1"/>
  <c r="P943" i="1"/>
  <c r="O943" i="1"/>
  <c r="W943" i="1" s="1"/>
  <c r="V941" i="1"/>
  <c r="U941" i="1"/>
  <c r="T941" i="1"/>
  <c r="S941" i="1"/>
  <c r="Q941" i="1"/>
  <c r="P941" i="1"/>
  <c r="X941" i="1" s="1"/>
  <c r="O941" i="1"/>
  <c r="W941" i="1" s="1"/>
  <c r="V939" i="1"/>
  <c r="U939" i="1"/>
  <c r="T939" i="1"/>
  <c r="S939" i="1"/>
  <c r="Q939" i="1"/>
  <c r="P939" i="1"/>
  <c r="X939" i="1" s="1"/>
  <c r="O939" i="1"/>
  <c r="W939" i="1" s="1"/>
  <c r="V938" i="1"/>
  <c r="U938" i="1"/>
  <c r="T938" i="1"/>
  <c r="S938" i="1"/>
  <c r="Q938" i="1"/>
  <c r="P938" i="1"/>
  <c r="X938" i="1" s="1"/>
  <c r="O938" i="1"/>
  <c r="W938" i="1" s="1"/>
  <c r="V937" i="1"/>
  <c r="U937" i="1"/>
  <c r="T937" i="1"/>
  <c r="S937" i="1"/>
  <c r="Q937" i="1"/>
  <c r="P937" i="1"/>
  <c r="X937" i="1" s="1"/>
  <c r="O937" i="1"/>
  <c r="W937" i="1" s="1"/>
  <c r="X934" i="1"/>
  <c r="V934" i="1"/>
  <c r="U934" i="1"/>
  <c r="T934" i="1"/>
  <c r="S934" i="1"/>
  <c r="Q934" i="1"/>
  <c r="P934" i="1"/>
  <c r="O934" i="1"/>
  <c r="W934" i="1" s="1"/>
  <c r="V933" i="1"/>
  <c r="U933" i="1"/>
  <c r="T933" i="1"/>
  <c r="S933" i="1"/>
  <c r="Q933" i="1"/>
  <c r="P933" i="1"/>
  <c r="X933" i="1" s="1"/>
  <c r="O933" i="1"/>
  <c r="W933" i="1" s="1"/>
  <c r="V930" i="1"/>
  <c r="U930" i="1"/>
  <c r="T930" i="1"/>
  <c r="S930" i="1"/>
  <c r="Q930" i="1"/>
  <c r="P930" i="1"/>
  <c r="X930" i="1" s="1"/>
  <c r="O930" i="1"/>
  <c r="W930" i="1" s="1"/>
  <c r="V929" i="1"/>
  <c r="U929" i="1"/>
  <c r="T929" i="1"/>
  <c r="S929" i="1"/>
  <c r="Q929" i="1"/>
  <c r="P929" i="1"/>
  <c r="X929" i="1" s="1"/>
  <c r="O929" i="1"/>
  <c r="W929" i="1" s="1"/>
  <c r="V928" i="1"/>
  <c r="U928" i="1"/>
  <c r="T928" i="1"/>
  <c r="S928" i="1"/>
  <c r="Q928" i="1"/>
  <c r="P928" i="1"/>
  <c r="X928" i="1" s="1"/>
  <c r="O928" i="1"/>
  <c r="W928" i="1" s="1"/>
  <c r="X927" i="1"/>
  <c r="V927" i="1"/>
  <c r="U927" i="1"/>
  <c r="T927" i="1"/>
  <c r="S927" i="1"/>
  <c r="Q927" i="1"/>
  <c r="P927" i="1"/>
  <c r="O927" i="1"/>
  <c r="W927" i="1" s="1"/>
  <c r="V926" i="1"/>
  <c r="U926" i="1"/>
  <c r="T926" i="1"/>
  <c r="S926" i="1"/>
  <c r="Q926" i="1"/>
  <c r="P926" i="1"/>
  <c r="X926" i="1" s="1"/>
  <c r="O926" i="1"/>
  <c r="W926" i="1" s="1"/>
  <c r="V925" i="1"/>
  <c r="U925" i="1"/>
  <c r="T925" i="1"/>
  <c r="S925" i="1"/>
  <c r="Q925" i="1"/>
  <c r="P925" i="1"/>
  <c r="X925" i="1" s="1"/>
  <c r="O925" i="1"/>
  <c r="W925" i="1" s="1"/>
  <c r="V923" i="1"/>
  <c r="U923" i="1"/>
  <c r="T923" i="1"/>
  <c r="S923" i="1"/>
  <c r="Q923" i="1"/>
  <c r="P923" i="1"/>
  <c r="X923" i="1" s="1"/>
  <c r="O923" i="1"/>
  <c r="W923" i="1" s="1"/>
  <c r="V922" i="1"/>
  <c r="U922" i="1"/>
  <c r="T922" i="1"/>
  <c r="S922" i="1"/>
  <c r="Q922" i="1"/>
  <c r="P922" i="1"/>
  <c r="X922" i="1" s="1"/>
  <c r="O922" i="1"/>
  <c r="W922" i="1" s="1"/>
  <c r="V921" i="1"/>
  <c r="U921" i="1"/>
  <c r="T921" i="1"/>
  <c r="S921" i="1"/>
  <c r="Q921" i="1"/>
  <c r="P921" i="1"/>
  <c r="X921" i="1" s="1"/>
  <c r="O921" i="1"/>
  <c r="W921" i="1" s="1"/>
  <c r="V920" i="1"/>
  <c r="U920" i="1"/>
  <c r="T920" i="1"/>
  <c r="S920" i="1"/>
  <c r="Q920" i="1"/>
  <c r="P920" i="1"/>
  <c r="X920" i="1" s="1"/>
  <c r="O920" i="1"/>
  <c r="W920" i="1" s="1"/>
  <c r="W915" i="1"/>
  <c r="V915" i="1"/>
  <c r="U915" i="1"/>
  <c r="T915" i="1"/>
  <c r="S915" i="1"/>
  <c r="Q915" i="1"/>
  <c r="P915" i="1"/>
  <c r="X915" i="1" s="1"/>
  <c r="O915" i="1"/>
  <c r="X914" i="1"/>
  <c r="V914" i="1"/>
  <c r="U914" i="1"/>
  <c r="T914" i="1"/>
  <c r="S914" i="1"/>
  <c r="Q914" i="1"/>
  <c r="P914" i="1"/>
  <c r="O914" i="1"/>
  <c r="W914" i="1" s="1"/>
  <c r="W913" i="1"/>
  <c r="V913" i="1"/>
  <c r="U913" i="1"/>
  <c r="T913" i="1"/>
  <c r="S913" i="1"/>
  <c r="Q913" i="1"/>
  <c r="P913" i="1"/>
  <c r="X913" i="1" s="1"/>
  <c r="O913" i="1"/>
  <c r="X911" i="1"/>
  <c r="V911" i="1"/>
  <c r="U911" i="1"/>
  <c r="T911" i="1"/>
  <c r="S911" i="1"/>
  <c r="Q911" i="1"/>
  <c r="P911" i="1"/>
  <c r="O911" i="1"/>
  <c r="W911" i="1" s="1"/>
  <c r="X910" i="1"/>
  <c r="V910" i="1"/>
  <c r="U910" i="1"/>
  <c r="T910" i="1"/>
  <c r="S910" i="1"/>
  <c r="Q910" i="1"/>
  <c r="P910" i="1"/>
  <c r="O910" i="1"/>
  <c r="W910" i="1" s="1"/>
  <c r="V909" i="1"/>
  <c r="U909" i="1"/>
  <c r="T909" i="1"/>
  <c r="S909" i="1"/>
  <c r="Q909" i="1"/>
  <c r="P909" i="1"/>
  <c r="X909" i="1" s="1"/>
  <c r="O909" i="1"/>
  <c r="W909" i="1" s="1"/>
  <c r="V908" i="1"/>
  <c r="U908" i="1"/>
  <c r="T908" i="1"/>
  <c r="S908" i="1"/>
  <c r="Q908" i="1"/>
  <c r="P908" i="1"/>
  <c r="X908" i="1" s="1"/>
  <c r="O908" i="1"/>
  <c r="W908" i="1" s="1"/>
  <c r="V904" i="1"/>
  <c r="U904" i="1"/>
  <c r="T904" i="1"/>
  <c r="S904" i="1"/>
  <c r="Q904" i="1"/>
  <c r="P904" i="1"/>
  <c r="X904" i="1" s="1"/>
  <c r="O904" i="1"/>
  <c r="W904" i="1" s="1"/>
  <c r="V903" i="1"/>
  <c r="U903" i="1"/>
  <c r="T903" i="1"/>
  <c r="S903" i="1"/>
  <c r="Q903" i="1"/>
  <c r="P903" i="1"/>
  <c r="X903" i="1" s="1"/>
  <c r="O903" i="1"/>
  <c r="W903" i="1" s="1"/>
  <c r="V902" i="1"/>
  <c r="U902" i="1"/>
  <c r="T902" i="1"/>
  <c r="S902" i="1"/>
  <c r="Q902" i="1"/>
  <c r="P902" i="1"/>
  <c r="X902" i="1" s="1"/>
  <c r="O902" i="1"/>
  <c r="W902" i="1" s="1"/>
  <c r="V899" i="1"/>
  <c r="U899" i="1"/>
  <c r="T899" i="1"/>
  <c r="S899" i="1"/>
  <c r="Q899" i="1"/>
  <c r="P899" i="1"/>
  <c r="X899" i="1" s="1"/>
  <c r="O899" i="1"/>
  <c r="W899" i="1" s="1"/>
  <c r="V898" i="1"/>
  <c r="U898" i="1"/>
  <c r="T898" i="1"/>
  <c r="S898" i="1"/>
  <c r="Q898" i="1"/>
  <c r="P898" i="1"/>
  <c r="X898" i="1" s="1"/>
  <c r="O898" i="1"/>
  <c r="W898" i="1" s="1"/>
  <c r="V895" i="1"/>
  <c r="U895" i="1"/>
  <c r="T895" i="1"/>
  <c r="S895" i="1"/>
  <c r="Q895" i="1"/>
  <c r="P895" i="1"/>
  <c r="X895" i="1" s="1"/>
  <c r="O895" i="1"/>
  <c r="W895" i="1" s="1"/>
  <c r="V894" i="1"/>
  <c r="U894" i="1"/>
  <c r="T894" i="1"/>
  <c r="S894" i="1"/>
  <c r="Q894" i="1"/>
  <c r="P894" i="1"/>
  <c r="X894" i="1" s="1"/>
  <c r="O894" i="1"/>
  <c r="W894" i="1" s="1"/>
  <c r="V891" i="1"/>
  <c r="U891" i="1"/>
  <c r="T891" i="1"/>
  <c r="S891" i="1"/>
  <c r="Q891" i="1"/>
  <c r="P891" i="1"/>
  <c r="X891" i="1" s="1"/>
  <c r="O891" i="1"/>
  <c r="W891" i="1" s="1"/>
  <c r="V890" i="1"/>
  <c r="U890" i="1"/>
  <c r="T890" i="1"/>
  <c r="S890" i="1"/>
  <c r="Q890" i="1"/>
  <c r="P890" i="1"/>
  <c r="X890" i="1" s="1"/>
  <c r="O890" i="1"/>
  <c r="W890" i="1" s="1"/>
  <c r="V885" i="1"/>
  <c r="U885" i="1"/>
  <c r="T885" i="1"/>
  <c r="S885" i="1"/>
  <c r="Q885" i="1"/>
  <c r="P885" i="1"/>
  <c r="X885" i="1" s="1"/>
  <c r="O885" i="1"/>
  <c r="W885" i="1" s="1"/>
  <c r="X883" i="1"/>
  <c r="V883" i="1"/>
  <c r="U883" i="1"/>
  <c r="T883" i="1"/>
  <c r="S883" i="1"/>
  <c r="Q883" i="1"/>
  <c r="P883" i="1"/>
  <c r="O883" i="1"/>
  <c r="W883" i="1" s="1"/>
  <c r="V880" i="1"/>
  <c r="U880" i="1"/>
  <c r="T880" i="1"/>
  <c r="S880" i="1"/>
  <c r="Q880" i="1"/>
  <c r="P880" i="1"/>
  <c r="X880" i="1" s="1"/>
  <c r="O880" i="1"/>
  <c r="W880" i="1" s="1"/>
  <c r="X878" i="1"/>
  <c r="W878" i="1"/>
  <c r="V878" i="1"/>
  <c r="U878" i="1"/>
  <c r="T878" i="1"/>
  <c r="S878" i="1"/>
  <c r="Q878" i="1"/>
  <c r="X876" i="1"/>
  <c r="W876" i="1"/>
  <c r="V876" i="1"/>
  <c r="U876" i="1"/>
  <c r="T876" i="1"/>
  <c r="S876" i="1"/>
  <c r="Q876" i="1"/>
  <c r="V871" i="1"/>
  <c r="U871" i="1"/>
  <c r="T871" i="1"/>
  <c r="S871" i="1"/>
  <c r="Q871" i="1"/>
  <c r="P871" i="1"/>
  <c r="X871" i="1" s="1"/>
  <c r="O871" i="1"/>
  <c r="W871" i="1" s="1"/>
  <c r="V870" i="1"/>
  <c r="U870" i="1"/>
  <c r="T870" i="1"/>
  <c r="S870" i="1"/>
  <c r="Q870" i="1"/>
  <c r="P870" i="1"/>
  <c r="X870" i="1" s="1"/>
  <c r="O870" i="1"/>
  <c r="W870" i="1" s="1"/>
  <c r="V867" i="1"/>
  <c r="U867" i="1"/>
  <c r="T867" i="1"/>
  <c r="S867" i="1"/>
  <c r="Q867" i="1"/>
  <c r="P867" i="1"/>
  <c r="X867" i="1" s="1"/>
  <c r="O867" i="1"/>
  <c r="W867" i="1" s="1"/>
  <c r="V866" i="1"/>
  <c r="U866" i="1"/>
  <c r="T866" i="1"/>
  <c r="S866" i="1"/>
  <c r="R866" i="1"/>
  <c r="Q866" i="1"/>
  <c r="P866" i="1"/>
  <c r="X866" i="1" s="1"/>
  <c r="O866" i="1"/>
  <c r="W866" i="1" s="1"/>
  <c r="V865" i="1"/>
  <c r="U865" i="1"/>
  <c r="T865" i="1"/>
  <c r="S865" i="1"/>
  <c r="Q865" i="1"/>
  <c r="P865" i="1"/>
  <c r="X865" i="1" s="1"/>
  <c r="O865" i="1"/>
  <c r="W865" i="1" s="1"/>
  <c r="V864" i="1"/>
  <c r="U864" i="1"/>
  <c r="T864" i="1"/>
  <c r="S864" i="1"/>
  <c r="R864" i="1"/>
  <c r="Q864" i="1"/>
  <c r="P864" i="1"/>
  <c r="X864" i="1" s="1"/>
  <c r="O864" i="1"/>
  <c r="W864" i="1" s="1"/>
  <c r="V863" i="1"/>
  <c r="U863" i="1"/>
  <c r="T863" i="1"/>
  <c r="S863" i="1"/>
  <c r="Q863" i="1"/>
  <c r="P863" i="1"/>
  <c r="X863" i="1" s="1"/>
  <c r="O863" i="1"/>
  <c r="W863" i="1" s="1"/>
  <c r="V862" i="1"/>
  <c r="U862" i="1"/>
  <c r="T862" i="1"/>
  <c r="S862" i="1"/>
  <c r="Q862" i="1"/>
  <c r="P862" i="1"/>
  <c r="X862" i="1" s="1"/>
  <c r="O862" i="1"/>
  <c r="W862" i="1" s="1"/>
  <c r="V861" i="1"/>
  <c r="U861" i="1"/>
  <c r="T861" i="1"/>
  <c r="S861" i="1"/>
  <c r="Q861" i="1"/>
  <c r="P861" i="1"/>
  <c r="X861" i="1" s="1"/>
  <c r="O861" i="1"/>
  <c r="W861" i="1" s="1"/>
  <c r="W855" i="1"/>
  <c r="V855" i="1"/>
  <c r="U855" i="1"/>
  <c r="T855" i="1"/>
  <c r="S855" i="1"/>
  <c r="Q855" i="1"/>
  <c r="P855" i="1"/>
  <c r="X855" i="1" s="1"/>
  <c r="O855" i="1"/>
  <c r="X854" i="1"/>
  <c r="V854" i="1"/>
  <c r="U854" i="1"/>
  <c r="T854" i="1"/>
  <c r="S854" i="1"/>
  <c r="Q854" i="1"/>
  <c r="P854" i="1"/>
  <c r="O854" i="1"/>
  <c r="W854" i="1" s="1"/>
  <c r="V853" i="1"/>
  <c r="U853" i="1"/>
  <c r="T853" i="1"/>
  <c r="S853" i="1"/>
  <c r="R853" i="1"/>
  <c r="Q853" i="1"/>
  <c r="P853" i="1"/>
  <c r="X853" i="1" s="1"/>
  <c r="O853" i="1"/>
  <c r="W853" i="1" s="1"/>
  <c r="X852" i="1"/>
  <c r="V852" i="1"/>
  <c r="U852" i="1"/>
  <c r="T852" i="1"/>
  <c r="S852" i="1"/>
  <c r="Q852" i="1"/>
  <c r="P852" i="1"/>
  <c r="O852" i="1"/>
  <c r="W852" i="1" s="1"/>
  <c r="V851" i="1"/>
  <c r="U851" i="1"/>
  <c r="T851" i="1"/>
  <c r="S851" i="1"/>
  <c r="R851" i="1"/>
  <c r="Q851" i="1"/>
  <c r="P851" i="1"/>
  <c r="X851" i="1" s="1"/>
  <c r="O851" i="1"/>
  <c r="W851" i="1" s="1"/>
  <c r="V849" i="1"/>
  <c r="U849" i="1"/>
  <c r="T849" i="1"/>
  <c r="S849" i="1"/>
  <c r="Q849" i="1"/>
  <c r="P849" i="1"/>
  <c r="X849" i="1" s="1"/>
  <c r="O849" i="1"/>
  <c r="W849" i="1" s="1"/>
  <c r="W848" i="1"/>
  <c r="V848" i="1"/>
  <c r="U848" i="1"/>
  <c r="T848" i="1"/>
  <c r="S848" i="1"/>
  <c r="Q848" i="1"/>
  <c r="P848" i="1"/>
  <c r="X848" i="1" s="1"/>
  <c r="O848" i="1"/>
  <c r="X842" i="1"/>
  <c r="V842" i="1"/>
  <c r="U842" i="1"/>
  <c r="T842" i="1"/>
  <c r="S842" i="1"/>
  <c r="R842" i="1"/>
  <c r="Q842" i="1"/>
  <c r="P842" i="1"/>
  <c r="O842" i="1"/>
  <c r="W842" i="1" s="1"/>
  <c r="V841" i="1"/>
  <c r="U841" i="1"/>
  <c r="T841" i="1"/>
  <c r="S841" i="1"/>
  <c r="Q841" i="1"/>
  <c r="P841" i="1"/>
  <c r="X841" i="1" s="1"/>
  <c r="O841" i="1"/>
  <c r="W841" i="1" s="1"/>
  <c r="W840" i="1"/>
  <c r="V840" i="1"/>
  <c r="U840" i="1"/>
  <c r="T840" i="1"/>
  <c r="S840" i="1"/>
  <c r="Q840" i="1"/>
  <c r="P840" i="1"/>
  <c r="X840" i="1" s="1"/>
  <c r="O840" i="1"/>
  <c r="V838" i="1"/>
  <c r="U838" i="1"/>
  <c r="T838" i="1"/>
  <c r="S838" i="1"/>
  <c r="Q838" i="1"/>
  <c r="P838" i="1"/>
  <c r="X838" i="1" s="1"/>
  <c r="O838" i="1"/>
  <c r="W838" i="1" s="1"/>
  <c r="V837" i="1"/>
  <c r="U837" i="1"/>
  <c r="T837" i="1"/>
  <c r="S837" i="1"/>
  <c r="Q837" i="1"/>
  <c r="P837" i="1"/>
  <c r="X837" i="1" s="1"/>
  <c r="O837" i="1"/>
  <c r="W837" i="1" s="1"/>
  <c r="W835" i="1"/>
  <c r="V835" i="1"/>
  <c r="U835" i="1"/>
  <c r="T835" i="1"/>
  <c r="S835" i="1"/>
  <c r="Q835" i="1"/>
  <c r="P835" i="1"/>
  <c r="X835" i="1" s="1"/>
  <c r="O835" i="1"/>
  <c r="V834" i="1"/>
  <c r="U834" i="1"/>
  <c r="T834" i="1"/>
  <c r="S834" i="1"/>
  <c r="R834" i="1"/>
  <c r="Q834" i="1"/>
  <c r="P834" i="1"/>
  <c r="X834" i="1" s="1"/>
  <c r="O834" i="1"/>
  <c r="W834" i="1" s="1"/>
  <c r="W833" i="1"/>
  <c r="V833" i="1"/>
  <c r="U833" i="1"/>
  <c r="T833" i="1"/>
  <c r="S833" i="1"/>
  <c r="Q833" i="1"/>
  <c r="P833" i="1"/>
  <c r="X833" i="1" s="1"/>
  <c r="O833" i="1"/>
  <c r="X831" i="1"/>
  <c r="V831" i="1"/>
  <c r="U831" i="1"/>
  <c r="T831" i="1"/>
  <c r="S831" i="1"/>
  <c r="Q831" i="1"/>
  <c r="P831" i="1"/>
  <c r="O831" i="1"/>
  <c r="W831" i="1" s="1"/>
  <c r="V830" i="1"/>
  <c r="U830" i="1"/>
  <c r="T830" i="1"/>
  <c r="S830" i="1"/>
  <c r="Q830" i="1"/>
  <c r="P830" i="1"/>
  <c r="X830" i="1" s="1"/>
  <c r="O830" i="1"/>
  <c r="W830" i="1" s="1"/>
  <c r="V829" i="1"/>
  <c r="U829" i="1"/>
  <c r="T829" i="1"/>
  <c r="S829" i="1"/>
  <c r="Q829" i="1"/>
  <c r="P829" i="1"/>
  <c r="X829" i="1" s="1"/>
  <c r="O829" i="1"/>
  <c r="W829" i="1" s="1"/>
  <c r="V824" i="1"/>
  <c r="U824" i="1"/>
  <c r="T824" i="1"/>
  <c r="S824" i="1"/>
  <c r="Q824" i="1"/>
  <c r="P824" i="1"/>
  <c r="X824" i="1" s="1"/>
  <c r="O824" i="1"/>
  <c r="W824" i="1" s="1"/>
  <c r="V823" i="1"/>
  <c r="U823" i="1"/>
  <c r="T823" i="1"/>
  <c r="S823" i="1"/>
  <c r="Q823" i="1"/>
  <c r="P823" i="1"/>
  <c r="X823" i="1" s="1"/>
  <c r="O823" i="1"/>
  <c r="W823" i="1" s="1"/>
  <c r="V816" i="1"/>
  <c r="U816" i="1"/>
  <c r="T816" i="1"/>
  <c r="S816" i="1"/>
  <c r="R816" i="1"/>
  <c r="Q816" i="1"/>
  <c r="P816" i="1"/>
  <c r="X816" i="1" s="1"/>
  <c r="O816" i="1"/>
  <c r="W816" i="1" s="1"/>
  <c r="V810" i="1"/>
  <c r="U810" i="1"/>
  <c r="T810" i="1"/>
  <c r="S810" i="1"/>
  <c r="Q810" i="1"/>
  <c r="P810" i="1"/>
  <c r="X810" i="1" s="1"/>
  <c r="O810" i="1"/>
  <c r="W810" i="1" s="1"/>
  <c r="V809" i="1"/>
  <c r="U809" i="1"/>
  <c r="T809" i="1"/>
  <c r="S809" i="1"/>
  <c r="Q809" i="1"/>
  <c r="P809" i="1"/>
  <c r="X809" i="1" s="1"/>
  <c r="O809" i="1"/>
  <c r="W809" i="1" s="1"/>
  <c r="X807" i="1"/>
  <c r="V807" i="1"/>
  <c r="U807" i="1"/>
  <c r="T807" i="1"/>
  <c r="S807" i="1"/>
  <c r="Q807" i="1"/>
  <c r="P807" i="1"/>
  <c r="O807" i="1"/>
  <c r="W807" i="1" s="1"/>
  <c r="X806" i="1"/>
  <c r="V806" i="1"/>
  <c r="U806" i="1"/>
  <c r="T806" i="1"/>
  <c r="S806" i="1"/>
  <c r="Q806" i="1"/>
  <c r="P806" i="1"/>
  <c r="O806" i="1"/>
  <c r="W806" i="1" s="1"/>
  <c r="V805" i="1"/>
  <c r="U805" i="1"/>
  <c r="T805" i="1"/>
  <c r="S805" i="1"/>
  <c r="Q805" i="1"/>
  <c r="P805" i="1"/>
  <c r="X805" i="1" s="1"/>
  <c r="O805" i="1"/>
  <c r="W805" i="1" s="1"/>
  <c r="V804" i="1"/>
  <c r="U804" i="1"/>
  <c r="T804" i="1"/>
  <c r="S804" i="1"/>
  <c r="Q804" i="1"/>
  <c r="P804" i="1"/>
  <c r="X804" i="1" s="1"/>
  <c r="O804" i="1"/>
  <c r="W804" i="1" s="1"/>
  <c r="X802" i="1"/>
  <c r="W802" i="1"/>
  <c r="V802" i="1"/>
  <c r="U802" i="1"/>
  <c r="T802" i="1"/>
  <c r="S802" i="1"/>
  <c r="Q802" i="1"/>
  <c r="O802" i="1"/>
  <c r="V801" i="1"/>
  <c r="U801" i="1"/>
  <c r="T801" i="1"/>
  <c r="S801" i="1"/>
  <c r="Q801" i="1"/>
  <c r="P801" i="1"/>
  <c r="X801" i="1" s="1"/>
  <c r="O801" i="1"/>
  <c r="W801" i="1" s="1"/>
  <c r="V800" i="1"/>
  <c r="U800" i="1"/>
  <c r="T800" i="1"/>
  <c r="S800" i="1"/>
  <c r="Q800" i="1"/>
  <c r="P800" i="1"/>
  <c r="X800" i="1" s="1"/>
  <c r="O800" i="1"/>
  <c r="W800" i="1" s="1"/>
  <c r="V799" i="1"/>
  <c r="U799" i="1"/>
  <c r="T799" i="1"/>
  <c r="S799" i="1"/>
  <c r="Q799" i="1"/>
  <c r="P799" i="1"/>
  <c r="X799" i="1" s="1"/>
  <c r="O799" i="1"/>
  <c r="W799" i="1" s="1"/>
  <c r="V798" i="1"/>
  <c r="U798" i="1"/>
  <c r="T798" i="1"/>
  <c r="S798" i="1"/>
  <c r="Q798" i="1"/>
  <c r="P798" i="1"/>
  <c r="X798" i="1" s="1"/>
  <c r="O798" i="1"/>
  <c r="W798" i="1" s="1"/>
  <c r="W797" i="1"/>
  <c r="V797" i="1"/>
  <c r="U797" i="1"/>
  <c r="T797" i="1"/>
  <c r="S797" i="1"/>
  <c r="Q797" i="1"/>
  <c r="P797" i="1"/>
  <c r="X797" i="1" s="1"/>
  <c r="O797" i="1"/>
  <c r="X793" i="1"/>
  <c r="V793" i="1"/>
  <c r="U793" i="1"/>
  <c r="T793" i="1"/>
  <c r="S793" i="1"/>
  <c r="Q793" i="1"/>
  <c r="P793" i="1"/>
  <c r="O793" i="1"/>
  <c r="W793" i="1" s="1"/>
  <c r="W791" i="1"/>
  <c r="V791" i="1"/>
  <c r="U791" i="1"/>
  <c r="T791" i="1"/>
  <c r="S791" i="1"/>
  <c r="Q791" i="1"/>
  <c r="P791" i="1"/>
  <c r="X791" i="1" s="1"/>
  <c r="O791" i="1"/>
  <c r="X790" i="1"/>
  <c r="V790" i="1"/>
  <c r="U790" i="1"/>
  <c r="T790" i="1"/>
  <c r="S790" i="1"/>
  <c r="Q790" i="1"/>
  <c r="P790" i="1"/>
  <c r="O790" i="1"/>
  <c r="W790" i="1" s="1"/>
  <c r="W789" i="1"/>
  <c r="V789" i="1"/>
  <c r="U789" i="1"/>
  <c r="T789" i="1"/>
  <c r="S789" i="1"/>
  <c r="Q789" i="1"/>
  <c r="P789" i="1"/>
  <c r="X789" i="1" s="1"/>
  <c r="O789" i="1"/>
  <c r="X787" i="1"/>
  <c r="V787" i="1"/>
  <c r="U787" i="1"/>
  <c r="T787" i="1"/>
  <c r="S787" i="1"/>
  <c r="Q787" i="1"/>
  <c r="P787" i="1"/>
  <c r="O787" i="1"/>
  <c r="W787" i="1" s="1"/>
  <c r="W786" i="1"/>
  <c r="V786" i="1"/>
  <c r="U786" i="1"/>
  <c r="T786" i="1"/>
  <c r="S786" i="1"/>
  <c r="Q786" i="1"/>
  <c r="P786" i="1"/>
  <c r="X786" i="1" s="1"/>
  <c r="O786" i="1"/>
  <c r="X784" i="1"/>
  <c r="V784" i="1"/>
  <c r="U784" i="1"/>
  <c r="T784" i="1"/>
  <c r="S784" i="1"/>
  <c r="Q784" i="1"/>
  <c r="P784" i="1"/>
  <c r="O784" i="1"/>
  <c r="W784" i="1" s="1"/>
  <c r="V783" i="1"/>
  <c r="U783" i="1"/>
  <c r="T783" i="1"/>
  <c r="S783" i="1"/>
  <c r="Q783" i="1"/>
  <c r="P783" i="1"/>
  <c r="X783" i="1" s="1"/>
  <c r="O783" i="1"/>
  <c r="W783" i="1" s="1"/>
  <c r="V782" i="1"/>
  <c r="U782" i="1"/>
  <c r="T782" i="1"/>
  <c r="S782" i="1"/>
  <c r="Q782" i="1"/>
  <c r="P782" i="1"/>
  <c r="X782" i="1" s="1"/>
  <c r="O782" i="1"/>
  <c r="W782" i="1" s="1"/>
  <c r="V781" i="1"/>
  <c r="U781" i="1"/>
  <c r="T781" i="1"/>
  <c r="S781" i="1"/>
  <c r="Q781" i="1"/>
  <c r="P781" i="1"/>
  <c r="X781" i="1" s="1"/>
  <c r="O781" i="1"/>
  <c r="W781" i="1" s="1"/>
  <c r="V780" i="1"/>
  <c r="U780" i="1"/>
  <c r="T780" i="1"/>
  <c r="S780" i="1"/>
  <c r="Q780" i="1"/>
  <c r="P780" i="1"/>
  <c r="X780" i="1" s="1"/>
  <c r="O780" i="1"/>
  <c r="W780" i="1" s="1"/>
  <c r="V778" i="1"/>
  <c r="U778" i="1"/>
  <c r="T778" i="1"/>
  <c r="S778" i="1"/>
  <c r="Q778" i="1"/>
  <c r="P778" i="1"/>
  <c r="X778" i="1" s="1"/>
  <c r="O778" i="1"/>
  <c r="W778" i="1" s="1"/>
  <c r="V777" i="1"/>
  <c r="U777" i="1"/>
  <c r="T777" i="1"/>
  <c r="S777" i="1"/>
  <c r="Q777" i="1"/>
  <c r="P777" i="1"/>
  <c r="X777" i="1" s="1"/>
  <c r="O777" i="1"/>
  <c r="W777" i="1" s="1"/>
  <c r="V776" i="1"/>
  <c r="U776" i="1"/>
  <c r="T776" i="1"/>
  <c r="S776" i="1"/>
  <c r="Q776" i="1"/>
  <c r="P776" i="1"/>
  <c r="X776" i="1" s="1"/>
  <c r="O776" i="1"/>
  <c r="W776" i="1" s="1"/>
  <c r="X775" i="1"/>
  <c r="W775" i="1"/>
  <c r="T775" i="1"/>
  <c r="S775" i="1"/>
  <c r="Q775" i="1"/>
  <c r="N775" i="1"/>
  <c r="V775" i="1" s="1"/>
  <c r="M775" i="1"/>
  <c r="U775" i="1" s="1"/>
  <c r="W774" i="1"/>
  <c r="V774" i="1"/>
  <c r="U774" i="1"/>
  <c r="T774" i="1"/>
  <c r="S774" i="1"/>
  <c r="Q774" i="1"/>
  <c r="P774" i="1"/>
  <c r="X774" i="1" s="1"/>
  <c r="O774" i="1"/>
  <c r="V773" i="1"/>
  <c r="U773" i="1"/>
  <c r="T773" i="1"/>
  <c r="S773" i="1"/>
  <c r="Q773" i="1"/>
  <c r="P773" i="1"/>
  <c r="X773" i="1" s="1"/>
  <c r="O773" i="1"/>
  <c r="W773" i="1" s="1"/>
  <c r="W754" i="1"/>
  <c r="V754" i="1"/>
  <c r="U754" i="1"/>
  <c r="T754" i="1"/>
  <c r="S754" i="1"/>
  <c r="Q754" i="1"/>
  <c r="P754" i="1"/>
  <c r="X754" i="1" s="1"/>
  <c r="O754" i="1"/>
  <c r="V752" i="1"/>
  <c r="U752" i="1"/>
  <c r="T752" i="1"/>
  <c r="S752" i="1"/>
  <c r="Q752" i="1"/>
  <c r="P752" i="1"/>
  <c r="X752" i="1" s="1"/>
  <c r="O752" i="1"/>
  <c r="W752" i="1" s="1"/>
  <c r="V749" i="1"/>
  <c r="U749" i="1"/>
  <c r="T749" i="1"/>
  <c r="S749" i="1"/>
  <c r="Q749" i="1"/>
  <c r="P749" i="1"/>
  <c r="X749" i="1" s="1"/>
  <c r="O749" i="1"/>
  <c r="W749" i="1" s="1"/>
  <c r="V746" i="1"/>
  <c r="U746" i="1"/>
  <c r="T746" i="1"/>
  <c r="S746" i="1"/>
  <c r="Q746" i="1"/>
  <c r="P746" i="1"/>
  <c r="X746" i="1" s="1"/>
  <c r="O746" i="1"/>
  <c r="W746" i="1" s="1"/>
  <c r="V745" i="1"/>
  <c r="U745" i="1"/>
  <c r="T745" i="1"/>
  <c r="S745" i="1"/>
  <c r="R745" i="1"/>
  <c r="Q745" i="1"/>
  <c r="P745" i="1"/>
  <c r="X745" i="1" s="1"/>
  <c r="O745" i="1"/>
  <c r="W745" i="1" s="1"/>
  <c r="W744" i="1"/>
  <c r="V744" i="1"/>
  <c r="U744" i="1"/>
  <c r="T744" i="1"/>
  <c r="S744" i="1"/>
  <c r="Q744" i="1"/>
  <c r="P744" i="1"/>
  <c r="X744" i="1" s="1"/>
  <c r="O744" i="1"/>
  <c r="V740" i="1"/>
  <c r="U740" i="1"/>
  <c r="T740" i="1"/>
  <c r="S740" i="1"/>
  <c r="Q740" i="1"/>
  <c r="P740" i="1"/>
  <c r="X740" i="1" s="1"/>
  <c r="O740" i="1"/>
  <c r="W740" i="1" s="1"/>
  <c r="V739" i="1"/>
  <c r="U739" i="1"/>
  <c r="T739" i="1"/>
  <c r="S739" i="1"/>
  <c r="Q739" i="1"/>
  <c r="P739" i="1"/>
  <c r="X739" i="1" s="1"/>
  <c r="O739" i="1"/>
  <c r="W739" i="1" s="1"/>
  <c r="V738" i="1"/>
  <c r="U738" i="1"/>
  <c r="T738" i="1"/>
  <c r="S738" i="1"/>
  <c r="R738" i="1"/>
  <c r="Q738" i="1"/>
  <c r="P738" i="1"/>
  <c r="X738" i="1" s="1"/>
  <c r="O738" i="1"/>
  <c r="W738" i="1" s="1"/>
  <c r="V737" i="1"/>
  <c r="U737" i="1"/>
  <c r="T737" i="1"/>
  <c r="S737" i="1"/>
  <c r="R737" i="1"/>
  <c r="Q737" i="1"/>
  <c r="P737" i="1"/>
  <c r="X737" i="1" s="1"/>
  <c r="O737" i="1"/>
  <c r="W737" i="1" s="1"/>
  <c r="V736" i="1"/>
  <c r="U736" i="1"/>
  <c r="T736" i="1"/>
  <c r="S736" i="1"/>
  <c r="R736" i="1"/>
  <c r="Q736" i="1"/>
  <c r="P736" i="1"/>
  <c r="X736" i="1" s="1"/>
  <c r="O736" i="1"/>
  <c r="W736" i="1" s="1"/>
  <c r="V735" i="1"/>
  <c r="U735" i="1"/>
  <c r="T735" i="1"/>
  <c r="S735" i="1"/>
  <c r="R735" i="1"/>
  <c r="Q735" i="1"/>
  <c r="P735" i="1"/>
  <c r="X735" i="1" s="1"/>
  <c r="O735" i="1"/>
  <c r="W735" i="1" s="1"/>
  <c r="V734" i="1"/>
  <c r="U734" i="1"/>
  <c r="T734" i="1"/>
  <c r="S734" i="1"/>
  <c r="R734" i="1"/>
  <c r="Q734" i="1"/>
  <c r="P734" i="1"/>
  <c r="X734" i="1" s="1"/>
  <c r="O734" i="1"/>
  <c r="W734" i="1" s="1"/>
  <c r="V732" i="1"/>
  <c r="U732" i="1"/>
  <c r="T732" i="1"/>
  <c r="S732" i="1"/>
  <c r="Q732" i="1"/>
  <c r="P732" i="1"/>
  <c r="X732" i="1" s="1"/>
  <c r="O732" i="1"/>
  <c r="W732" i="1" s="1"/>
  <c r="V731" i="1"/>
  <c r="U731" i="1"/>
  <c r="T731" i="1"/>
  <c r="S731" i="1"/>
  <c r="R731" i="1"/>
  <c r="Q731" i="1"/>
  <c r="P731" i="1"/>
  <c r="X731" i="1" s="1"/>
  <c r="O731" i="1"/>
  <c r="W731" i="1" s="1"/>
  <c r="V730" i="1"/>
  <c r="U730" i="1"/>
  <c r="T730" i="1"/>
  <c r="S730" i="1"/>
  <c r="R730" i="1"/>
  <c r="Q730" i="1"/>
  <c r="P730" i="1"/>
  <c r="X730" i="1" s="1"/>
  <c r="O730" i="1"/>
  <c r="W730" i="1" s="1"/>
  <c r="V728" i="1"/>
  <c r="U728" i="1"/>
  <c r="T728" i="1"/>
  <c r="S728" i="1"/>
  <c r="Q728" i="1"/>
  <c r="P728" i="1"/>
  <c r="X728" i="1" s="1"/>
  <c r="O728" i="1"/>
  <c r="W728" i="1" s="1"/>
  <c r="V727" i="1"/>
  <c r="U727" i="1"/>
  <c r="T727" i="1"/>
  <c r="S727" i="1"/>
  <c r="Q727" i="1"/>
  <c r="P727" i="1"/>
  <c r="X727" i="1" s="1"/>
  <c r="O727" i="1"/>
  <c r="W727" i="1" s="1"/>
  <c r="V725" i="1"/>
  <c r="U725" i="1"/>
  <c r="T725" i="1"/>
  <c r="S725" i="1"/>
  <c r="Q725" i="1"/>
  <c r="P725" i="1"/>
  <c r="X725" i="1" s="1"/>
  <c r="O725" i="1"/>
  <c r="W725" i="1" s="1"/>
  <c r="V723" i="1"/>
  <c r="U723" i="1"/>
  <c r="T723" i="1"/>
  <c r="S723" i="1"/>
  <c r="R723" i="1"/>
  <c r="Q723" i="1"/>
  <c r="P723" i="1"/>
  <c r="X723" i="1" s="1"/>
  <c r="O723" i="1"/>
  <c r="W723" i="1" s="1"/>
  <c r="W722" i="1"/>
  <c r="V722" i="1"/>
  <c r="U722" i="1"/>
  <c r="T722" i="1"/>
  <c r="S722" i="1"/>
  <c r="Q722" i="1"/>
  <c r="P722" i="1"/>
  <c r="X722" i="1" s="1"/>
  <c r="O722" i="1"/>
  <c r="V720" i="1"/>
  <c r="U720" i="1"/>
  <c r="T720" i="1"/>
  <c r="S720" i="1"/>
  <c r="R720" i="1"/>
  <c r="Q720" i="1"/>
  <c r="P720" i="1"/>
  <c r="X720" i="1" s="1"/>
  <c r="O720" i="1"/>
  <c r="W720" i="1" s="1"/>
  <c r="W718" i="1"/>
  <c r="V718" i="1"/>
  <c r="U718" i="1"/>
  <c r="T718" i="1"/>
  <c r="S718" i="1"/>
  <c r="Q718" i="1"/>
  <c r="P718" i="1"/>
  <c r="X718" i="1" s="1"/>
  <c r="O718" i="1"/>
  <c r="X717" i="1"/>
  <c r="W717" i="1"/>
  <c r="V717" i="1"/>
  <c r="U717" i="1"/>
  <c r="T717" i="1"/>
  <c r="S717" i="1"/>
  <c r="Q717" i="1"/>
  <c r="X715" i="1"/>
  <c r="W715" i="1"/>
  <c r="V715" i="1"/>
  <c r="U715" i="1"/>
  <c r="T715" i="1"/>
  <c r="S715" i="1"/>
  <c r="Q715" i="1"/>
  <c r="V713" i="1"/>
  <c r="U713" i="1"/>
  <c r="T713" i="1"/>
  <c r="S713" i="1"/>
  <c r="Q713" i="1"/>
  <c r="P713" i="1"/>
  <c r="X713" i="1" s="1"/>
  <c r="O713" i="1"/>
  <c r="W713" i="1" s="1"/>
  <c r="W712" i="1"/>
  <c r="V712" i="1"/>
  <c r="U712" i="1"/>
  <c r="T712" i="1"/>
  <c r="S712" i="1"/>
  <c r="Q712" i="1"/>
  <c r="P712" i="1"/>
  <c r="X712" i="1" s="1"/>
  <c r="O712" i="1"/>
  <c r="X711" i="1"/>
  <c r="V711" i="1"/>
  <c r="U711" i="1"/>
  <c r="T711" i="1"/>
  <c r="S711" i="1"/>
  <c r="Q711" i="1"/>
  <c r="P711" i="1"/>
  <c r="O711" i="1"/>
  <c r="W711" i="1" s="1"/>
  <c r="X708" i="1"/>
  <c r="V708" i="1"/>
  <c r="U708" i="1"/>
  <c r="T708" i="1"/>
  <c r="S708" i="1"/>
  <c r="Q708" i="1"/>
  <c r="P708" i="1"/>
  <c r="O708" i="1"/>
  <c r="W708" i="1" s="1"/>
  <c r="V705" i="1"/>
  <c r="U705" i="1"/>
  <c r="T705" i="1"/>
  <c r="S705" i="1"/>
  <c r="Q705" i="1"/>
  <c r="P705" i="1"/>
  <c r="X705" i="1" s="1"/>
  <c r="O705" i="1"/>
  <c r="W705" i="1" s="1"/>
  <c r="V704" i="1"/>
  <c r="U704" i="1"/>
  <c r="T704" i="1"/>
  <c r="S704" i="1"/>
  <c r="Q704" i="1"/>
  <c r="P704" i="1"/>
  <c r="X704" i="1" s="1"/>
  <c r="O704" i="1"/>
  <c r="W704" i="1" s="1"/>
  <c r="V701" i="1"/>
  <c r="U701" i="1"/>
  <c r="T701" i="1"/>
  <c r="S701" i="1"/>
  <c r="Q701" i="1"/>
  <c r="P701" i="1"/>
  <c r="X701" i="1" s="1"/>
  <c r="O701" i="1"/>
  <c r="W701" i="1" s="1"/>
  <c r="V699" i="1"/>
  <c r="U699" i="1"/>
  <c r="T699" i="1"/>
  <c r="S699" i="1"/>
  <c r="Q699" i="1"/>
  <c r="P699" i="1"/>
  <c r="X699" i="1" s="1"/>
  <c r="O699" i="1"/>
  <c r="W699" i="1" s="1"/>
  <c r="V696" i="1"/>
  <c r="U696" i="1"/>
  <c r="T696" i="1"/>
  <c r="S696" i="1"/>
  <c r="Q696" i="1"/>
  <c r="P696" i="1"/>
  <c r="X696" i="1" s="1"/>
  <c r="O696" i="1"/>
  <c r="W696" i="1" s="1"/>
  <c r="W695" i="1"/>
  <c r="V695" i="1"/>
  <c r="U695" i="1"/>
  <c r="T695" i="1"/>
  <c r="S695" i="1"/>
  <c r="Q695" i="1"/>
  <c r="P695" i="1"/>
  <c r="X695" i="1" s="1"/>
  <c r="O695" i="1"/>
  <c r="V693" i="1"/>
  <c r="U693" i="1"/>
  <c r="T693" i="1"/>
  <c r="S693" i="1"/>
  <c r="Q693" i="1"/>
  <c r="P693" i="1"/>
  <c r="X693" i="1" s="1"/>
  <c r="O693" i="1"/>
  <c r="W693" i="1" s="1"/>
  <c r="V692" i="1"/>
  <c r="U692" i="1"/>
  <c r="T692" i="1"/>
  <c r="S692" i="1"/>
  <c r="R692" i="1"/>
  <c r="Q692" i="1"/>
  <c r="P692" i="1"/>
  <c r="X692" i="1" s="1"/>
  <c r="O692" i="1"/>
  <c r="W692" i="1" s="1"/>
  <c r="V684" i="1"/>
  <c r="U684" i="1"/>
  <c r="T684" i="1"/>
  <c r="S684" i="1"/>
  <c r="Q684" i="1"/>
  <c r="P684" i="1"/>
  <c r="X684" i="1" s="1"/>
  <c r="O684" i="1"/>
  <c r="W684" i="1" s="1"/>
  <c r="V682" i="1"/>
  <c r="U682" i="1"/>
  <c r="T682" i="1"/>
  <c r="S682" i="1"/>
  <c r="Q682" i="1"/>
  <c r="P682" i="1"/>
  <c r="X682" i="1" s="1"/>
  <c r="O682" i="1"/>
  <c r="W682" i="1" s="1"/>
  <c r="V677" i="1"/>
  <c r="U677" i="1"/>
  <c r="T677" i="1"/>
  <c r="S677" i="1"/>
  <c r="Q677" i="1"/>
  <c r="P677" i="1"/>
  <c r="X677" i="1" s="1"/>
  <c r="O677" i="1"/>
  <c r="W677" i="1" s="1"/>
  <c r="V676" i="1"/>
  <c r="U676" i="1"/>
  <c r="T676" i="1"/>
  <c r="S676" i="1"/>
  <c r="R676" i="1"/>
  <c r="Q676" i="1"/>
  <c r="P676" i="1"/>
  <c r="X676" i="1" s="1"/>
  <c r="O676" i="1"/>
  <c r="W676" i="1" s="1"/>
  <c r="V675" i="1"/>
  <c r="U675" i="1"/>
  <c r="T675" i="1"/>
  <c r="S675" i="1"/>
  <c r="R675" i="1"/>
  <c r="Q675" i="1"/>
  <c r="P675" i="1"/>
  <c r="X675" i="1" s="1"/>
  <c r="O675" i="1"/>
  <c r="W675" i="1" s="1"/>
  <c r="V674" i="1"/>
  <c r="U674" i="1"/>
  <c r="T674" i="1"/>
  <c r="S674" i="1"/>
  <c r="R674" i="1"/>
  <c r="Q674" i="1"/>
  <c r="P674" i="1"/>
  <c r="X674" i="1" s="1"/>
  <c r="O674" i="1"/>
  <c r="W674" i="1" s="1"/>
  <c r="V673" i="1"/>
  <c r="U673" i="1"/>
  <c r="T673" i="1"/>
  <c r="S673" i="1"/>
  <c r="R673" i="1"/>
  <c r="Q673" i="1"/>
  <c r="P673" i="1"/>
  <c r="X673" i="1" s="1"/>
  <c r="O673" i="1"/>
  <c r="W673" i="1" s="1"/>
  <c r="V672" i="1"/>
  <c r="U672" i="1"/>
  <c r="T672" i="1"/>
  <c r="S672" i="1"/>
  <c r="R672" i="1"/>
  <c r="Q672" i="1"/>
  <c r="P672" i="1"/>
  <c r="X672" i="1" s="1"/>
  <c r="O672" i="1"/>
  <c r="W672" i="1" s="1"/>
  <c r="V671" i="1"/>
  <c r="U671" i="1"/>
  <c r="T671" i="1"/>
  <c r="S671" i="1"/>
  <c r="Q671" i="1"/>
  <c r="P671" i="1"/>
  <c r="X671" i="1" s="1"/>
  <c r="O671" i="1"/>
  <c r="W671" i="1" s="1"/>
  <c r="V670" i="1"/>
  <c r="U670" i="1"/>
  <c r="T670" i="1"/>
  <c r="S670" i="1"/>
  <c r="Q670" i="1"/>
  <c r="P670" i="1"/>
  <c r="X670" i="1" s="1"/>
  <c r="O670" i="1"/>
  <c r="W670" i="1" s="1"/>
  <c r="V667" i="1"/>
  <c r="U667" i="1"/>
  <c r="T667" i="1"/>
  <c r="S667" i="1"/>
  <c r="R667" i="1"/>
  <c r="Q667" i="1"/>
  <c r="P667" i="1"/>
  <c r="X667" i="1" s="1"/>
  <c r="O667" i="1"/>
  <c r="W667" i="1" s="1"/>
  <c r="W659" i="1"/>
  <c r="V659" i="1"/>
  <c r="U659" i="1"/>
  <c r="T659" i="1"/>
  <c r="S659" i="1"/>
  <c r="Q659" i="1"/>
  <c r="P659" i="1"/>
  <c r="X659" i="1" s="1"/>
  <c r="O659" i="1"/>
  <c r="X657" i="1"/>
  <c r="V657" i="1"/>
  <c r="U657" i="1"/>
  <c r="T657" i="1"/>
  <c r="S657" i="1"/>
  <c r="Q657" i="1"/>
  <c r="P657" i="1"/>
  <c r="O657" i="1"/>
  <c r="W657" i="1" s="1"/>
  <c r="X656" i="1"/>
  <c r="V656" i="1"/>
  <c r="U656" i="1"/>
  <c r="T656" i="1"/>
  <c r="S656" i="1"/>
  <c r="Q656" i="1"/>
  <c r="P656" i="1"/>
  <c r="O656" i="1"/>
  <c r="W656" i="1" s="1"/>
  <c r="V654" i="1"/>
  <c r="U654" i="1"/>
  <c r="T654" i="1"/>
  <c r="S654" i="1"/>
  <c r="Q654" i="1"/>
  <c r="P654" i="1"/>
  <c r="X654" i="1" s="1"/>
  <c r="O654" i="1"/>
  <c r="W654" i="1" s="1"/>
  <c r="X653" i="1"/>
  <c r="V653" i="1"/>
  <c r="U653" i="1"/>
  <c r="T653" i="1"/>
  <c r="S653" i="1"/>
  <c r="Q653" i="1"/>
  <c r="P653" i="1"/>
  <c r="O653" i="1"/>
  <c r="W653" i="1" s="1"/>
  <c r="V650" i="1"/>
  <c r="U650" i="1"/>
  <c r="T650" i="1"/>
  <c r="S650" i="1"/>
  <c r="Q650" i="1"/>
  <c r="P650" i="1"/>
  <c r="X650" i="1" s="1"/>
  <c r="O650" i="1"/>
  <c r="W650" i="1" s="1"/>
  <c r="V649" i="1"/>
  <c r="U649" i="1"/>
  <c r="T649" i="1"/>
  <c r="S649" i="1"/>
  <c r="R649" i="1"/>
  <c r="Q649" i="1"/>
  <c r="P649" i="1"/>
  <c r="X649" i="1" s="1"/>
  <c r="O649" i="1"/>
  <c r="W649" i="1" s="1"/>
  <c r="V648" i="1"/>
  <c r="U648" i="1"/>
  <c r="T648" i="1"/>
  <c r="S648" i="1"/>
  <c r="Q648" i="1"/>
  <c r="P648" i="1"/>
  <c r="X648" i="1" s="1"/>
  <c r="O648" i="1"/>
  <c r="W648" i="1" s="1"/>
  <c r="V647" i="1"/>
  <c r="U647" i="1"/>
  <c r="T647" i="1"/>
  <c r="S647" i="1"/>
  <c r="R647" i="1"/>
  <c r="Q647" i="1"/>
  <c r="P647" i="1"/>
  <c r="X647" i="1" s="1"/>
  <c r="O647" i="1"/>
  <c r="W647" i="1" s="1"/>
  <c r="X645" i="1"/>
  <c r="W645" i="1"/>
  <c r="V645" i="1"/>
  <c r="U645" i="1"/>
  <c r="T645" i="1"/>
  <c r="S645" i="1"/>
  <c r="R645" i="1"/>
  <c r="Q645" i="1"/>
  <c r="X644" i="1"/>
  <c r="W644" i="1"/>
  <c r="V644" i="1"/>
  <c r="U644" i="1"/>
  <c r="T644" i="1"/>
  <c r="S644" i="1"/>
  <c r="R644" i="1"/>
  <c r="Q644" i="1"/>
  <c r="X643" i="1"/>
  <c r="W643" i="1"/>
  <c r="V643" i="1"/>
  <c r="U643" i="1"/>
  <c r="T643" i="1"/>
  <c r="S643" i="1"/>
  <c r="Q643" i="1"/>
  <c r="X642" i="1"/>
  <c r="W642" i="1"/>
  <c r="V642" i="1"/>
  <c r="U642" i="1"/>
  <c r="T642" i="1"/>
  <c r="S642" i="1"/>
  <c r="Q642" i="1"/>
  <c r="X641" i="1"/>
  <c r="W641" i="1"/>
  <c r="V641" i="1"/>
  <c r="U641" i="1"/>
  <c r="T641" i="1"/>
  <c r="S641" i="1"/>
  <c r="Q641" i="1"/>
  <c r="X639" i="1"/>
  <c r="W639" i="1"/>
  <c r="V639" i="1"/>
  <c r="U639" i="1"/>
  <c r="T639" i="1"/>
  <c r="S639" i="1"/>
  <c r="R639" i="1"/>
  <c r="Q639" i="1"/>
  <c r="X637" i="1"/>
  <c r="W637" i="1"/>
  <c r="V637" i="1"/>
  <c r="U637" i="1"/>
  <c r="T637" i="1"/>
  <c r="S637" i="1"/>
  <c r="R637" i="1"/>
  <c r="Q637" i="1"/>
  <c r="X636" i="1"/>
  <c r="W636" i="1"/>
  <c r="V636" i="1"/>
  <c r="U636" i="1"/>
  <c r="T636" i="1"/>
  <c r="S636" i="1"/>
  <c r="R636" i="1"/>
  <c r="Q636" i="1"/>
  <c r="X631" i="1"/>
  <c r="W631" i="1"/>
  <c r="V631" i="1"/>
  <c r="U631" i="1"/>
  <c r="T631" i="1"/>
  <c r="S631" i="1"/>
  <c r="Q631" i="1"/>
  <c r="X630" i="1"/>
  <c r="W630" i="1"/>
  <c r="V630" i="1"/>
  <c r="U630" i="1"/>
  <c r="T630" i="1"/>
  <c r="S630" i="1"/>
  <c r="R630" i="1"/>
  <c r="Q630" i="1"/>
  <c r="X629" i="1"/>
  <c r="W629" i="1"/>
  <c r="V629" i="1"/>
  <c r="U629" i="1"/>
  <c r="T629" i="1"/>
  <c r="S629" i="1"/>
  <c r="R629" i="1"/>
  <c r="Q629" i="1"/>
  <c r="X627" i="1"/>
  <c r="W627" i="1"/>
  <c r="V627" i="1"/>
  <c r="U627" i="1"/>
  <c r="T627" i="1"/>
  <c r="S627" i="1"/>
  <c r="R627" i="1"/>
  <c r="Q627" i="1"/>
  <c r="X626" i="1"/>
  <c r="W626" i="1"/>
  <c r="V626" i="1"/>
  <c r="U626" i="1"/>
  <c r="T626" i="1"/>
  <c r="S626" i="1"/>
  <c r="R626" i="1"/>
  <c r="Q626" i="1"/>
  <c r="X625" i="1"/>
  <c r="W625" i="1"/>
  <c r="V625" i="1"/>
  <c r="U625" i="1"/>
  <c r="T625" i="1"/>
  <c r="S625" i="1"/>
  <c r="R625" i="1"/>
  <c r="Q625" i="1"/>
  <c r="X624" i="1"/>
  <c r="W624" i="1"/>
  <c r="V624" i="1"/>
  <c r="U624" i="1"/>
  <c r="T624" i="1"/>
  <c r="S624" i="1"/>
  <c r="R624" i="1"/>
  <c r="Q624" i="1"/>
  <c r="X623" i="1"/>
  <c r="W623" i="1"/>
  <c r="V623" i="1"/>
  <c r="U623" i="1"/>
  <c r="T623" i="1"/>
  <c r="S623" i="1"/>
  <c r="R623" i="1"/>
  <c r="Q623" i="1"/>
  <c r="X622" i="1"/>
  <c r="W622" i="1"/>
  <c r="V622" i="1"/>
  <c r="U622" i="1"/>
  <c r="T622" i="1"/>
  <c r="S622" i="1"/>
  <c r="R622" i="1"/>
  <c r="Q622" i="1"/>
  <c r="X619" i="1"/>
  <c r="W619" i="1"/>
  <c r="V619" i="1"/>
  <c r="U619" i="1"/>
  <c r="T619" i="1"/>
  <c r="S619" i="1"/>
  <c r="R619" i="1"/>
  <c r="Q619" i="1"/>
  <c r="X615" i="1"/>
  <c r="W615" i="1"/>
  <c r="V615" i="1"/>
  <c r="U615" i="1"/>
  <c r="T615" i="1"/>
  <c r="S615" i="1"/>
  <c r="Q615" i="1"/>
  <c r="X610" i="1"/>
  <c r="W610" i="1"/>
  <c r="V610" i="1"/>
  <c r="U610" i="1"/>
  <c r="T610" i="1"/>
  <c r="S610" i="1"/>
  <c r="Q610" i="1"/>
  <c r="X603" i="1"/>
  <c r="W603" i="1"/>
  <c r="V603" i="1"/>
  <c r="U603" i="1"/>
  <c r="T603" i="1"/>
  <c r="S603" i="1"/>
  <c r="Q603" i="1"/>
  <c r="X602" i="1"/>
  <c r="W602" i="1"/>
  <c r="V602" i="1"/>
  <c r="U602" i="1"/>
  <c r="T602" i="1"/>
  <c r="S602" i="1"/>
  <c r="X601" i="1"/>
  <c r="W601" i="1"/>
  <c r="V601" i="1"/>
  <c r="U601" i="1"/>
  <c r="T601" i="1"/>
  <c r="S601" i="1"/>
  <c r="X600" i="1"/>
  <c r="W600" i="1"/>
  <c r="V600" i="1"/>
  <c r="U600" i="1"/>
  <c r="T600" i="1"/>
  <c r="S600" i="1"/>
  <c r="R600" i="1"/>
  <c r="Q600" i="1"/>
  <c r="X599" i="1"/>
  <c r="W599" i="1"/>
  <c r="V599" i="1"/>
  <c r="U599" i="1"/>
  <c r="T599" i="1"/>
  <c r="S599" i="1"/>
  <c r="Q599" i="1"/>
  <c r="X597" i="1"/>
  <c r="W597" i="1"/>
  <c r="V597" i="1"/>
  <c r="U597" i="1"/>
  <c r="T597" i="1"/>
  <c r="S597" i="1"/>
  <c r="R597" i="1"/>
  <c r="Q597" i="1"/>
  <c r="X595" i="1"/>
  <c r="W595" i="1"/>
  <c r="V595" i="1"/>
  <c r="U595" i="1"/>
  <c r="T595" i="1"/>
  <c r="S595" i="1"/>
  <c r="R595" i="1"/>
  <c r="Q595" i="1"/>
  <c r="X594" i="1"/>
  <c r="W594" i="1"/>
  <c r="V594" i="1"/>
  <c r="U594" i="1"/>
  <c r="T594" i="1"/>
  <c r="S594" i="1"/>
  <c r="R594" i="1"/>
  <c r="Q594" i="1"/>
  <c r="X593" i="1"/>
  <c r="W593" i="1"/>
  <c r="V593" i="1"/>
  <c r="U593" i="1"/>
  <c r="T593" i="1"/>
  <c r="S593" i="1"/>
  <c r="R593" i="1"/>
  <c r="Q593" i="1"/>
  <c r="X592" i="1"/>
  <c r="W592" i="1"/>
  <c r="V592" i="1"/>
  <c r="U592" i="1"/>
  <c r="T592" i="1"/>
  <c r="S592" i="1"/>
  <c r="Q592" i="1"/>
  <c r="X591" i="1"/>
  <c r="W591" i="1"/>
  <c r="V591" i="1"/>
  <c r="U591" i="1"/>
  <c r="T591" i="1"/>
  <c r="S591" i="1"/>
  <c r="Q591" i="1"/>
  <c r="X590" i="1"/>
  <c r="W590" i="1"/>
  <c r="V590" i="1"/>
  <c r="U590" i="1"/>
  <c r="T590" i="1"/>
  <c r="S590" i="1"/>
  <c r="Q590" i="1"/>
  <c r="X588" i="1"/>
  <c r="W588" i="1"/>
  <c r="V588" i="1"/>
  <c r="U588" i="1"/>
  <c r="T588" i="1"/>
  <c r="S588" i="1"/>
  <c r="Q588" i="1"/>
  <c r="X587" i="1"/>
  <c r="W587" i="1"/>
  <c r="V587" i="1"/>
  <c r="U587" i="1"/>
  <c r="T587" i="1"/>
  <c r="S587" i="1"/>
  <c r="Q587" i="1"/>
  <c r="X586" i="1"/>
  <c r="W586" i="1"/>
  <c r="V586" i="1"/>
  <c r="U586" i="1"/>
  <c r="T586" i="1"/>
  <c r="S586" i="1"/>
  <c r="R586" i="1"/>
  <c r="Q586" i="1"/>
  <c r="Q584" i="1"/>
  <c r="X583" i="1"/>
  <c r="W583" i="1"/>
  <c r="V583" i="1"/>
  <c r="U583" i="1"/>
  <c r="T583" i="1"/>
  <c r="S583" i="1"/>
  <c r="R583" i="1"/>
  <c r="Q583" i="1"/>
  <c r="X582" i="1"/>
  <c r="W582" i="1"/>
  <c r="V582" i="1"/>
  <c r="U582" i="1"/>
  <c r="T582" i="1"/>
  <c r="S582" i="1"/>
  <c r="Q582" i="1"/>
  <c r="X581" i="1"/>
  <c r="W581" i="1"/>
  <c r="V581" i="1"/>
  <c r="U581" i="1"/>
  <c r="T581" i="1"/>
  <c r="S581" i="1"/>
  <c r="R581" i="1"/>
  <c r="Q581" i="1"/>
  <c r="X580" i="1"/>
  <c r="W580" i="1"/>
  <c r="V580" i="1"/>
  <c r="U580" i="1"/>
  <c r="T580" i="1"/>
  <c r="S580" i="1"/>
  <c r="R580" i="1"/>
  <c r="Q580" i="1"/>
  <c r="X579" i="1"/>
  <c r="W579" i="1"/>
  <c r="V579" i="1"/>
  <c r="U579" i="1"/>
  <c r="T579" i="1"/>
  <c r="S579" i="1"/>
  <c r="R579" i="1"/>
  <c r="Q579" i="1"/>
  <c r="X578" i="1"/>
  <c r="W578" i="1"/>
  <c r="V578" i="1"/>
  <c r="U578" i="1"/>
  <c r="T578" i="1"/>
  <c r="S578" i="1"/>
  <c r="R578" i="1"/>
  <c r="Q578" i="1"/>
  <c r="X577" i="1"/>
  <c r="W577" i="1"/>
  <c r="V577" i="1"/>
  <c r="U577" i="1"/>
  <c r="T577" i="1"/>
  <c r="S577" i="1"/>
  <c r="R577" i="1"/>
  <c r="Q577" i="1"/>
  <c r="X570" i="1"/>
  <c r="W570" i="1"/>
  <c r="V570" i="1"/>
  <c r="U570" i="1"/>
  <c r="T570" i="1"/>
  <c r="S570" i="1"/>
  <c r="Q570" i="1"/>
  <c r="X569" i="1"/>
  <c r="W569" i="1"/>
  <c r="V569" i="1"/>
  <c r="U569" i="1"/>
  <c r="T569" i="1"/>
  <c r="S569" i="1"/>
  <c r="Q569" i="1"/>
  <c r="X568" i="1"/>
  <c r="W568" i="1"/>
  <c r="V568" i="1"/>
  <c r="U568" i="1"/>
  <c r="T568" i="1"/>
  <c r="S568" i="1"/>
  <c r="R568" i="1"/>
  <c r="Q568" i="1"/>
  <c r="X567" i="1"/>
  <c r="W567" i="1"/>
  <c r="V567" i="1"/>
  <c r="U567" i="1"/>
  <c r="T567" i="1"/>
  <c r="S567" i="1"/>
  <c r="Q567" i="1"/>
  <c r="X566" i="1"/>
  <c r="W566" i="1"/>
  <c r="V566" i="1"/>
  <c r="U566" i="1"/>
  <c r="T566" i="1"/>
  <c r="S566" i="1"/>
  <c r="Q566" i="1"/>
  <c r="X564" i="1"/>
  <c r="W564" i="1"/>
  <c r="V564" i="1"/>
  <c r="U564" i="1"/>
  <c r="T564" i="1"/>
  <c r="S564" i="1"/>
  <c r="Q564" i="1"/>
  <c r="X563" i="1"/>
  <c r="W563" i="1"/>
  <c r="V563" i="1"/>
  <c r="U563" i="1"/>
  <c r="T563" i="1"/>
  <c r="S563" i="1"/>
  <c r="Q563" i="1"/>
  <c r="X562" i="1"/>
  <c r="W562" i="1"/>
  <c r="V562" i="1"/>
  <c r="U562" i="1"/>
  <c r="T562" i="1"/>
  <c r="S562" i="1"/>
  <c r="Q562" i="1"/>
  <c r="X561" i="1"/>
  <c r="W561" i="1"/>
  <c r="V561" i="1"/>
  <c r="U561" i="1"/>
  <c r="T561" i="1"/>
  <c r="S561" i="1"/>
  <c r="Q561" i="1"/>
  <c r="X548" i="1"/>
  <c r="W548" i="1"/>
  <c r="V548" i="1"/>
  <c r="U548" i="1"/>
  <c r="T548" i="1"/>
  <c r="S548" i="1"/>
  <c r="Q548" i="1"/>
  <c r="X546" i="1"/>
  <c r="W546" i="1"/>
  <c r="V546" i="1"/>
  <c r="U546" i="1"/>
  <c r="T546" i="1"/>
  <c r="S546" i="1"/>
  <c r="Q546" i="1"/>
  <c r="X545" i="1"/>
  <c r="W545" i="1"/>
  <c r="V545" i="1"/>
  <c r="U545" i="1"/>
  <c r="T545" i="1"/>
  <c r="S545" i="1"/>
  <c r="Q545" i="1"/>
  <c r="X544" i="1"/>
  <c r="W544" i="1"/>
  <c r="U544" i="1"/>
  <c r="T544" i="1"/>
  <c r="S544" i="1"/>
  <c r="Q544" i="1"/>
  <c r="N544" i="1"/>
  <c r="V544" i="1" s="1"/>
  <c r="M544" i="1"/>
  <c r="X543" i="1"/>
  <c r="W543" i="1"/>
  <c r="V543" i="1"/>
  <c r="U543" i="1"/>
  <c r="T543" i="1"/>
  <c r="S543" i="1"/>
  <c r="Q543" i="1"/>
  <c r="X542" i="1"/>
  <c r="W542" i="1"/>
  <c r="V542" i="1"/>
  <c r="U542" i="1"/>
  <c r="T542" i="1"/>
  <c r="S542" i="1"/>
  <c r="Q542" i="1"/>
  <c r="Q541" i="1"/>
  <c r="X540" i="1"/>
  <c r="W540" i="1"/>
  <c r="V540" i="1"/>
  <c r="U540" i="1"/>
  <c r="T540" i="1"/>
  <c r="S540" i="1"/>
  <c r="Q540" i="1"/>
  <c r="X538" i="1"/>
  <c r="W538" i="1"/>
  <c r="V538" i="1"/>
  <c r="U538" i="1"/>
  <c r="T538" i="1"/>
  <c r="S538" i="1"/>
  <c r="Q538" i="1"/>
  <c r="X536" i="1"/>
  <c r="W536" i="1"/>
  <c r="V536" i="1"/>
  <c r="S536" i="1"/>
  <c r="Q536" i="1"/>
  <c r="M536" i="1"/>
  <c r="U536" i="1" s="1"/>
  <c r="K536" i="1"/>
  <c r="T536" i="1" s="1"/>
  <c r="J536" i="1"/>
  <c r="X535" i="1"/>
  <c r="W535" i="1"/>
  <c r="V535" i="1"/>
  <c r="U535" i="1"/>
  <c r="S535" i="1"/>
  <c r="Q535" i="1"/>
  <c r="M535" i="1"/>
  <c r="K535" i="1"/>
  <c r="T535" i="1" s="1"/>
  <c r="J535" i="1"/>
  <c r="X534" i="1"/>
  <c r="W534" i="1"/>
  <c r="V534" i="1"/>
  <c r="U534" i="1"/>
  <c r="T534" i="1"/>
  <c r="S534" i="1"/>
  <c r="Q534" i="1"/>
  <c r="M534" i="1"/>
  <c r="K534" i="1"/>
  <c r="J534" i="1"/>
  <c r="X533" i="1"/>
  <c r="W533" i="1"/>
  <c r="V533" i="1"/>
  <c r="U533" i="1"/>
  <c r="T533" i="1"/>
  <c r="S533" i="1"/>
  <c r="Q533" i="1"/>
  <c r="X532" i="1"/>
  <c r="W532" i="1"/>
  <c r="V532" i="1"/>
  <c r="U532" i="1"/>
  <c r="T532" i="1"/>
  <c r="S532" i="1"/>
  <c r="Q532" i="1"/>
  <c r="X530" i="1"/>
  <c r="W530" i="1"/>
  <c r="V530" i="1"/>
  <c r="U530" i="1"/>
  <c r="T530" i="1"/>
  <c r="S530" i="1"/>
  <c r="Q530" i="1"/>
  <c r="X528" i="1"/>
  <c r="W528" i="1"/>
  <c r="V528" i="1"/>
  <c r="U528" i="1"/>
  <c r="T528" i="1"/>
  <c r="S528" i="1"/>
  <c r="Q528" i="1"/>
  <c r="X527" i="1"/>
  <c r="W527" i="1"/>
  <c r="V527" i="1"/>
  <c r="U527" i="1"/>
  <c r="T527" i="1"/>
  <c r="S527" i="1"/>
  <c r="Q527" i="1"/>
  <c r="X525" i="1"/>
  <c r="W525" i="1"/>
  <c r="V525" i="1"/>
  <c r="U525" i="1"/>
  <c r="T525" i="1"/>
  <c r="S525" i="1"/>
  <c r="Q525" i="1"/>
  <c r="X523" i="1"/>
  <c r="W523" i="1"/>
  <c r="V523" i="1"/>
  <c r="U523" i="1"/>
  <c r="T523" i="1"/>
  <c r="S523" i="1"/>
  <c r="Q523" i="1"/>
  <c r="X522" i="1"/>
  <c r="W522" i="1"/>
  <c r="V522" i="1"/>
  <c r="U522" i="1"/>
  <c r="T522" i="1"/>
  <c r="S522" i="1"/>
  <c r="Q522" i="1"/>
  <c r="X521" i="1"/>
  <c r="W521" i="1"/>
  <c r="V521" i="1"/>
  <c r="U521" i="1"/>
  <c r="T521" i="1"/>
  <c r="S521" i="1"/>
  <c r="Q521" i="1"/>
  <c r="X517" i="1"/>
  <c r="W517" i="1"/>
  <c r="V517" i="1"/>
  <c r="U517" i="1"/>
  <c r="T517" i="1"/>
  <c r="S517" i="1"/>
  <c r="Q517" i="1"/>
  <c r="X497" i="1"/>
  <c r="W497" i="1"/>
  <c r="V497" i="1"/>
  <c r="U497" i="1"/>
  <c r="T497" i="1"/>
  <c r="S497" i="1"/>
  <c r="Q497" i="1"/>
  <c r="X496" i="1"/>
  <c r="W496" i="1"/>
  <c r="V496" i="1"/>
  <c r="U496" i="1"/>
  <c r="T496" i="1"/>
  <c r="S496" i="1"/>
  <c r="Q496" i="1"/>
  <c r="X492" i="1"/>
  <c r="W492" i="1"/>
  <c r="V492" i="1"/>
  <c r="U492" i="1"/>
  <c r="T492" i="1"/>
  <c r="S492" i="1"/>
  <c r="Q492" i="1"/>
  <c r="X491" i="1"/>
  <c r="W491" i="1"/>
  <c r="V491" i="1"/>
  <c r="U491" i="1"/>
  <c r="T491" i="1"/>
  <c r="S491" i="1"/>
  <c r="Q491" i="1"/>
  <c r="X486" i="1"/>
  <c r="W486" i="1"/>
  <c r="V486" i="1"/>
  <c r="U486" i="1"/>
  <c r="T486" i="1"/>
  <c r="S486" i="1"/>
  <c r="Q486" i="1"/>
  <c r="X485" i="1"/>
  <c r="W485" i="1"/>
  <c r="V485" i="1"/>
  <c r="U485" i="1"/>
  <c r="T485" i="1"/>
  <c r="S485" i="1"/>
  <c r="Q485" i="1"/>
  <c r="X477" i="1"/>
  <c r="W477" i="1"/>
  <c r="V477" i="1"/>
  <c r="U477" i="1"/>
  <c r="S477" i="1"/>
  <c r="Q477" i="1"/>
  <c r="O477" i="1"/>
  <c r="K477" i="1"/>
  <c r="T477" i="1" s="1"/>
  <c r="X476" i="1"/>
  <c r="W476" i="1"/>
  <c r="V476" i="1"/>
  <c r="Q476" i="1"/>
  <c r="M476" i="1"/>
  <c r="U476" i="1" s="1"/>
  <c r="K476" i="1"/>
  <c r="T476" i="1" s="1"/>
  <c r="J476" i="1"/>
  <c r="S476" i="1" s="1"/>
  <c r="X475" i="1"/>
  <c r="W475" i="1"/>
  <c r="V475" i="1"/>
  <c r="U475" i="1"/>
  <c r="T475" i="1"/>
  <c r="S475" i="1"/>
  <c r="Q475" i="1"/>
  <c r="X470" i="1"/>
  <c r="W470" i="1"/>
  <c r="V470" i="1"/>
  <c r="U470" i="1"/>
  <c r="T470" i="1"/>
  <c r="S470" i="1"/>
  <c r="Q470" i="1"/>
  <c r="X468" i="1"/>
  <c r="W468" i="1"/>
  <c r="V468" i="1"/>
  <c r="U468" i="1"/>
  <c r="T468" i="1"/>
  <c r="S468" i="1"/>
  <c r="Q468" i="1"/>
  <c r="X467" i="1"/>
  <c r="W467" i="1"/>
  <c r="V467" i="1"/>
  <c r="U467" i="1"/>
  <c r="T467" i="1"/>
  <c r="S467" i="1"/>
  <c r="Q467" i="1"/>
  <c r="X466" i="1"/>
  <c r="W466" i="1"/>
  <c r="V466" i="1"/>
  <c r="U466" i="1"/>
  <c r="T466" i="1"/>
  <c r="S466" i="1"/>
  <c r="Q466" i="1"/>
  <c r="X463" i="1"/>
  <c r="W463" i="1"/>
  <c r="V463" i="1"/>
  <c r="U463" i="1"/>
  <c r="T463" i="1"/>
  <c r="S463" i="1"/>
  <c r="Q463" i="1"/>
  <c r="X462" i="1"/>
  <c r="W462" i="1"/>
  <c r="V462" i="1"/>
  <c r="U462" i="1"/>
  <c r="T462" i="1"/>
  <c r="S462" i="1"/>
  <c r="Q462" i="1"/>
  <c r="H462" i="1"/>
  <c r="R462" i="1" s="1"/>
  <c r="X461" i="1"/>
  <c r="W461" i="1"/>
  <c r="V461" i="1"/>
  <c r="U461" i="1"/>
  <c r="T461" i="1"/>
  <c r="S461" i="1"/>
  <c r="Q461" i="1"/>
  <c r="H461" i="1"/>
  <c r="R461" i="1" s="1"/>
  <c r="X460" i="1"/>
  <c r="W460" i="1"/>
  <c r="V460" i="1"/>
  <c r="U460" i="1"/>
  <c r="T460" i="1"/>
  <c r="S460" i="1"/>
  <c r="Q460" i="1"/>
  <c r="H460" i="1"/>
  <c r="R460" i="1" s="1"/>
  <c r="X456" i="1"/>
  <c r="W456" i="1"/>
  <c r="V456" i="1"/>
  <c r="U456" i="1"/>
  <c r="T456" i="1"/>
  <c r="S456" i="1"/>
  <c r="R456" i="1"/>
  <c r="Q456" i="1"/>
  <c r="H456" i="1"/>
  <c r="X450" i="1"/>
  <c r="W450" i="1"/>
  <c r="V450" i="1"/>
  <c r="U450" i="1"/>
  <c r="T450" i="1"/>
  <c r="S450" i="1"/>
  <c r="R450" i="1"/>
  <c r="Q450" i="1"/>
  <c r="X449" i="1"/>
  <c r="W449" i="1"/>
  <c r="V449" i="1"/>
  <c r="U449" i="1"/>
  <c r="T449" i="1"/>
  <c r="S449" i="1"/>
  <c r="R449" i="1"/>
  <c r="Q449" i="1"/>
  <c r="X447" i="1"/>
  <c r="W447" i="1"/>
  <c r="V447" i="1"/>
  <c r="U447" i="1"/>
  <c r="T447" i="1"/>
  <c r="S447" i="1"/>
  <c r="R447" i="1"/>
  <c r="Q447" i="1"/>
  <c r="X446" i="1"/>
  <c r="W446" i="1"/>
  <c r="V446" i="1"/>
  <c r="U446" i="1"/>
  <c r="T446" i="1"/>
  <c r="S446" i="1"/>
  <c r="R446" i="1"/>
  <c r="Q446" i="1"/>
  <c r="X445" i="1"/>
  <c r="W445" i="1"/>
  <c r="V445" i="1"/>
  <c r="U445" i="1"/>
  <c r="T445" i="1"/>
  <c r="S445" i="1"/>
  <c r="Q445" i="1"/>
  <c r="X444" i="1"/>
  <c r="W444" i="1"/>
  <c r="V444" i="1"/>
  <c r="U444" i="1"/>
  <c r="T444" i="1"/>
  <c r="S444" i="1"/>
  <c r="Q444" i="1"/>
  <c r="X443" i="1"/>
  <c r="W443" i="1"/>
  <c r="V443" i="1"/>
  <c r="U443" i="1"/>
  <c r="Q443" i="1"/>
  <c r="K443" i="1"/>
  <c r="T443" i="1" s="1"/>
  <c r="J443" i="1"/>
  <c r="S443" i="1" s="1"/>
  <c r="X442" i="1"/>
  <c r="W442" i="1"/>
  <c r="V442" i="1"/>
  <c r="U442" i="1"/>
  <c r="T442" i="1"/>
  <c r="S442" i="1"/>
  <c r="Q442" i="1"/>
  <c r="X441" i="1"/>
  <c r="W441" i="1"/>
  <c r="V441" i="1"/>
  <c r="U441" i="1"/>
  <c r="T441" i="1"/>
  <c r="S441" i="1"/>
  <c r="R441" i="1"/>
  <c r="Q441" i="1"/>
  <c r="X440" i="1"/>
  <c r="W440" i="1"/>
  <c r="V440" i="1"/>
  <c r="U440" i="1"/>
  <c r="T440" i="1"/>
  <c r="S440" i="1"/>
  <c r="R440" i="1"/>
  <c r="Q440" i="1"/>
  <c r="X439" i="1"/>
  <c r="W439" i="1"/>
  <c r="V439" i="1"/>
  <c r="U439" i="1"/>
  <c r="T439" i="1"/>
  <c r="S439" i="1"/>
  <c r="R439" i="1"/>
  <c r="Q439" i="1"/>
  <c r="X437" i="1"/>
  <c r="W437" i="1"/>
  <c r="V437" i="1"/>
  <c r="U437" i="1"/>
  <c r="Q437" i="1"/>
  <c r="K437" i="1"/>
  <c r="T437" i="1" s="1"/>
  <c r="J437" i="1"/>
  <c r="S437" i="1" s="1"/>
  <c r="X436" i="1"/>
  <c r="W436" i="1"/>
  <c r="V436" i="1"/>
  <c r="U436" i="1"/>
  <c r="Q436" i="1"/>
  <c r="K436" i="1"/>
  <c r="T436" i="1" s="1"/>
  <c r="J436" i="1"/>
  <c r="S436" i="1" s="1"/>
  <c r="X433" i="1"/>
  <c r="W433" i="1"/>
  <c r="V433" i="1"/>
  <c r="U433" i="1"/>
  <c r="T433" i="1"/>
  <c r="S433" i="1"/>
  <c r="R433" i="1"/>
  <c r="Q433" i="1"/>
  <c r="X432" i="1"/>
  <c r="W432" i="1"/>
  <c r="V432" i="1"/>
  <c r="U432" i="1"/>
  <c r="T432" i="1"/>
  <c r="S432" i="1"/>
  <c r="R432" i="1"/>
  <c r="Q432" i="1"/>
  <c r="X430" i="1"/>
  <c r="W430" i="1"/>
  <c r="V430" i="1"/>
  <c r="U430" i="1"/>
  <c r="T430" i="1"/>
  <c r="S430" i="1"/>
  <c r="R430" i="1"/>
  <c r="Q430" i="1"/>
  <c r="X428" i="1"/>
  <c r="W428" i="1"/>
  <c r="V428" i="1"/>
  <c r="U428" i="1"/>
  <c r="T428" i="1"/>
  <c r="S428" i="1"/>
  <c r="R428" i="1"/>
  <c r="Q428" i="1"/>
  <c r="X427" i="1"/>
  <c r="W427" i="1"/>
  <c r="V427" i="1"/>
  <c r="U427" i="1"/>
  <c r="T427" i="1"/>
  <c r="S427" i="1"/>
  <c r="R427" i="1"/>
  <c r="Q427" i="1"/>
  <c r="X426" i="1"/>
  <c r="W426" i="1"/>
  <c r="V426" i="1"/>
  <c r="U426" i="1"/>
  <c r="T426" i="1"/>
  <c r="S426" i="1"/>
  <c r="R426" i="1"/>
  <c r="Q426" i="1"/>
  <c r="X423" i="1"/>
  <c r="W423" i="1"/>
  <c r="V423" i="1"/>
  <c r="U423" i="1"/>
  <c r="T423" i="1"/>
  <c r="S423" i="1"/>
  <c r="R423" i="1"/>
  <c r="Q423" i="1"/>
  <c r="X420" i="1"/>
  <c r="W420" i="1"/>
  <c r="V420" i="1"/>
  <c r="U420" i="1"/>
  <c r="T420" i="1"/>
  <c r="S420" i="1"/>
  <c r="R420" i="1"/>
  <c r="Q420" i="1"/>
  <c r="X416" i="1"/>
  <c r="W416" i="1"/>
  <c r="V416" i="1"/>
  <c r="U416" i="1"/>
  <c r="T416" i="1"/>
  <c r="S416" i="1"/>
  <c r="R416" i="1"/>
  <c r="Q416" i="1"/>
  <c r="X415" i="1"/>
  <c r="W415" i="1"/>
  <c r="V415" i="1"/>
  <c r="U415" i="1"/>
  <c r="T415" i="1"/>
  <c r="S415" i="1"/>
  <c r="Q415" i="1"/>
  <c r="X414" i="1"/>
  <c r="W414" i="1"/>
  <c r="V414" i="1"/>
  <c r="U414" i="1"/>
  <c r="T414" i="1"/>
  <c r="S414" i="1"/>
  <c r="Q414" i="1"/>
  <c r="X410" i="1"/>
  <c r="W410" i="1"/>
  <c r="V410" i="1"/>
  <c r="U410" i="1"/>
  <c r="T410" i="1"/>
  <c r="S410" i="1"/>
  <c r="Q410" i="1"/>
  <c r="X408" i="1"/>
  <c r="W408" i="1"/>
  <c r="V408" i="1"/>
  <c r="U408" i="1"/>
  <c r="T408" i="1"/>
  <c r="S408" i="1"/>
  <c r="R408" i="1"/>
  <c r="Q408" i="1"/>
  <c r="X405" i="1"/>
  <c r="W405" i="1"/>
  <c r="V405" i="1"/>
  <c r="U405" i="1"/>
  <c r="T405" i="1"/>
  <c r="S405" i="1"/>
  <c r="Q405" i="1"/>
  <c r="X403" i="1"/>
  <c r="W403" i="1"/>
  <c r="V403" i="1"/>
  <c r="U403" i="1"/>
  <c r="T403" i="1"/>
  <c r="S403" i="1"/>
  <c r="Q403" i="1"/>
  <c r="X399" i="1"/>
  <c r="W399" i="1"/>
  <c r="V399" i="1"/>
  <c r="U399" i="1"/>
  <c r="T399" i="1"/>
  <c r="S399" i="1"/>
  <c r="R399" i="1"/>
  <c r="Q399" i="1"/>
  <c r="X398" i="1"/>
  <c r="W398" i="1"/>
  <c r="V398" i="1"/>
  <c r="U398" i="1"/>
  <c r="T398" i="1"/>
  <c r="S398" i="1"/>
  <c r="Q398" i="1"/>
  <c r="X397" i="1"/>
  <c r="W397" i="1"/>
  <c r="V397" i="1"/>
  <c r="U397" i="1"/>
  <c r="T397" i="1"/>
  <c r="S397" i="1"/>
  <c r="R397" i="1"/>
  <c r="Q397" i="1"/>
  <c r="X395" i="1"/>
  <c r="W395" i="1"/>
  <c r="V395" i="1"/>
  <c r="U395" i="1"/>
  <c r="T395" i="1"/>
  <c r="S395" i="1"/>
  <c r="Q395" i="1"/>
  <c r="X394" i="1"/>
  <c r="W394" i="1"/>
  <c r="V394" i="1"/>
  <c r="U394" i="1"/>
  <c r="T394" i="1"/>
  <c r="S394" i="1"/>
  <c r="R394" i="1"/>
  <c r="Q394" i="1"/>
  <c r="X389" i="1"/>
  <c r="W389" i="1"/>
  <c r="V389" i="1"/>
  <c r="U389" i="1"/>
  <c r="T389" i="1"/>
  <c r="S389" i="1"/>
  <c r="R389" i="1"/>
  <c r="Q389" i="1"/>
  <c r="X385" i="1"/>
  <c r="W385" i="1"/>
  <c r="V385" i="1"/>
  <c r="U385" i="1"/>
  <c r="T385" i="1"/>
  <c r="S385" i="1"/>
  <c r="Q385" i="1"/>
  <c r="X384" i="1"/>
  <c r="W384" i="1"/>
  <c r="V384" i="1"/>
  <c r="U384" i="1"/>
  <c r="T384" i="1"/>
  <c r="S384" i="1"/>
  <c r="Q384" i="1"/>
  <c r="X383" i="1"/>
  <c r="W383" i="1"/>
  <c r="V383" i="1"/>
  <c r="U383" i="1"/>
  <c r="T383" i="1"/>
  <c r="S383" i="1"/>
  <c r="R383" i="1"/>
  <c r="Q383" i="1"/>
  <c r="X382" i="1"/>
  <c r="W382" i="1"/>
  <c r="V382" i="1"/>
  <c r="U382" i="1"/>
  <c r="T382" i="1"/>
  <c r="S382" i="1"/>
  <c r="Q382" i="1"/>
  <c r="X381" i="1"/>
  <c r="W381" i="1"/>
  <c r="V381" i="1"/>
  <c r="U381" i="1"/>
  <c r="T381" i="1"/>
  <c r="S381" i="1"/>
  <c r="Q381" i="1"/>
  <c r="X376" i="1"/>
  <c r="W376" i="1"/>
  <c r="V376" i="1"/>
  <c r="U376" i="1"/>
  <c r="T376" i="1"/>
  <c r="S376" i="1"/>
  <c r="Q376" i="1"/>
  <c r="X375" i="1"/>
  <c r="W375" i="1"/>
  <c r="V375" i="1"/>
  <c r="U375" i="1"/>
  <c r="T375" i="1"/>
  <c r="S375" i="1"/>
  <c r="Q375" i="1"/>
  <c r="X373" i="1"/>
  <c r="W373" i="1"/>
  <c r="V373" i="1"/>
  <c r="U373" i="1"/>
  <c r="T373" i="1"/>
  <c r="S373" i="1"/>
  <c r="Q373" i="1"/>
  <c r="X370" i="1"/>
  <c r="W370" i="1"/>
  <c r="V370" i="1"/>
  <c r="U370" i="1"/>
  <c r="T370" i="1"/>
  <c r="S370" i="1"/>
  <c r="Q370" i="1"/>
  <c r="X368" i="1"/>
  <c r="W368" i="1"/>
  <c r="V368" i="1"/>
  <c r="U368" i="1"/>
  <c r="T368" i="1"/>
  <c r="S368" i="1"/>
  <c r="R368" i="1"/>
  <c r="Q368" i="1"/>
  <c r="X367" i="1"/>
  <c r="W367" i="1"/>
  <c r="V367" i="1"/>
  <c r="U367" i="1"/>
  <c r="T367" i="1"/>
  <c r="S367" i="1"/>
  <c r="R367" i="1"/>
  <c r="Q367" i="1"/>
  <c r="X358" i="1"/>
  <c r="W358" i="1"/>
  <c r="V358" i="1"/>
  <c r="U358" i="1"/>
  <c r="T358" i="1"/>
  <c r="S358" i="1"/>
  <c r="Q358" i="1"/>
  <c r="X353" i="1"/>
  <c r="W353" i="1"/>
  <c r="V353" i="1"/>
  <c r="U353" i="1"/>
  <c r="T353" i="1"/>
  <c r="S353" i="1"/>
  <c r="R353" i="1"/>
  <c r="Q353" i="1"/>
  <c r="X347" i="1"/>
  <c r="W347" i="1"/>
  <c r="V347" i="1"/>
  <c r="U347" i="1"/>
  <c r="T347" i="1"/>
  <c r="S347" i="1"/>
  <c r="Q347" i="1"/>
  <c r="X346" i="1"/>
  <c r="W346" i="1"/>
  <c r="V346" i="1"/>
  <c r="U346" i="1"/>
  <c r="T346" i="1"/>
  <c r="S346" i="1"/>
  <c r="Q346" i="1"/>
  <c r="X343" i="1"/>
  <c r="W343" i="1"/>
  <c r="V343" i="1"/>
  <c r="U343" i="1"/>
  <c r="T343" i="1"/>
  <c r="S343" i="1"/>
  <c r="Q343" i="1"/>
  <c r="X340" i="1"/>
  <c r="W340" i="1"/>
  <c r="V340" i="1"/>
  <c r="U340" i="1"/>
  <c r="T340" i="1"/>
  <c r="S340" i="1"/>
  <c r="Q340" i="1"/>
  <c r="X337" i="1"/>
  <c r="W337" i="1"/>
  <c r="V337" i="1"/>
  <c r="U337" i="1"/>
  <c r="T337" i="1"/>
  <c r="S337" i="1"/>
  <c r="R337" i="1"/>
  <c r="Q337" i="1"/>
  <c r="X336" i="1"/>
  <c r="W336" i="1"/>
  <c r="V336" i="1"/>
  <c r="U336" i="1"/>
  <c r="T336" i="1"/>
  <c r="S336" i="1"/>
  <c r="Q336" i="1"/>
  <c r="X335" i="1"/>
  <c r="W335" i="1"/>
  <c r="V335" i="1"/>
  <c r="U335" i="1"/>
  <c r="T335" i="1"/>
  <c r="S335" i="1"/>
  <c r="R335" i="1"/>
  <c r="Q335" i="1"/>
  <c r="X334" i="1"/>
  <c r="W334" i="1"/>
  <c r="V334" i="1"/>
  <c r="U334" i="1"/>
  <c r="T334" i="1"/>
  <c r="S334" i="1"/>
  <c r="Q334" i="1"/>
  <c r="X333" i="1"/>
  <c r="W333" i="1"/>
  <c r="V333" i="1"/>
  <c r="U333" i="1"/>
  <c r="T333" i="1"/>
  <c r="S333" i="1"/>
  <c r="Q333" i="1"/>
  <c r="X332" i="1"/>
  <c r="W332" i="1"/>
  <c r="V332" i="1"/>
  <c r="U332" i="1"/>
  <c r="T332" i="1"/>
  <c r="S332" i="1"/>
  <c r="Q332" i="1"/>
  <c r="X330" i="1"/>
  <c r="W330" i="1"/>
  <c r="V330" i="1"/>
  <c r="U330" i="1"/>
  <c r="T330" i="1"/>
  <c r="S330" i="1"/>
  <c r="Q330" i="1"/>
  <c r="X327" i="1"/>
  <c r="W327" i="1"/>
  <c r="V327" i="1"/>
  <c r="U327" i="1"/>
  <c r="T327" i="1"/>
  <c r="S327" i="1"/>
  <c r="Q327" i="1"/>
  <c r="X326" i="1"/>
  <c r="W326" i="1"/>
  <c r="V326" i="1"/>
  <c r="U326" i="1"/>
  <c r="T326" i="1"/>
  <c r="S326" i="1"/>
  <c r="Q326" i="1"/>
  <c r="X325" i="1"/>
  <c r="W325" i="1"/>
  <c r="V325" i="1"/>
  <c r="U325" i="1"/>
  <c r="T325" i="1"/>
  <c r="S325" i="1"/>
  <c r="R325" i="1"/>
  <c r="Q325" i="1"/>
  <c r="X323" i="1"/>
  <c r="W323" i="1"/>
  <c r="V323" i="1"/>
  <c r="U323" i="1"/>
  <c r="T323" i="1"/>
  <c r="S323" i="1"/>
  <c r="Q323" i="1"/>
  <c r="X322" i="1"/>
  <c r="W322" i="1"/>
  <c r="V322" i="1"/>
  <c r="U322" i="1"/>
  <c r="T322" i="1"/>
  <c r="S322" i="1"/>
  <c r="Q322" i="1"/>
  <c r="V321" i="1"/>
  <c r="U321" i="1"/>
  <c r="T321" i="1"/>
  <c r="S321" i="1"/>
  <c r="R321" i="1"/>
  <c r="Q321" i="1"/>
  <c r="P321" i="1"/>
  <c r="X321" i="1" s="1"/>
  <c r="O321" i="1"/>
  <c r="W321" i="1" s="1"/>
  <c r="X315" i="1"/>
  <c r="W315" i="1"/>
  <c r="V315" i="1"/>
  <c r="U315" i="1"/>
  <c r="T315" i="1"/>
  <c r="S315" i="1"/>
  <c r="R315" i="1"/>
  <c r="Q315" i="1"/>
  <c r="V312" i="1"/>
  <c r="U312" i="1"/>
  <c r="T312" i="1"/>
  <c r="S312" i="1"/>
  <c r="Q312" i="1"/>
  <c r="P312" i="1"/>
  <c r="X312" i="1" s="1"/>
  <c r="O312" i="1"/>
  <c r="W312" i="1" s="1"/>
  <c r="V311" i="1"/>
  <c r="U311" i="1"/>
  <c r="T311" i="1"/>
  <c r="S311" i="1"/>
  <c r="R311" i="1"/>
  <c r="Q311" i="1"/>
  <c r="P311" i="1"/>
  <c r="X311" i="1" s="1"/>
  <c r="O311" i="1"/>
  <c r="W311" i="1" s="1"/>
  <c r="V309" i="1"/>
  <c r="U309" i="1"/>
  <c r="T309" i="1"/>
  <c r="S309" i="1"/>
  <c r="R309" i="1"/>
  <c r="Q309" i="1"/>
  <c r="P309" i="1"/>
  <c r="X309" i="1" s="1"/>
  <c r="O309" i="1"/>
  <c r="W309" i="1" s="1"/>
  <c r="V308" i="1"/>
  <c r="U308" i="1"/>
  <c r="T308" i="1"/>
  <c r="S308" i="1"/>
  <c r="Q308" i="1"/>
  <c r="P308" i="1"/>
  <c r="X308" i="1" s="1"/>
  <c r="O308" i="1"/>
  <c r="W308" i="1" s="1"/>
  <c r="V307" i="1"/>
  <c r="U307" i="1"/>
  <c r="T307" i="1"/>
  <c r="S307" i="1"/>
  <c r="Q307" i="1"/>
  <c r="P307" i="1"/>
  <c r="X307" i="1" s="1"/>
  <c r="O307" i="1"/>
  <c r="W307" i="1" s="1"/>
  <c r="V306" i="1"/>
  <c r="U306" i="1"/>
  <c r="T306" i="1"/>
  <c r="S306" i="1"/>
  <c r="R306" i="1"/>
  <c r="Q306" i="1"/>
  <c r="P306" i="1"/>
  <c r="X306" i="1" s="1"/>
  <c r="O306" i="1"/>
  <c r="W306" i="1" s="1"/>
  <c r="V304" i="1"/>
  <c r="U304" i="1"/>
  <c r="T304" i="1"/>
  <c r="S304" i="1"/>
  <c r="R304" i="1"/>
  <c r="Q304" i="1"/>
  <c r="P304" i="1"/>
  <c r="X304" i="1" s="1"/>
  <c r="O304" i="1"/>
  <c r="W304" i="1" s="1"/>
  <c r="V303" i="1"/>
  <c r="U303" i="1"/>
  <c r="T303" i="1"/>
  <c r="S303" i="1"/>
  <c r="R303" i="1"/>
  <c r="Q303" i="1"/>
  <c r="P303" i="1"/>
  <c r="X303" i="1" s="1"/>
  <c r="O303" i="1"/>
  <c r="W303" i="1" s="1"/>
  <c r="X301" i="1"/>
  <c r="V301" i="1"/>
  <c r="U301" i="1"/>
  <c r="T301" i="1"/>
  <c r="S301" i="1"/>
  <c r="Q301" i="1"/>
  <c r="P301" i="1"/>
  <c r="O301" i="1"/>
  <c r="W301" i="1" s="1"/>
  <c r="V299" i="1"/>
  <c r="U299" i="1"/>
  <c r="T299" i="1"/>
  <c r="S299" i="1"/>
  <c r="Q299" i="1"/>
  <c r="P299" i="1"/>
  <c r="X299" i="1" s="1"/>
  <c r="O299" i="1"/>
  <c r="W299" i="1" s="1"/>
  <c r="W298" i="1"/>
  <c r="V298" i="1"/>
  <c r="U298" i="1"/>
  <c r="T298" i="1"/>
  <c r="S298" i="1"/>
  <c r="Q298" i="1"/>
  <c r="P298" i="1"/>
  <c r="X298" i="1" s="1"/>
  <c r="O298" i="1"/>
  <c r="X297" i="1"/>
  <c r="W297" i="1"/>
  <c r="V297" i="1"/>
  <c r="U297" i="1"/>
  <c r="T297" i="1"/>
  <c r="S297" i="1"/>
  <c r="Q297" i="1"/>
  <c r="P297" i="1"/>
  <c r="O297" i="1"/>
  <c r="X296" i="1"/>
  <c r="V296" i="1"/>
  <c r="U296" i="1"/>
  <c r="T296" i="1"/>
  <c r="S296" i="1"/>
  <c r="R296" i="1"/>
  <c r="Q296" i="1"/>
  <c r="P296" i="1"/>
  <c r="O296" i="1"/>
  <c r="W296" i="1" s="1"/>
  <c r="P287" i="1"/>
  <c r="O287" i="1"/>
  <c r="P286" i="1"/>
  <c r="O286" i="1"/>
  <c r="V285" i="1"/>
  <c r="U285" i="1"/>
  <c r="T285" i="1"/>
  <c r="S285" i="1"/>
  <c r="Q285" i="1"/>
  <c r="P285" i="1"/>
  <c r="X285" i="1" s="1"/>
  <c r="O285" i="1"/>
  <c r="W285" i="1" s="1"/>
  <c r="V283" i="1"/>
  <c r="U283" i="1"/>
  <c r="T283" i="1"/>
  <c r="S283" i="1"/>
  <c r="Q283" i="1"/>
  <c r="P283" i="1"/>
  <c r="X283" i="1" s="1"/>
  <c r="O283" i="1"/>
  <c r="W283" i="1" s="1"/>
  <c r="X282" i="1"/>
  <c r="V282" i="1"/>
  <c r="U282" i="1"/>
  <c r="T282" i="1"/>
  <c r="S282" i="1"/>
  <c r="Q282" i="1"/>
  <c r="P282" i="1"/>
  <c r="O282" i="1"/>
  <c r="W282" i="1" s="1"/>
  <c r="V280" i="1"/>
  <c r="U280" i="1"/>
  <c r="T280" i="1"/>
  <c r="S280" i="1"/>
  <c r="Q280" i="1"/>
  <c r="P280" i="1"/>
  <c r="X280" i="1" s="1"/>
  <c r="O280" i="1"/>
  <c r="W280" i="1" s="1"/>
  <c r="H280" i="1"/>
  <c r="R280" i="1" s="1"/>
  <c r="X279" i="1"/>
  <c r="V279" i="1"/>
  <c r="U279" i="1"/>
  <c r="T279" i="1"/>
  <c r="Q279" i="1"/>
  <c r="P279" i="1"/>
  <c r="O279" i="1"/>
  <c r="W279" i="1" s="1"/>
  <c r="K279" i="1"/>
  <c r="J279" i="1"/>
  <c r="S279" i="1" s="1"/>
  <c r="V278" i="1"/>
  <c r="U278" i="1"/>
  <c r="S278" i="1"/>
  <c r="Q278" i="1"/>
  <c r="O278" i="1"/>
  <c r="W278" i="1" s="1"/>
  <c r="K278" i="1"/>
  <c r="P278" i="1" s="1"/>
  <c r="X278" i="1" s="1"/>
  <c r="J278" i="1"/>
  <c r="H276" i="1"/>
  <c r="H275" i="1"/>
  <c r="H274" i="1"/>
  <c r="H273" i="1"/>
  <c r="H272" i="1"/>
  <c r="V271" i="1"/>
  <c r="U271" i="1"/>
  <c r="T271" i="1"/>
  <c r="S271" i="1"/>
  <c r="Q271" i="1"/>
  <c r="P271" i="1"/>
  <c r="X271" i="1" s="1"/>
  <c r="O271" i="1"/>
  <c r="W271" i="1" s="1"/>
  <c r="H271" i="1"/>
  <c r="V267" i="1"/>
  <c r="U267" i="1"/>
  <c r="T267" i="1"/>
  <c r="S267" i="1"/>
  <c r="Q267" i="1"/>
  <c r="P267" i="1"/>
  <c r="X267" i="1" s="1"/>
  <c r="O267" i="1"/>
  <c r="W267" i="1" s="1"/>
  <c r="H267" i="1"/>
  <c r="R267" i="1" s="1"/>
  <c r="V266" i="1"/>
  <c r="U266" i="1"/>
  <c r="T266" i="1"/>
  <c r="S266" i="1"/>
  <c r="R266" i="1"/>
  <c r="Q266" i="1"/>
  <c r="P266" i="1"/>
  <c r="X266" i="1" s="1"/>
  <c r="O266" i="1"/>
  <c r="W266" i="1" s="1"/>
  <c r="H266" i="1"/>
  <c r="X265" i="1"/>
  <c r="V265" i="1"/>
  <c r="U265" i="1"/>
  <c r="T265" i="1"/>
  <c r="S265" i="1"/>
  <c r="Q265" i="1"/>
  <c r="P265" i="1"/>
  <c r="O265" i="1"/>
  <c r="W265" i="1" s="1"/>
  <c r="W260" i="1"/>
  <c r="V260" i="1"/>
  <c r="U260" i="1"/>
  <c r="T260" i="1"/>
  <c r="S260" i="1"/>
  <c r="Q260" i="1"/>
  <c r="P260" i="1"/>
  <c r="X260" i="1" s="1"/>
  <c r="O260" i="1"/>
  <c r="Q257" i="1"/>
  <c r="V256" i="1"/>
  <c r="U256" i="1"/>
  <c r="T256" i="1"/>
  <c r="S256" i="1"/>
  <c r="Q256" i="1"/>
  <c r="P256" i="1"/>
  <c r="X256" i="1" s="1"/>
  <c r="O256" i="1"/>
  <c r="W256" i="1" s="1"/>
  <c r="V254" i="1"/>
  <c r="U254" i="1"/>
  <c r="T254" i="1"/>
  <c r="Q254" i="1"/>
  <c r="P254" i="1"/>
  <c r="X254" i="1" s="1"/>
  <c r="O254" i="1"/>
  <c r="W254" i="1" s="1"/>
  <c r="K254" i="1"/>
  <c r="J254" i="1"/>
  <c r="S254" i="1" s="1"/>
  <c r="V252" i="1"/>
  <c r="U252" i="1"/>
  <c r="T252" i="1"/>
  <c r="S252" i="1"/>
  <c r="Q252" i="1"/>
  <c r="P252" i="1"/>
  <c r="X252" i="1" s="1"/>
  <c r="O252" i="1"/>
  <c r="W252" i="1" s="1"/>
  <c r="H252" i="1"/>
  <c r="R252" i="1" s="1"/>
  <c r="V251" i="1"/>
  <c r="U251" i="1"/>
  <c r="S251" i="1"/>
  <c r="Q251" i="1"/>
  <c r="P251" i="1"/>
  <c r="X251" i="1" s="1"/>
  <c r="O251" i="1"/>
  <c r="W251" i="1" s="1"/>
  <c r="K251" i="1"/>
  <c r="T251" i="1" s="1"/>
  <c r="J251" i="1"/>
  <c r="H251" i="1"/>
  <c r="R251" i="1" s="1"/>
  <c r="V250" i="1"/>
  <c r="U250" i="1"/>
  <c r="T250" i="1"/>
  <c r="Q250" i="1"/>
  <c r="P250" i="1"/>
  <c r="X250" i="1" s="1"/>
  <c r="O250" i="1"/>
  <c r="W250" i="1" s="1"/>
  <c r="K250" i="1"/>
  <c r="J250" i="1"/>
  <c r="S250" i="1" s="1"/>
  <c r="H250" i="1"/>
  <c r="R250" i="1" s="1"/>
  <c r="X246" i="1"/>
  <c r="V246" i="1"/>
  <c r="U246" i="1"/>
  <c r="T246" i="1"/>
  <c r="Q246" i="1"/>
  <c r="P246" i="1"/>
  <c r="K246" i="1"/>
  <c r="J246" i="1"/>
  <c r="H246" i="1"/>
  <c r="R246" i="1" s="1"/>
  <c r="V240" i="1"/>
  <c r="U240" i="1"/>
  <c r="Q240" i="1"/>
  <c r="O240" i="1"/>
  <c r="W240" i="1" s="1"/>
  <c r="K240" i="1"/>
  <c r="J240" i="1"/>
  <c r="S240" i="1" s="1"/>
  <c r="H240" i="1"/>
  <c r="R240" i="1" s="1"/>
  <c r="W233" i="1"/>
  <c r="V233" i="1"/>
  <c r="U233" i="1"/>
  <c r="T233" i="1"/>
  <c r="S233" i="1"/>
  <c r="Q233" i="1"/>
  <c r="P233" i="1"/>
  <c r="X233" i="1" s="1"/>
  <c r="O233" i="1"/>
  <c r="W232" i="1"/>
  <c r="V232" i="1"/>
  <c r="U232" i="1"/>
  <c r="S232" i="1"/>
  <c r="Q232" i="1"/>
  <c r="O232" i="1"/>
  <c r="K232" i="1"/>
  <c r="P232" i="1" s="1"/>
  <c r="X232" i="1" s="1"/>
  <c r="J232" i="1"/>
  <c r="X229" i="1"/>
  <c r="V229" i="1"/>
  <c r="U229" i="1"/>
  <c r="T229" i="1"/>
  <c r="S229" i="1"/>
  <c r="Q229" i="1"/>
  <c r="P229" i="1"/>
  <c r="O229" i="1"/>
  <c r="W229" i="1" s="1"/>
  <c r="W226" i="1"/>
  <c r="V226" i="1"/>
  <c r="U226" i="1"/>
  <c r="T226" i="1"/>
  <c r="S226" i="1"/>
  <c r="Q226" i="1"/>
  <c r="P226" i="1"/>
  <c r="X226" i="1" s="1"/>
  <c r="O226" i="1"/>
  <c r="X225" i="1"/>
  <c r="V225" i="1"/>
  <c r="U225" i="1"/>
  <c r="T225" i="1"/>
  <c r="S225" i="1"/>
  <c r="Q225" i="1"/>
  <c r="P225" i="1"/>
  <c r="O225" i="1"/>
  <c r="W225" i="1" s="1"/>
  <c r="V224" i="1"/>
  <c r="U224" i="1"/>
  <c r="T224" i="1"/>
  <c r="S224" i="1"/>
  <c r="R224" i="1"/>
  <c r="Q224" i="1"/>
  <c r="P224" i="1"/>
  <c r="X224" i="1" s="1"/>
  <c r="O224" i="1"/>
  <c r="W224" i="1" s="1"/>
  <c r="V223" i="1"/>
  <c r="U223" i="1"/>
  <c r="T223" i="1"/>
  <c r="S223" i="1"/>
  <c r="R223" i="1"/>
  <c r="Q223" i="1"/>
  <c r="P223" i="1"/>
  <c r="X223" i="1" s="1"/>
  <c r="O223" i="1"/>
  <c r="W223" i="1" s="1"/>
  <c r="V218" i="1"/>
  <c r="U218" i="1"/>
  <c r="T218" i="1"/>
  <c r="S218" i="1"/>
  <c r="R218" i="1"/>
  <c r="Q218" i="1"/>
  <c r="P218" i="1"/>
  <c r="X218" i="1" s="1"/>
  <c r="O218" i="1"/>
  <c r="W218" i="1" s="1"/>
  <c r="V217" i="1"/>
  <c r="U217" i="1"/>
  <c r="T217" i="1"/>
  <c r="S217" i="1"/>
  <c r="R217" i="1"/>
  <c r="Q217" i="1"/>
  <c r="P217" i="1"/>
  <c r="X217" i="1" s="1"/>
  <c r="O217" i="1"/>
  <c r="W217" i="1" s="1"/>
  <c r="V216" i="1"/>
  <c r="U216" i="1"/>
  <c r="T216" i="1"/>
  <c r="S216" i="1"/>
  <c r="R216" i="1"/>
  <c r="Q216" i="1"/>
  <c r="P216" i="1"/>
  <c r="X216" i="1" s="1"/>
  <c r="O216" i="1"/>
  <c r="W216" i="1" s="1"/>
  <c r="V210" i="1"/>
  <c r="U210" i="1"/>
  <c r="T210" i="1"/>
  <c r="S210" i="1"/>
  <c r="R210" i="1"/>
  <c r="Q210" i="1"/>
  <c r="P210" i="1"/>
  <c r="X210" i="1" s="1"/>
  <c r="O210" i="1"/>
  <c r="W210" i="1" s="1"/>
  <c r="V209" i="1"/>
  <c r="U209" i="1"/>
  <c r="T209" i="1"/>
  <c r="S209" i="1"/>
  <c r="R209" i="1"/>
  <c r="Q209" i="1"/>
  <c r="P209" i="1"/>
  <c r="X209" i="1" s="1"/>
  <c r="O209" i="1"/>
  <c r="W209" i="1" s="1"/>
  <c r="V207" i="1"/>
  <c r="U207" i="1"/>
  <c r="T207" i="1"/>
  <c r="S207" i="1"/>
  <c r="R207" i="1"/>
  <c r="Q207" i="1"/>
  <c r="P207" i="1"/>
  <c r="X207" i="1" s="1"/>
  <c r="O207" i="1"/>
  <c r="W207" i="1" s="1"/>
  <c r="V206" i="1"/>
  <c r="U206" i="1"/>
  <c r="T206" i="1"/>
  <c r="S206" i="1"/>
  <c r="R206" i="1"/>
  <c r="Q206" i="1"/>
  <c r="P206" i="1"/>
  <c r="X206" i="1" s="1"/>
  <c r="O206" i="1"/>
  <c r="W206" i="1" s="1"/>
  <c r="V202" i="1"/>
  <c r="U202" i="1"/>
  <c r="T202" i="1"/>
  <c r="S202" i="1"/>
  <c r="R202" i="1"/>
  <c r="Q202" i="1"/>
  <c r="P202" i="1"/>
  <c r="X202" i="1" s="1"/>
  <c r="O202" i="1"/>
  <c r="W202" i="1" s="1"/>
  <c r="V200" i="1"/>
  <c r="U200" i="1"/>
  <c r="T200" i="1"/>
  <c r="S200" i="1"/>
  <c r="R200" i="1"/>
  <c r="Q200" i="1"/>
  <c r="P200" i="1"/>
  <c r="X200" i="1" s="1"/>
  <c r="O200" i="1"/>
  <c r="W200" i="1" s="1"/>
  <c r="X199" i="1"/>
  <c r="W199" i="1"/>
  <c r="V199" i="1"/>
  <c r="U199" i="1"/>
  <c r="T199" i="1"/>
  <c r="S199" i="1"/>
  <c r="Q199" i="1"/>
  <c r="P199" i="1"/>
  <c r="X198" i="1"/>
  <c r="V198" i="1"/>
  <c r="U198" i="1"/>
  <c r="T198" i="1"/>
  <c r="S198" i="1"/>
  <c r="Q198" i="1"/>
  <c r="P198" i="1"/>
  <c r="O198" i="1"/>
  <c r="W198" i="1" s="1"/>
  <c r="V197" i="1"/>
  <c r="U197" i="1"/>
  <c r="T197" i="1"/>
  <c r="S197" i="1"/>
  <c r="Q197" i="1"/>
  <c r="P197" i="1"/>
  <c r="X197" i="1" s="1"/>
  <c r="O197" i="1"/>
  <c r="W197" i="1" s="1"/>
  <c r="X196" i="1"/>
  <c r="V196" i="1"/>
  <c r="U196" i="1"/>
  <c r="T196" i="1"/>
  <c r="S196" i="1"/>
  <c r="Q196" i="1"/>
  <c r="O196" i="1"/>
  <c r="W196" i="1" s="1"/>
  <c r="N196" i="1"/>
  <c r="M196" i="1"/>
  <c r="V193" i="1"/>
  <c r="U193" i="1"/>
  <c r="T193" i="1"/>
  <c r="S193" i="1"/>
  <c r="R193" i="1"/>
  <c r="Q193" i="1"/>
  <c r="P193" i="1"/>
  <c r="X193" i="1" s="1"/>
  <c r="O193" i="1"/>
  <c r="W193" i="1" s="1"/>
  <c r="V188" i="1"/>
  <c r="U188" i="1"/>
  <c r="T188" i="1"/>
  <c r="S188" i="1"/>
  <c r="R188" i="1"/>
  <c r="Q188" i="1"/>
  <c r="P188" i="1"/>
  <c r="X188" i="1" s="1"/>
  <c r="O188" i="1"/>
  <c r="W188" i="1" s="1"/>
  <c r="W185" i="1"/>
  <c r="V185" i="1"/>
  <c r="U185" i="1"/>
  <c r="T185" i="1"/>
  <c r="S185" i="1"/>
  <c r="Q185" i="1"/>
  <c r="P185" i="1"/>
  <c r="X185" i="1" s="1"/>
  <c r="O185" i="1"/>
  <c r="X181" i="1"/>
  <c r="V181" i="1"/>
  <c r="U181" i="1"/>
  <c r="T181" i="1"/>
  <c r="S181" i="1"/>
  <c r="Q181" i="1"/>
  <c r="P181" i="1"/>
  <c r="O181" i="1"/>
  <c r="W181" i="1" s="1"/>
  <c r="V179" i="1"/>
  <c r="U179" i="1"/>
  <c r="T179" i="1"/>
  <c r="S179" i="1"/>
  <c r="Q179" i="1"/>
  <c r="P179" i="1"/>
  <c r="X179" i="1" s="1"/>
  <c r="O179" i="1"/>
  <c r="W179" i="1" s="1"/>
  <c r="X169" i="1"/>
  <c r="W169" i="1"/>
  <c r="V169" i="1"/>
  <c r="U169" i="1"/>
  <c r="T169" i="1"/>
  <c r="S169" i="1"/>
  <c r="Q169" i="1"/>
  <c r="X168" i="1"/>
  <c r="W168" i="1"/>
  <c r="V168" i="1"/>
  <c r="U168" i="1"/>
  <c r="T168" i="1"/>
  <c r="S168" i="1"/>
  <c r="Q168" i="1"/>
  <c r="X163" i="1"/>
  <c r="W163" i="1"/>
  <c r="V163" i="1"/>
  <c r="U163" i="1"/>
  <c r="T163" i="1"/>
  <c r="S163" i="1"/>
  <c r="Q163" i="1"/>
  <c r="X161" i="1"/>
  <c r="W161" i="1"/>
  <c r="V161" i="1"/>
  <c r="U161" i="1"/>
  <c r="T161" i="1"/>
  <c r="S161" i="1"/>
  <c r="Q161" i="1"/>
  <c r="X160" i="1"/>
  <c r="W160" i="1"/>
  <c r="V160" i="1"/>
  <c r="U160" i="1"/>
  <c r="T160" i="1"/>
  <c r="S160" i="1"/>
  <c r="Q160" i="1"/>
  <c r="X159" i="1"/>
  <c r="W159" i="1"/>
  <c r="V159" i="1"/>
  <c r="U159" i="1"/>
  <c r="T159" i="1"/>
  <c r="S159" i="1"/>
  <c r="R159" i="1"/>
  <c r="Q159" i="1"/>
  <c r="X158" i="1"/>
  <c r="W158" i="1"/>
  <c r="V158" i="1"/>
  <c r="U158" i="1"/>
  <c r="T158" i="1"/>
  <c r="S158" i="1"/>
  <c r="R158" i="1"/>
  <c r="Q158" i="1"/>
  <c r="X157" i="1"/>
  <c r="V157" i="1"/>
  <c r="U157" i="1"/>
  <c r="T157" i="1"/>
  <c r="S157" i="1"/>
  <c r="Q157" i="1"/>
  <c r="O157" i="1"/>
  <c r="W157" i="1" s="1"/>
  <c r="W153" i="1"/>
  <c r="V153" i="1"/>
  <c r="U153" i="1"/>
  <c r="T153" i="1"/>
  <c r="S153" i="1"/>
  <c r="Q153" i="1"/>
  <c r="P153" i="1"/>
  <c r="X153" i="1" s="1"/>
  <c r="O153" i="1"/>
  <c r="V147" i="1"/>
  <c r="U147" i="1"/>
  <c r="T147" i="1"/>
  <c r="S147" i="1"/>
  <c r="Q147" i="1"/>
  <c r="P147" i="1"/>
  <c r="X147" i="1" s="1"/>
  <c r="O147" i="1"/>
  <c r="W147" i="1" s="1"/>
  <c r="X146" i="1"/>
  <c r="W146" i="1"/>
  <c r="V146" i="1"/>
  <c r="U146" i="1"/>
  <c r="T146" i="1"/>
  <c r="S146" i="1"/>
  <c r="Q146" i="1"/>
  <c r="X145" i="1"/>
  <c r="W145" i="1"/>
  <c r="V145" i="1"/>
  <c r="U145" i="1"/>
  <c r="T145" i="1"/>
  <c r="S145" i="1"/>
  <c r="Q145" i="1"/>
  <c r="X143" i="1"/>
  <c r="W143" i="1"/>
  <c r="V143" i="1"/>
  <c r="U143" i="1"/>
  <c r="T143" i="1"/>
  <c r="S143" i="1"/>
  <c r="Q143" i="1"/>
  <c r="X142" i="1"/>
  <c r="W142" i="1"/>
  <c r="V142" i="1"/>
  <c r="U142" i="1"/>
  <c r="T142" i="1"/>
  <c r="S142" i="1"/>
  <c r="Q142" i="1"/>
  <c r="V140" i="1"/>
  <c r="U140" i="1"/>
  <c r="T140" i="1"/>
  <c r="S140" i="1"/>
  <c r="Q140" i="1"/>
  <c r="P140" i="1"/>
  <c r="X140" i="1" s="1"/>
  <c r="O140" i="1"/>
  <c r="W140" i="1" s="1"/>
  <c r="V138" i="1"/>
  <c r="U138" i="1"/>
  <c r="T138" i="1"/>
  <c r="S138" i="1"/>
  <c r="Q138" i="1"/>
  <c r="P138" i="1"/>
  <c r="X138" i="1" s="1"/>
  <c r="O138" i="1"/>
  <c r="W138" i="1" s="1"/>
  <c r="V137" i="1"/>
  <c r="U137" i="1"/>
  <c r="T137" i="1"/>
  <c r="S137" i="1"/>
  <c r="Q137" i="1"/>
  <c r="P137" i="1"/>
  <c r="X137" i="1" s="1"/>
  <c r="O137" i="1"/>
  <c r="W137" i="1" s="1"/>
  <c r="V135" i="1"/>
  <c r="U135" i="1"/>
  <c r="T135" i="1"/>
  <c r="S135" i="1"/>
  <c r="R135" i="1"/>
  <c r="Q135" i="1"/>
  <c r="P135" i="1"/>
  <c r="X135" i="1" s="1"/>
  <c r="O135" i="1"/>
  <c r="W135" i="1" s="1"/>
  <c r="V134" i="1"/>
  <c r="U134" i="1"/>
  <c r="T134" i="1"/>
  <c r="S134" i="1"/>
  <c r="Q134" i="1"/>
  <c r="P134" i="1"/>
  <c r="X134" i="1" s="1"/>
  <c r="O134" i="1"/>
  <c r="W134" i="1" s="1"/>
  <c r="V130" i="1"/>
  <c r="U130" i="1"/>
  <c r="T130" i="1"/>
  <c r="S130" i="1"/>
  <c r="R130" i="1"/>
  <c r="Q130" i="1"/>
  <c r="P130" i="1"/>
  <c r="X130" i="1" s="1"/>
  <c r="O130" i="1"/>
  <c r="W130" i="1" s="1"/>
  <c r="V127" i="1"/>
  <c r="U127" i="1"/>
  <c r="T127" i="1"/>
  <c r="S127" i="1"/>
  <c r="Q127" i="1"/>
  <c r="P127" i="1"/>
  <c r="X127" i="1" s="1"/>
  <c r="O127" i="1"/>
  <c r="W127" i="1" s="1"/>
  <c r="V124" i="1"/>
  <c r="U124" i="1"/>
  <c r="T124" i="1"/>
  <c r="S124" i="1"/>
  <c r="Q124" i="1"/>
  <c r="P124" i="1"/>
  <c r="X124" i="1" s="1"/>
  <c r="O124" i="1"/>
  <c r="W124" i="1" s="1"/>
  <c r="V120" i="1"/>
  <c r="U120" i="1"/>
  <c r="T120" i="1"/>
  <c r="S120" i="1"/>
  <c r="Q120" i="1"/>
  <c r="P120" i="1"/>
  <c r="X120" i="1" s="1"/>
  <c r="O120" i="1"/>
  <c r="W120" i="1" s="1"/>
  <c r="V119" i="1"/>
  <c r="U119" i="1"/>
  <c r="T119" i="1"/>
  <c r="S119" i="1"/>
  <c r="Q119" i="1"/>
  <c r="P119" i="1"/>
  <c r="X119" i="1" s="1"/>
  <c r="O119" i="1"/>
  <c r="W119" i="1" s="1"/>
  <c r="V115" i="1"/>
  <c r="U115" i="1"/>
  <c r="T115" i="1"/>
  <c r="S115" i="1"/>
  <c r="Q115" i="1"/>
  <c r="P115" i="1"/>
  <c r="X115" i="1" s="1"/>
  <c r="O115" i="1"/>
  <c r="W115" i="1" s="1"/>
  <c r="V114" i="1"/>
  <c r="U114" i="1"/>
  <c r="T114" i="1"/>
  <c r="S114" i="1"/>
  <c r="R114" i="1"/>
  <c r="Q114" i="1"/>
  <c r="P114" i="1"/>
  <c r="X114" i="1" s="1"/>
  <c r="O114" i="1"/>
  <c r="W114" i="1" s="1"/>
  <c r="V113" i="1"/>
  <c r="U113" i="1"/>
  <c r="T113" i="1"/>
  <c r="S113" i="1"/>
  <c r="R113" i="1"/>
  <c r="Q113" i="1"/>
  <c r="P113" i="1"/>
  <c r="X113" i="1" s="1"/>
  <c r="O113" i="1"/>
  <c r="W113" i="1" s="1"/>
  <c r="V112" i="1"/>
  <c r="U112" i="1"/>
  <c r="T112" i="1"/>
  <c r="S112" i="1"/>
  <c r="R112" i="1"/>
  <c r="Q112" i="1"/>
  <c r="P112" i="1"/>
  <c r="X112" i="1" s="1"/>
  <c r="O112" i="1"/>
  <c r="W112" i="1" s="1"/>
  <c r="W109" i="1"/>
  <c r="V109" i="1"/>
  <c r="U109" i="1"/>
  <c r="T109" i="1"/>
  <c r="S109" i="1"/>
  <c r="Q109" i="1"/>
  <c r="P109" i="1"/>
  <c r="X109" i="1" s="1"/>
  <c r="O109" i="1"/>
  <c r="V107" i="1"/>
  <c r="U107" i="1"/>
  <c r="T107" i="1"/>
  <c r="S107" i="1"/>
  <c r="R107" i="1"/>
  <c r="Q107" i="1"/>
  <c r="P107" i="1"/>
  <c r="X107" i="1" s="1"/>
  <c r="O107" i="1"/>
  <c r="W107" i="1" s="1"/>
  <c r="V106" i="1"/>
  <c r="U106" i="1"/>
  <c r="T106" i="1"/>
  <c r="S106" i="1"/>
  <c r="Q106" i="1"/>
  <c r="P106" i="1"/>
  <c r="X106" i="1" s="1"/>
  <c r="O106" i="1"/>
  <c r="W106" i="1" s="1"/>
  <c r="V105" i="1"/>
  <c r="U105" i="1"/>
  <c r="T105" i="1"/>
  <c r="S105" i="1"/>
  <c r="Q105" i="1"/>
  <c r="P105" i="1"/>
  <c r="X105" i="1" s="1"/>
  <c r="O105" i="1"/>
  <c r="W105" i="1" s="1"/>
  <c r="V104" i="1"/>
  <c r="U104" i="1"/>
  <c r="T104" i="1"/>
  <c r="S104" i="1"/>
  <c r="R104" i="1"/>
  <c r="Q104" i="1"/>
  <c r="P104" i="1"/>
  <c r="X104" i="1" s="1"/>
  <c r="O104" i="1"/>
  <c r="W104" i="1" s="1"/>
  <c r="V103" i="1"/>
  <c r="U103" i="1"/>
  <c r="T103" i="1"/>
  <c r="S103" i="1"/>
  <c r="R103" i="1"/>
  <c r="Q103" i="1"/>
  <c r="P103" i="1"/>
  <c r="X103" i="1" s="1"/>
  <c r="O103" i="1"/>
  <c r="W103" i="1" s="1"/>
  <c r="V102" i="1"/>
  <c r="U102" i="1"/>
  <c r="T102" i="1"/>
  <c r="S102" i="1"/>
  <c r="R102" i="1"/>
  <c r="Q102" i="1"/>
  <c r="P102" i="1"/>
  <c r="X102" i="1" s="1"/>
  <c r="O102" i="1"/>
  <c r="W102" i="1" s="1"/>
  <c r="V99" i="1"/>
  <c r="U99" i="1"/>
  <c r="T99" i="1"/>
  <c r="S99" i="1"/>
  <c r="Q99" i="1"/>
  <c r="P99" i="1"/>
  <c r="X99" i="1" s="1"/>
  <c r="O99" i="1"/>
  <c r="W99" i="1" s="1"/>
  <c r="V95" i="1"/>
  <c r="U95" i="1"/>
  <c r="T95" i="1"/>
  <c r="S95" i="1"/>
  <c r="Q95" i="1"/>
  <c r="P95" i="1"/>
  <c r="X95" i="1" s="1"/>
  <c r="O95" i="1"/>
  <c r="W95" i="1" s="1"/>
  <c r="V94" i="1"/>
  <c r="U94" i="1"/>
  <c r="T94" i="1"/>
  <c r="S94" i="1"/>
  <c r="Q94" i="1"/>
  <c r="P94" i="1"/>
  <c r="X94" i="1" s="1"/>
  <c r="O94" i="1"/>
  <c r="W94" i="1" s="1"/>
  <c r="V90" i="1"/>
  <c r="U90" i="1"/>
  <c r="T90" i="1"/>
  <c r="S90" i="1"/>
  <c r="Q90" i="1"/>
  <c r="P90" i="1"/>
  <c r="X90" i="1" s="1"/>
  <c r="O90" i="1"/>
  <c r="W90" i="1" s="1"/>
  <c r="V86" i="1"/>
  <c r="U86" i="1"/>
  <c r="T86" i="1"/>
  <c r="S86" i="1"/>
  <c r="Q86" i="1"/>
  <c r="P86" i="1"/>
  <c r="X86" i="1" s="1"/>
  <c r="O86" i="1"/>
  <c r="W86" i="1" s="1"/>
  <c r="V85" i="1"/>
  <c r="U85" i="1"/>
  <c r="T85" i="1"/>
  <c r="S85" i="1"/>
  <c r="Q85" i="1"/>
  <c r="P85" i="1"/>
  <c r="X85" i="1" s="1"/>
  <c r="O85" i="1"/>
  <c r="W85" i="1" s="1"/>
  <c r="W81" i="1"/>
  <c r="V81" i="1"/>
  <c r="U81" i="1"/>
  <c r="T81" i="1"/>
  <c r="S81" i="1"/>
  <c r="Q81" i="1"/>
  <c r="P81" i="1"/>
  <c r="X81" i="1" s="1"/>
  <c r="O81" i="1"/>
  <c r="X80" i="1"/>
  <c r="V80" i="1"/>
  <c r="U80" i="1"/>
  <c r="T80" i="1"/>
  <c r="S80" i="1"/>
  <c r="Q80" i="1"/>
  <c r="P80" i="1"/>
  <c r="O80" i="1"/>
  <c r="W80" i="1" s="1"/>
  <c r="V78" i="1"/>
  <c r="U78" i="1"/>
  <c r="T78" i="1"/>
  <c r="S78" i="1"/>
  <c r="Q78" i="1"/>
  <c r="P78" i="1"/>
  <c r="X78" i="1" s="1"/>
  <c r="O78" i="1"/>
  <c r="W78" i="1" s="1"/>
  <c r="V76" i="1"/>
  <c r="U76" i="1"/>
  <c r="T76" i="1"/>
  <c r="S76" i="1"/>
  <c r="Q76" i="1"/>
  <c r="P76" i="1"/>
  <c r="X76" i="1" s="1"/>
  <c r="O76" i="1"/>
  <c r="W76" i="1" s="1"/>
  <c r="V75" i="1"/>
  <c r="U75" i="1"/>
  <c r="T75" i="1"/>
  <c r="S75" i="1"/>
  <c r="Q75" i="1"/>
  <c r="P75" i="1"/>
  <c r="X75" i="1" s="1"/>
  <c r="O75" i="1"/>
  <c r="W75" i="1" s="1"/>
  <c r="V74" i="1"/>
  <c r="U74" i="1"/>
  <c r="T74" i="1"/>
  <c r="S74" i="1"/>
  <c r="Q74" i="1"/>
  <c r="P74" i="1"/>
  <c r="X74" i="1" s="1"/>
  <c r="O74" i="1"/>
  <c r="W74" i="1" s="1"/>
  <c r="V71" i="1"/>
  <c r="U71" i="1"/>
  <c r="T71" i="1"/>
  <c r="S71" i="1"/>
  <c r="Q71" i="1"/>
  <c r="P71" i="1"/>
  <c r="X71" i="1" s="1"/>
  <c r="O71" i="1"/>
  <c r="W71" i="1" s="1"/>
  <c r="W70" i="1"/>
  <c r="V70" i="1"/>
  <c r="U70" i="1"/>
  <c r="T70" i="1"/>
  <c r="S70" i="1"/>
  <c r="Q70" i="1"/>
  <c r="P70" i="1"/>
  <c r="X70" i="1" s="1"/>
  <c r="O70" i="1"/>
  <c r="V65" i="1"/>
  <c r="U65" i="1"/>
  <c r="T65" i="1"/>
  <c r="S65" i="1"/>
  <c r="Q65" i="1"/>
  <c r="P65" i="1"/>
  <c r="X65" i="1" s="1"/>
  <c r="O65" i="1"/>
  <c r="W65" i="1" s="1"/>
  <c r="V58" i="1"/>
  <c r="U58" i="1"/>
  <c r="T58" i="1"/>
  <c r="S58" i="1"/>
  <c r="R58" i="1"/>
  <c r="Q58" i="1"/>
  <c r="P58" i="1"/>
  <c r="X58" i="1" s="1"/>
  <c r="O58" i="1"/>
  <c r="W58" i="1" s="1"/>
  <c r="W54" i="1"/>
  <c r="V54" i="1"/>
  <c r="U54" i="1"/>
  <c r="T54" i="1"/>
  <c r="S54" i="1"/>
  <c r="Q54" i="1"/>
  <c r="P54" i="1"/>
  <c r="X54" i="1" s="1"/>
  <c r="O54" i="1"/>
  <c r="X16" i="1"/>
  <c r="W16" i="1"/>
  <c r="V16" i="1"/>
  <c r="U16" i="1"/>
  <c r="T16" i="1"/>
  <c r="S16" i="1"/>
  <c r="X12" i="1"/>
  <c r="W12" i="1"/>
  <c r="V12" i="1"/>
  <c r="U12" i="1"/>
  <c r="T12" i="1"/>
  <c r="S12" i="1"/>
  <c r="Q12" i="1"/>
  <c r="T10" i="1"/>
  <c r="S10" i="1"/>
  <c r="Q10" i="1"/>
  <c r="P10" i="1"/>
  <c r="X10" i="1" s="1"/>
  <c r="O10" i="1"/>
  <c r="W10" i="1" s="1"/>
  <c r="N10" i="1"/>
  <c r="V10" i="1" s="1"/>
  <c r="M10" i="1"/>
  <c r="U10" i="1" s="1"/>
  <c r="V9" i="1"/>
  <c r="U9" i="1"/>
  <c r="T9" i="1"/>
  <c r="S9" i="1"/>
  <c r="Q9" i="1"/>
  <c r="P9" i="1"/>
  <c r="X9" i="1" s="1"/>
  <c r="O9" i="1"/>
  <c r="W9" i="1" s="1"/>
  <c r="V8" i="1"/>
  <c r="U8" i="1"/>
  <c r="T8" i="1"/>
  <c r="S8" i="1"/>
  <c r="Q8" i="1"/>
  <c r="P8" i="1"/>
  <c r="X8" i="1" s="1"/>
  <c r="O8" i="1"/>
  <c r="W8" i="1" s="1"/>
  <c r="V7" i="1"/>
  <c r="U7" i="1"/>
  <c r="Q7" i="1"/>
  <c r="K7" i="1"/>
  <c r="T7" i="1" s="1"/>
  <c r="J7" i="1"/>
  <c r="V4" i="1"/>
  <c r="U4" i="1"/>
  <c r="T4" i="1"/>
  <c r="S4" i="1"/>
  <c r="R4" i="1"/>
  <c r="Q4" i="1"/>
  <c r="P4" i="1"/>
  <c r="X4" i="1" s="1"/>
  <c r="O4" i="1"/>
  <c r="W4" i="1" s="1"/>
  <c r="V3" i="1"/>
  <c r="U3" i="1"/>
  <c r="T3" i="1"/>
  <c r="S3" i="1"/>
  <c r="Q3" i="1"/>
  <c r="P3" i="1"/>
  <c r="X3" i="1" s="1"/>
  <c r="O3" i="1"/>
  <c r="W3" i="1" s="1"/>
  <c r="V2" i="1"/>
  <c r="U2" i="1"/>
  <c r="T2" i="1"/>
  <c r="S2" i="1"/>
  <c r="Q2" i="1"/>
  <c r="P2" i="1"/>
  <c r="X2" i="1" s="1"/>
  <c r="O2" i="1"/>
  <c r="W2" i="1" s="1"/>
  <c r="P7" i="1" l="1"/>
  <c r="X7" i="1" s="1"/>
  <c r="R271" i="1"/>
  <c r="T278" i="1"/>
  <c r="S170" i="1"/>
  <c r="T240" i="1"/>
  <c r="P240" i="1"/>
  <c r="X240" i="1" s="1"/>
  <c r="O246" i="1"/>
  <c r="W246" i="1" s="1"/>
  <c r="S246" i="1"/>
  <c r="S7" i="1"/>
  <c r="O7" i="1"/>
  <c r="W7" i="1" s="1"/>
  <c r="T232" i="1"/>
</calcChain>
</file>

<file path=xl/comments1.xml><?xml version="1.0" encoding="utf-8"?>
<comments xmlns="http://schemas.openxmlformats.org/spreadsheetml/2006/main">
  <authors>
    <author>Piret Kikkas</author>
  </authors>
  <commentList>
    <comment ref="G1" authorId="0" shapeId="0">
      <text>
        <r>
          <rPr>
            <sz val="9"/>
            <color indexed="81"/>
            <rFont val="Tahoma"/>
            <family val="2"/>
            <charset val="186"/>
          </rPr>
          <t>Elanike arv vastavalt REL 2011 andmetele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186"/>
          </rPr>
          <t>Hooajalised elanikud lisaks elanikele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186"/>
          </rPr>
          <t>Elanike arv reoveekogumisalal vastavalt REL 2011 andmetele</t>
        </r>
      </text>
    </comment>
    <comment ref="J1" authorId="0" shapeId="0">
      <text>
        <r>
          <rPr>
            <sz val="9"/>
            <color indexed="81"/>
            <rFont val="Tahoma"/>
            <family val="2"/>
            <charset val="186"/>
          </rPr>
          <t>Ühiskanalisatsiooniga liitunud elanike arv</t>
        </r>
      </text>
    </comment>
    <comment ref="K1" authorId="0" shapeId="0">
      <text>
        <r>
          <rPr>
            <sz val="9"/>
            <color indexed="81"/>
            <rFont val="Tahoma"/>
            <family val="2"/>
            <charset val="186"/>
          </rPr>
          <t>Ühisveevärgiga liitunud elanike arv</t>
        </r>
      </text>
    </comment>
    <comment ref="L1" authorId="0" shapeId="0">
      <text>
        <r>
          <rPr>
            <sz val="9"/>
            <color indexed="81"/>
            <rFont val="Tahoma"/>
            <family val="2"/>
            <charset val="186"/>
          </rPr>
          <t>ÜVK-ga liitunud hooajaliste elanike arv</t>
        </r>
      </text>
    </comment>
    <comment ref="M1" authorId="0" shapeId="0">
      <text>
        <r>
          <rPr>
            <sz val="9"/>
            <color indexed="81"/>
            <rFont val="Tahoma"/>
            <family val="2"/>
            <charset val="186"/>
          </rPr>
          <t>Ühiskanalisatsiooniga mitteliitunud elanike arv, kellele on võimalus liituda</t>
        </r>
      </text>
    </comment>
    <comment ref="N1" authorId="0" shapeId="0">
      <text>
        <r>
          <rPr>
            <sz val="9"/>
            <color indexed="81"/>
            <rFont val="Tahoma"/>
            <family val="2"/>
            <charset val="186"/>
          </rPr>
          <t>Ühisveevärgiga mitteliitunud elanike arv, kellele on võimalus liituda</t>
        </r>
      </text>
    </comment>
    <comment ref="O1" authorId="0" shapeId="0">
      <text>
        <r>
          <rPr>
            <sz val="9"/>
            <color indexed="81"/>
            <rFont val="Tahoma"/>
            <family val="2"/>
            <charset val="186"/>
          </rPr>
          <t>Ühiskanalisatsiooniga mitteliitunud elanike arv, kellel ei ole võimalus liituda</t>
        </r>
      </text>
    </comment>
    <comment ref="P1" authorId="0" shapeId="0">
      <text>
        <r>
          <rPr>
            <sz val="9"/>
            <color indexed="81"/>
            <rFont val="Tahoma"/>
            <family val="2"/>
            <charset val="186"/>
          </rPr>
          <t>Ühisveevärgiga mitteliitunud elanike arv, kellel ei ole võimalus liituda</t>
        </r>
      </text>
    </comment>
    <comment ref="Q1" authorId="0" shapeId="0">
      <text>
        <r>
          <rPr>
            <sz val="9"/>
            <color indexed="81"/>
            <rFont val="Tahoma"/>
            <family val="2"/>
            <charset val="186"/>
          </rPr>
          <t>% Kogumisalasse hõlmatud elanikud kogu elanikest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186"/>
          </rPr>
          <t>% Kogumisalasse hõlmatud hooajalised elanikud kogu elanikest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186"/>
          </rPr>
          <t>% Ühiskanalisatsiooniga liitunud elanikud RKA-l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186"/>
          </rPr>
          <t>% Ühisveevärgiga liitunud elanikud RKA-l</t>
        </r>
      </text>
    </comment>
    <comment ref="U1" authorId="0" shapeId="0">
      <text>
        <r>
          <rPr>
            <sz val="9"/>
            <color indexed="81"/>
            <rFont val="Tahoma"/>
            <family val="2"/>
            <charset val="186"/>
          </rPr>
          <t>% Ühiskanalisatsiooniga mitteliitunud elanikud RKA-l kellel on liitumisvõimalus</t>
        </r>
      </text>
    </comment>
    <comment ref="V1" authorId="0" shapeId="0">
      <text>
        <r>
          <rPr>
            <sz val="9"/>
            <color indexed="81"/>
            <rFont val="Tahoma"/>
            <family val="2"/>
            <charset val="186"/>
          </rPr>
          <t>% Ühisveevärgiga mitteliitunud elanikud RKA-l kellel on liitumisvõimalus</t>
        </r>
      </text>
    </comment>
    <comment ref="W1" authorId="0" shapeId="0">
      <text>
        <r>
          <rPr>
            <sz val="9"/>
            <color indexed="81"/>
            <rFont val="Tahoma"/>
            <family val="2"/>
            <charset val="186"/>
          </rPr>
          <t>% Ühiskanalisatsiooniga mitteliitunud elanikud RKA-l kellel puudub liitumisvõimalus</t>
        </r>
      </text>
    </comment>
    <comment ref="X1" authorId="0" shapeId="0">
      <text>
        <r>
          <rPr>
            <sz val="9"/>
            <color indexed="81"/>
            <rFont val="Tahoma"/>
            <family val="2"/>
            <charset val="186"/>
          </rPr>
          <t>% Ühisveevärgiga mitteliitunud elanikud RKA-l kellel puudub liitumisvõimalus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186"/>
          </rPr>
          <t>Piret Kikkas:</t>
        </r>
        <r>
          <rPr>
            <sz val="9"/>
            <color indexed="81"/>
            <rFont val="Tahoma"/>
            <family val="2"/>
            <charset val="186"/>
          </rPr>
          <t xml:space="preserve">
Kokku Loo alevik, Liivamäe, Saha ja Iru küla</t>
        </r>
      </text>
    </comment>
    <comment ref="J583" authorId="0" shapeId="0">
      <text>
        <r>
          <rPr>
            <b/>
            <sz val="9"/>
            <color indexed="81"/>
            <rFont val="Tahoma"/>
            <family val="2"/>
            <charset val="186"/>
          </rPr>
          <t>Piret Kikkas:</t>
        </r>
        <r>
          <rPr>
            <sz val="9"/>
            <color indexed="81"/>
            <rFont val="Tahoma"/>
            <family val="2"/>
            <charset val="186"/>
          </rPr>
          <t xml:space="preserve">
Eametsa RKA kokku</t>
        </r>
      </text>
    </comment>
  </commentList>
</comments>
</file>

<file path=xl/sharedStrings.xml><?xml version="1.0" encoding="utf-8"?>
<sst xmlns="http://schemas.openxmlformats.org/spreadsheetml/2006/main" count="5967" uniqueCount="2149">
  <si>
    <t>Registrikood</t>
  </si>
  <si>
    <t>Kogumisala nimetus</t>
  </si>
  <si>
    <t>Kogumisala tüüp</t>
  </si>
  <si>
    <t>Asukoht</t>
  </si>
  <si>
    <t>Vald / Linn</t>
  </si>
  <si>
    <t>Küla / Linn</t>
  </si>
  <si>
    <t>Elanikud</t>
  </si>
  <si>
    <t>H_elanikud</t>
  </si>
  <si>
    <t>Elanikud RKA</t>
  </si>
  <si>
    <t>Liitunud ÜK e</t>
  </si>
  <si>
    <t>Liitunud ÜV e</t>
  </si>
  <si>
    <t>Liitunud H e</t>
  </si>
  <si>
    <t>M liitunud ÜK LP e</t>
  </si>
  <si>
    <t>M liitunud ÜV LP e</t>
  </si>
  <si>
    <t>M liitunud ÜK e</t>
  </si>
  <si>
    <t>M liitunud ÜV e</t>
  </si>
  <si>
    <t>RKA elanikud %</t>
  </si>
  <si>
    <t>RKA H elanikud %</t>
  </si>
  <si>
    <t>Liitunud ÜK e %</t>
  </si>
  <si>
    <t>Liitunud ÜV e %</t>
  </si>
  <si>
    <t>M liitunud ÜK LP e %</t>
  </si>
  <si>
    <t>M liitunud ÜV LP e %</t>
  </si>
  <si>
    <t>M liitunud ÜK e %</t>
  </si>
  <si>
    <t>M liitunud ÜV e %</t>
  </si>
  <si>
    <t>RKA0370001</t>
  </si>
  <si>
    <t>Rummu</t>
  </si>
  <si>
    <t>alla 2000IE</t>
  </si>
  <si>
    <t>Harjumaa</t>
  </si>
  <si>
    <t xml:space="preserve"> Vasalemma vald</t>
  </si>
  <si>
    <t xml:space="preserve"> Rummu alevik</t>
  </si>
  <si>
    <t>RKA0370002</t>
  </si>
  <si>
    <t>Ämari</t>
  </si>
  <si>
    <t xml:space="preserve"> Ämari alevik</t>
  </si>
  <si>
    <t>RKA0370003</t>
  </si>
  <si>
    <t>Vasalemma</t>
  </si>
  <si>
    <t xml:space="preserve"> Vasalemma alevik</t>
  </si>
  <si>
    <t>RKA0370004</t>
  </si>
  <si>
    <t>Ääsmäe</t>
  </si>
  <si>
    <t xml:space="preserve"> Saue vald</t>
  </si>
  <si>
    <t xml:space="preserve"> Ääsmäe küla</t>
  </si>
  <si>
    <t>RKA0370005</t>
  </si>
  <si>
    <t>Valingu</t>
  </si>
  <si>
    <t xml:space="preserve"> Valingu küla</t>
  </si>
  <si>
    <t>RKA0370006</t>
  </si>
  <si>
    <t>Kiia</t>
  </si>
  <si>
    <t xml:space="preserve"> Kiia küla</t>
  </si>
  <si>
    <t>RKA0370007</t>
  </si>
  <si>
    <t>Muraste</t>
  </si>
  <si>
    <t>üle 2000IE</t>
  </si>
  <si>
    <t xml:space="preserve"> Harku vald</t>
  </si>
  <si>
    <t xml:space="preserve"> Muraste küla</t>
  </si>
  <si>
    <t xml:space="preserve"> Suurupi küla</t>
  </si>
  <si>
    <t>RKA0370008</t>
  </si>
  <si>
    <t>Türisalu</t>
  </si>
  <si>
    <t xml:space="preserve"> Türisalu küla</t>
  </si>
  <si>
    <t xml:space="preserve"> Keila vald</t>
  </si>
  <si>
    <t xml:space="preserve"> Keila-Joa alevik</t>
  </si>
  <si>
    <t>RKA0370009</t>
  </si>
  <si>
    <t>Vääna-Jõesuu</t>
  </si>
  <si>
    <t xml:space="preserve"> Vääna-Jõesuu küla</t>
  </si>
  <si>
    <t>RKA0370011</t>
  </si>
  <si>
    <t>Saue</t>
  </si>
  <si>
    <t xml:space="preserve"> Saue linn</t>
  </si>
  <si>
    <t xml:space="preserve"> Vanamõisa küla</t>
  </si>
  <si>
    <t>RKA0370012</t>
  </si>
  <si>
    <t>Pirita jõe</t>
  </si>
  <si>
    <t xml:space="preserve"> Rae vald</t>
  </si>
  <si>
    <t xml:space="preserve"> Jüri alevik,  Karla küla, Vaskjala küla,  Ülejõe küla,  Lagedi alevik,  Kopli küla,  Pildiküla küla</t>
  </si>
  <si>
    <t>RKA0370014</t>
  </si>
  <si>
    <t>Vaida</t>
  </si>
  <si>
    <t xml:space="preserve"> Vaida alevik</t>
  </si>
  <si>
    <t xml:space="preserve"> Suuresta küla</t>
  </si>
  <si>
    <t xml:space="preserve"> Vaidasoo küla</t>
  </si>
  <si>
    <t>RKA0370016</t>
  </si>
  <si>
    <t>Männiku</t>
  </si>
  <si>
    <t xml:space="preserve"> Saku vald</t>
  </si>
  <si>
    <t xml:space="preserve"> Männiku küla</t>
  </si>
  <si>
    <t>RKA0370017</t>
  </si>
  <si>
    <t>Saku</t>
  </si>
  <si>
    <t xml:space="preserve"> Saku alevik</t>
  </si>
  <si>
    <t xml:space="preserve"> Juuliku küla</t>
  </si>
  <si>
    <t>RKA0370020</t>
  </si>
  <si>
    <t>Lokuti</t>
  </si>
  <si>
    <t xml:space="preserve"> Lokuti küla</t>
  </si>
  <si>
    <t>RKA0370021</t>
  </si>
  <si>
    <t>Paldiski</t>
  </si>
  <si>
    <t xml:space="preserve"> Paldiski linn</t>
  </si>
  <si>
    <t>RKA0370022</t>
  </si>
  <si>
    <t>Raasiku</t>
  </si>
  <si>
    <t xml:space="preserve"> Raasiku vald</t>
  </si>
  <si>
    <t xml:space="preserve"> Raasiku alevik</t>
  </si>
  <si>
    <t>RKA0370023</t>
  </si>
  <si>
    <t>Peningi</t>
  </si>
  <si>
    <t xml:space="preserve"> Peningi küla</t>
  </si>
  <si>
    <t>RKA0370024</t>
  </si>
  <si>
    <t>Härma</t>
  </si>
  <si>
    <t xml:space="preserve"> Härma küla</t>
  </si>
  <si>
    <t>RKA0370025</t>
  </si>
  <si>
    <t>Aruküla</t>
  </si>
  <si>
    <t xml:space="preserve"> Aruküla alevik</t>
  </si>
  <si>
    <t>RKA0370026</t>
  </si>
  <si>
    <t>Lehetu</t>
  </si>
  <si>
    <t xml:space="preserve"> Nissi vald</t>
  </si>
  <si>
    <t xml:space="preserve"> Lehetu küla</t>
  </si>
  <si>
    <t>RKA0370027</t>
  </si>
  <si>
    <t>Turba</t>
  </si>
  <si>
    <t xml:space="preserve"> Turba alevik</t>
  </si>
  <si>
    <t>RKA0370028</t>
  </si>
  <si>
    <t>Riisipere</t>
  </si>
  <si>
    <t xml:space="preserve"> Riisipere alevik</t>
  </si>
  <si>
    <t xml:space="preserve"> Madila küla</t>
  </si>
  <si>
    <t xml:space="preserve"> Ürjaste küla</t>
  </si>
  <si>
    <t>RKA0370029</t>
  </si>
  <si>
    <t>Harju-Risti</t>
  </si>
  <si>
    <t xml:space="preserve"> Padise vald</t>
  </si>
  <si>
    <t xml:space="preserve"> Harju-Risti küla</t>
  </si>
  <si>
    <t>RKA0370030</t>
  </si>
  <si>
    <t>Padise</t>
  </si>
  <si>
    <t xml:space="preserve"> Padise küla</t>
  </si>
  <si>
    <t>RKA0370033</t>
  </si>
  <si>
    <t>Loksa</t>
  </si>
  <si>
    <t xml:space="preserve"> Loksa linn</t>
  </si>
  <si>
    <t>RKA0370034</t>
  </si>
  <si>
    <t>Suurpea</t>
  </si>
  <si>
    <t xml:space="preserve"> Kuusalu vald</t>
  </si>
  <si>
    <t xml:space="preserve"> Suurpea küla</t>
  </si>
  <si>
    <t>RKA0370035</t>
  </si>
  <si>
    <t>Vihasoo</t>
  </si>
  <si>
    <t xml:space="preserve"> Vihasoo küla</t>
  </si>
  <si>
    <t>RKA0370038</t>
  </si>
  <si>
    <t>Kolga</t>
  </si>
  <si>
    <t xml:space="preserve"> Kolga alevik</t>
  </si>
  <si>
    <t>RKA0370039</t>
  </si>
  <si>
    <t>Valkla mõis</t>
  </si>
  <si>
    <t xml:space="preserve"> Valkla küla</t>
  </si>
  <si>
    <t>RKA0370040</t>
  </si>
  <si>
    <t>Valkla</t>
  </si>
  <si>
    <t>RKA0370041</t>
  </si>
  <si>
    <t>Salmistu</t>
  </si>
  <si>
    <t xml:space="preserve"> Salmistu küla</t>
  </si>
  <si>
    <t>RKA0370042</t>
  </si>
  <si>
    <t>Kuusalu</t>
  </si>
  <si>
    <t xml:space="preserve"> Kuusalu alevik</t>
  </si>
  <si>
    <t>RKA0370043</t>
  </si>
  <si>
    <t>Kiiu</t>
  </si>
  <si>
    <t xml:space="preserve"> Kiiu alevik</t>
  </si>
  <si>
    <t>RKA0370044</t>
  </si>
  <si>
    <t>Andineeme</t>
  </si>
  <si>
    <t xml:space="preserve"> Andineeme küla</t>
  </si>
  <si>
    <t>RKA0370045</t>
  </si>
  <si>
    <t>Vardja</t>
  </si>
  <si>
    <t xml:space="preserve"> Kose vald</t>
  </si>
  <si>
    <t xml:space="preserve"> Vardja küla</t>
  </si>
  <si>
    <t>RKA0370046</t>
  </si>
  <si>
    <t>Ravila</t>
  </si>
  <si>
    <t xml:space="preserve"> Ravila alevik</t>
  </si>
  <si>
    <t>RKA0370047</t>
  </si>
  <si>
    <t>Palvere</t>
  </si>
  <si>
    <t xml:space="preserve"> Palvere küla</t>
  </si>
  <si>
    <t>RKA0370048</t>
  </si>
  <si>
    <t>Oru</t>
  </si>
  <si>
    <t xml:space="preserve"> Oru küla</t>
  </si>
  <si>
    <t>RKA0370049</t>
  </si>
  <si>
    <t>Kose-Uuemõisa</t>
  </si>
  <si>
    <t xml:space="preserve"> Kose-Uuemõisa alevik</t>
  </si>
  <si>
    <t>RKA0370050</t>
  </si>
  <si>
    <t>Kose</t>
  </si>
  <si>
    <t xml:space="preserve"> Kose alevik</t>
  </si>
  <si>
    <t>RKA0370051</t>
  </si>
  <si>
    <t>Luige</t>
  </si>
  <si>
    <t xml:space="preserve"> Kiili vald</t>
  </si>
  <si>
    <t xml:space="preserve"> Luige alevik</t>
  </si>
  <si>
    <t>RKA0370052</t>
  </si>
  <si>
    <t>Kiili</t>
  </si>
  <si>
    <t xml:space="preserve"> Kiili alev</t>
  </si>
  <si>
    <t>RKA0370053</t>
  </si>
  <si>
    <t>Lähtse</t>
  </si>
  <si>
    <t xml:space="preserve"> Lähtse küla</t>
  </si>
  <si>
    <t>RKA0370054</t>
  </si>
  <si>
    <t>Nabala</t>
  </si>
  <si>
    <t xml:space="preserve"> Nabala küla</t>
  </si>
  <si>
    <t>RKA0370055</t>
  </si>
  <si>
    <t>Paekna</t>
  </si>
  <si>
    <t xml:space="preserve"> Paekna küla</t>
  </si>
  <si>
    <t>RKA0370056</t>
  </si>
  <si>
    <t>Haiba</t>
  </si>
  <si>
    <t xml:space="preserve"> Kernu vald</t>
  </si>
  <si>
    <t xml:space="preserve"> Haiba küla</t>
  </si>
  <si>
    <t>RKA0370057</t>
  </si>
  <si>
    <t>Laitse</t>
  </si>
  <si>
    <t xml:space="preserve"> Laitse küla</t>
  </si>
  <si>
    <t>RKA0370059</t>
  </si>
  <si>
    <t>Karjaküla</t>
  </si>
  <si>
    <t xml:space="preserve"> Karjaküla alevik</t>
  </si>
  <si>
    <t>RKA0370060</t>
  </si>
  <si>
    <t>Lehola</t>
  </si>
  <si>
    <t xml:space="preserve"> Lehola küla</t>
  </si>
  <si>
    <t>RKA0370061</t>
  </si>
  <si>
    <t>Klooga</t>
  </si>
  <si>
    <t xml:space="preserve"> Klooga alevik</t>
  </si>
  <si>
    <t>RKA0370062</t>
  </si>
  <si>
    <t>Keila</t>
  </si>
  <si>
    <t xml:space="preserve"> Keila linn</t>
  </si>
  <si>
    <t>RKA0370063</t>
  </si>
  <si>
    <t>Kostivere</t>
  </si>
  <si>
    <t xml:space="preserve"> Jõelähtme vald</t>
  </si>
  <si>
    <t xml:space="preserve"> Kostivere alevik</t>
  </si>
  <si>
    <t>RKA0370064</t>
  </si>
  <si>
    <t>Haljava</t>
  </si>
  <si>
    <t xml:space="preserve"> Haljava küla</t>
  </si>
  <si>
    <t>RKA0370065</t>
  </si>
  <si>
    <t>Kumna</t>
  </si>
  <si>
    <t xml:space="preserve"> Kumna küla</t>
  </si>
  <si>
    <t>RKA0370066</t>
  </si>
  <si>
    <t>Tutermaa</t>
  </si>
  <si>
    <t xml:space="preserve"> Tutermaa küla</t>
  </si>
  <si>
    <t>RKA0370067</t>
  </si>
  <si>
    <t>Vääna</t>
  </si>
  <si>
    <t xml:space="preserve"> Vääna küla</t>
  </si>
  <si>
    <t>RKA0370068</t>
  </si>
  <si>
    <t>Alavere</t>
  </si>
  <si>
    <t xml:space="preserve"> Anija vald</t>
  </si>
  <si>
    <t xml:space="preserve"> Alavere küla</t>
  </si>
  <si>
    <t>RKA0370069</t>
  </si>
  <si>
    <t>Kehra</t>
  </si>
  <si>
    <t xml:space="preserve"> Kehra vallasisene linn</t>
  </si>
  <si>
    <t>RKA0370070</t>
  </si>
  <si>
    <t>Aegviidu</t>
  </si>
  <si>
    <t xml:space="preserve"> Aegviidu vald</t>
  </si>
  <si>
    <t xml:space="preserve"> Aegviidu alev</t>
  </si>
  <si>
    <t>RKA0370071</t>
  </si>
  <si>
    <t>Nikerjärve</t>
  </si>
  <si>
    <t>RKA0370577</t>
  </si>
  <si>
    <t>Lohusalu</t>
  </si>
  <si>
    <t xml:space="preserve"> Lohusalu küla</t>
  </si>
  <si>
    <t>RKA0370578</t>
  </si>
  <si>
    <t>Vahastu</t>
  </si>
  <si>
    <t xml:space="preserve"> Vahastu küla</t>
  </si>
  <si>
    <t>RKA0370582</t>
  </si>
  <si>
    <t>Kuivajõe</t>
  </si>
  <si>
    <t xml:space="preserve"> Kuivajõe küla</t>
  </si>
  <si>
    <t>RKA0370583</t>
  </si>
  <si>
    <t>Laulasmaa</t>
  </si>
  <si>
    <t xml:space="preserve"> Laulasmaa küla</t>
  </si>
  <si>
    <t>RKA0370590</t>
  </si>
  <si>
    <t>Tuulna</t>
  </si>
  <si>
    <t xml:space="preserve"> Tuulna küla</t>
  </si>
  <si>
    <t>RKA0370596</t>
  </si>
  <si>
    <t>Neeme</t>
  </si>
  <si>
    <t xml:space="preserve"> Neeme küla</t>
  </si>
  <si>
    <t>RKA0370597</t>
  </si>
  <si>
    <t>Anija</t>
  </si>
  <si>
    <t xml:space="preserve"> Anija küla</t>
  </si>
  <si>
    <t>RKA0370600</t>
  </si>
  <si>
    <t>Lilli</t>
  </si>
  <si>
    <t xml:space="preserve"> Lilli küla</t>
  </si>
  <si>
    <t>RKA0370601</t>
  </si>
  <si>
    <t>Vana-Aaviku</t>
  </si>
  <si>
    <t xml:space="preserve"> Aaviku küla</t>
  </si>
  <si>
    <t>RKA0390072</t>
  </si>
  <si>
    <t>Hellamaa</t>
  </si>
  <si>
    <t>Hiiumaa</t>
  </si>
  <si>
    <t xml:space="preserve"> Pühalepa vald</t>
  </si>
  <si>
    <t xml:space="preserve"> Hellamaa küla</t>
  </si>
  <si>
    <t>RKA0390073</t>
  </si>
  <si>
    <t>Lõpe</t>
  </si>
  <si>
    <t xml:space="preserve"> Lõpe küla</t>
  </si>
  <si>
    <t>RKA0390074</t>
  </si>
  <si>
    <t>Suuremõisa</t>
  </si>
  <si>
    <t xml:space="preserve"> Suuremõisa küla</t>
  </si>
  <si>
    <t>RKA0390075</t>
  </si>
  <si>
    <t>Lauka</t>
  </si>
  <si>
    <t xml:space="preserve"> Hiiu vald</t>
  </si>
  <si>
    <t xml:space="preserve"> Lauka küla</t>
  </si>
  <si>
    <t>RKA0390076</t>
  </si>
  <si>
    <t>Kõrgessaare</t>
  </si>
  <si>
    <t xml:space="preserve"> Kõrgessaare alevik</t>
  </si>
  <si>
    <t>RKA0390077</t>
  </si>
  <si>
    <t>Kärdla</t>
  </si>
  <si>
    <t xml:space="preserve"> Kärdla vallasisene linn</t>
  </si>
  <si>
    <t xml:space="preserve"> Linnumäe küla</t>
  </si>
  <si>
    <t xml:space="preserve"> Nõmme küla</t>
  </si>
  <si>
    <t xml:space="preserve"> Pilpaküla küla</t>
  </si>
  <si>
    <t>RKA0390078</t>
  </si>
  <si>
    <t>Putkaste</t>
  </si>
  <si>
    <t xml:space="preserve"> Käina vald</t>
  </si>
  <si>
    <t xml:space="preserve"> Putkaste küla</t>
  </si>
  <si>
    <t>RKA0390079</t>
  </si>
  <si>
    <t>Männamaa</t>
  </si>
  <si>
    <t xml:space="preserve"> Männamaa küla</t>
  </si>
  <si>
    <t>RKA0390080</t>
  </si>
  <si>
    <t>Käina</t>
  </si>
  <si>
    <t xml:space="preserve"> Käina alevik</t>
  </si>
  <si>
    <t>RKA0390081</t>
  </si>
  <si>
    <t>Emmaste</t>
  </si>
  <si>
    <t xml:space="preserve"> Emmaste vald</t>
  </si>
  <si>
    <t xml:space="preserve"> Emmaste küla</t>
  </si>
  <si>
    <t>RKA0390576</t>
  </si>
  <si>
    <t>Kassari</t>
  </si>
  <si>
    <t xml:space="preserve"> Kassari küla</t>
  </si>
  <si>
    <t>RKA0440082</t>
  </si>
  <si>
    <t>Sinimäe</t>
  </si>
  <si>
    <t>Ida-Virumaa</t>
  </si>
  <si>
    <t xml:space="preserve"> Vaivara vald</t>
  </si>
  <si>
    <t xml:space="preserve"> Sinimäe alevik</t>
  </si>
  <si>
    <t>RKA0440083</t>
  </si>
  <si>
    <t>Voka</t>
  </si>
  <si>
    <t xml:space="preserve"> Toila vald</t>
  </si>
  <si>
    <t xml:space="preserve"> Voka alevik</t>
  </si>
  <si>
    <t xml:space="preserve"> Voka küla</t>
  </si>
  <si>
    <t>RKA0440084</t>
  </si>
  <si>
    <t>Toila</t>
  </si>
  <si>
    <t xml:space="preserve"> Toila alevik</t>
  </si>
  <si>
    <t>RKA0440085</t>
  </si>
  <si>
    <t>Tudulinna</t>
  </si>
  <si>
    <t xml:space="preserve"> Tudulinna vald</t>
  </si>
  <si>
    <t xml:space="preserve"> Tudulinna alevik</t>
  </si>
  <si>
    <t>RKA0440086</t>
  </si>
  <si>
    <t>Sillamäe</t>
  </si>
  <si>
    <t xml:space="preserve"> Sillamäe linn</t>
  </si>
  <si>
    <t>RKA0440090</t>
  </si>
  <si>
    <t>Püssi</t>
  </si>
  <si>
    <t xml:space="preserve"> Lüganuse vald</t>
  </si>
  <si>
    <t xml:space="preserve"> Püssi vallasisene linn</t>
  </si>
  <si>
    <t>RKA0440094</t>
  </si>
  <si>
    <t>Savala</t>
  </si>
  <si>
    <t xml:space="preserve"> Savala küla</t>
  </si>
  <si>
    <t>RKA0440096</t>
  </si>
  <si>
    <t>Varja</t>
  </si>
  <si>
    <t xml:space="preserve"> Varja küla</t>
  </si>
  <si>
    <t>RKA0440097</t>
  </si>
  <si>
    <t>Purtse</t>
  </si>
  <si>
    <t xml:space="preserve"> Purtse küla</t>
  </si>
  <si>
    <t>RKA0440098</t>
  </si>
  <si>
    <t>Lüganuse</t>
  </si>
  <si>
    <t xml:space="preserve"> Lüganuse alevik</t>
  </si>
  <si>
    <t>RKA0440100</t>
  </si>
  <si>
    <t>Kohtla-Nõmme</t>
  </si>
  <si>
    <t xml:space="preserve"> Kohtla-Nõmme vald</t>
  </si>
  <si>
    <t xml:space="preserve"> Kohtla-Nõmme alev</t>
  </si>
  <si>
    <t xml:space="preserve"> Kohtla vald</t>
  </si>
  <si>
    <t xml:space="preserve"> Kohtla küla</t>
  </si>
  <si>
    <t>RKA0440101</t>
  </si>
  <si>
    <t>Kohtla-Järve</t>
  </si>
  <si>
    <t xml:space="preserve"> Kohtla-Järve linn</t>
  </si>
  <si>
    <t xml:space="preserve"> Järve l.-osa</t>
  </si>
  <si>
    <t xml:space="preserve"> Järve küla</t>
  </si>
  <si>
    <t>RKA0440103</t>
  </si>
  <si>
    <t>Ahtme linnaosa</t>
  </si>
  <si>
    <t xml:space="preserve"> Ahtme l.-osa</t>
  </si>
  <si>
    <t>RKA0440104</t>
  </si>
  <si>
    <t>Kiviõli</t>
  </si>
  <si>
    <t xml:space="preserve"> Kiviõli linn</t>
  </si>
  <si>
    <t>RKA0440105</t>
  </si>
  <si>
    <t xml:space="preserve"> Jõhvi vald</t>
  </si>
  <si>
    <t xml:space="preserve"> Kose küla</t>
  </si>
  <si>
    <t>RKA0440106</t>
  </si>
  <si>
    <t>Edise</t>
  </si>
  <si>
    <t xml:space="preserve"> Edise küla</t>
  </si>
  <si>
    <t>RKA0440109</t>
  </si>
  <si>
    <t>Jõhvi</t>
  </si>
  <si>
    <t xml:space="preserve"> Jõhvi vallasisene linn</t>
  </si>
  <si>
    <t xml:space="preserve"> Jõhvi küla</t>
  </si>
  <si>
    <t xml:space="preserve"> Kotinuka küla</t>
  </si>
  <si>
    <t xml:space="preserve"> Linna küla</t>
  </si>
  <si>
    <t xml:space="preserve"> Pauliku küla</t>
  </si>
  <si>
    <t xml:space="preserve"> Pargitaguse küla</t>
  </si>
  <si>
    <t>RKA0440110</t>
  </si>
  <si>
    <t>Kurtna</t>
  </si>
  <si>
    <t xml:space="preserve"> Illuka vald</t>
  </si>
  <si>
    <t xml:space="preserve"> Kurtna küla</t>
  </si>
  <si>
    <t>RKA0440111</t>
  </si>
  <si>
    <t>Kuremäe</t>
  </si>
  <si>
    <t xml:space="preserve"> Kuremäe küla</t>
  </si>
  <si>
    <t>RKA0440112</t>
  </si>
  <si>
    <t>Iisaku</t>
  </si>
  <si>
    <t xml:space="preserve"> Iisaku vald</t>
  </si>
  <si>
    <t xml:space="preserve"> Iisaku alevik</t>
  </si>
  <si>
    <t>RKA0440113</t>
  </si>
  <si>
    <t>Ulvi</t>
  </si>
  <si>
    <t xml:space="preserve"> Avinurme vald</t>
  </si>
  <si>
    <t xml:space="preserve"> Ulvi küla</t>
  </si>
  <si>
    <t>RKA0440114</t>
  </si>
  <si>
    <t>Avinurme</t>
  </si>
  <si>
    <t xml:space="preserve"> Avinurme alevik</t>
  </si>
  <si>
    <t>RKA0440116</t>
  </si>
  <si>
    <t>Aseri</t>
  </si>
  <si>
    <t xml:space="preserve"> Aseri vald</t>
  </si>
  <si>
    <t xml:space="preserve"> Aseri alevik</t>
  </si>
  <si>
    <t xml:space="preserve"> Rannu küla</t>
  </si>
  <si>
    <t xml:space="preserve"> Kõrtsialuse küla</t>
  </si>
  <si>
    <t>RKA0440595</t>
  </si>
  <si>
    <t>Olgina</t>
  </si>
  <si>
    <t xml:space="preserve"> Olgina alevik</t>
  </si>
  <si>
    <t>RKA0490118</t>
  </si>
  <si>
    <t>Tõikvere</t>
  </si>
  <si>
    <t>Jõgevamaa</t>
  </si>
  <si>
    <t xml:space="preserve"> Torma vald</t>
  </si>
  <si>
    <t>Tõikvere küla</t>
  </si>
  <si>
    <t>RKA0490120</t>
  </si>
  <si>
    <t>Torma</t>
  </si>
  <si>
    <t xml:space="preserve"> Torma alevik</t>
  </si>
  <si>
    <t>RKA0490122</t>
  </si>
  <si>
    <t>Sadala</t>
  </si>
  <si>
    <t xml:space="preserve"> Sadala alevik</t>
  </si>
  <si>
    <t>RKA0490124</t>
  </si>
  <si>
    <t>Tabivere</t>
  </si>
  <si>
    <t xml:space="preserve"> Tabivere vald</t>
  </si>
  <si>
    <t xml:space="preserve"> Tabivere alevik</t>
  </si>
  <si>
    <t>RKA0490125</t>
  </si>
  <si>
    <t>Kääpa</t>
  </si>
  <si>
    <t xml:space="preserve"> Saare vald</t>
  </si>
  <si>
    <t xml:space="preserve"> Kääpa küla</t>
  </si>
  <si>
    <t>RKA0490126</t>
  </si>
  <si>
    <t>Voore</t>
  </si>
  <si>
    <t xml:space="preserve"> Vassevere küla</t>
  </si>
  <si>
    <t>RKA0490127</t>
  </si>
  <si>
    <t>Väike-Kamari</t>
  </si>
  <si>
    <t xml:space="preserve"> Põltsamaa vald</t>
  </si>
  <si>
    <t xml:space="preserve"> Väike-Kamari küla</t>
  </si>
  <si>
    <t>RKA0490128</t>
  </si>
  <si>
    <t>Võisiku</t>
  </si>
  <si>
    <t xml:space="preserve"> Võisiku küla</t>
  </si>
  <si>
    <t>RKA0490129</t>
  </si>
  <si>
    <t>Lustivere</t>
  </si>
  <si>
    <t xml:space="preserve"> Lustivere küla</t>
  </si>
  <si>
    <t>RKA0490130</t>
  </si>
  <si>
    <t>Kamari</t>
  </si>
  <si>
    <t xml:space="preserve"> Kamari alevik</t>
  </si>
  <si>
    <t>RKA0490131</t>
  </si>
  <si>
    <t>Esku</t>
  </si>
  <si>
    <t xml:space="preserve"> Esku küla</t>
  </si>
  <si>
    <t>RKA0490132</t>
  </si>
  <si>
    <t>Adavere</t>
  </si>
  <si>
    <t xml:space="preserve"> Adavere alevik</t>
  </si>
  <si>
    <t xml:space="preserve"> Kalme küla</t>
  </si>
  <si>
    <t>RKA0490133</t>
  </si>
  <si>
    <t>Põltsamaa</t>
  </si>
  <si>
    <t xml:space="preserve"> Põltsamaa linn</t>
  </si>
  <si>
    <t>Põltsamaa linn</t>
  </si>
  <si>
    <t xml:space="preserve"> Kuningamäe küla</t>
  </si>
  <si>
    <t xml:space="preserve"> Mällikvere küla</t>
  </si>
  <si>
    <t xml:space="preserve"> Pauastvere küla</t>
  </si>
  <si>
    <t xml:space="preserve"> Võhmanõmme küla</t>
  </si>
  <si>
    <t>RKA0490134</t>
  </si>
  <si>
    <t>Saduküla</t>
  </si>
  <si>
    <t xml:space="preserve"> Puurmani vald</t>
  </si>
  <si>
    <t xml:space="preserve"> Saduküla küla</t>
  </si>
  <si>
    <t>RKA0490135</t>
  </si>
  <si>
    <t>Pikknurme</t>
  </si>
  <si>
    <t xml:space="preserve"> Pikknurme küla</t>
  </si>
  <si>
    <t>RKA0490136</t>
  </si>
  <si>
    <t>Puurmani</t>
  </si>
  <si>
    <t xml:space="preserve"> Puurmani alevik</t>
  </si>
  <si>
    <t>RKA0490137</t>
  </si>
  <si>
    <t>Luua</t>
  </si>
  <si>
    <t xml:space="preserve"> Palamuse vald</t>
  </si>
  <si>
    <t xml:space="preserve"> Luua küla</t>
  </si>
  <si>
    <t>RKA0490138</t>
  </si>
  <si>
    <t>Kaarepere</t>
  </si>
  <si>
    <t xml:space="preserve"> Kaarepere küla</t>
  </si>
  <si>
    <t>RKA0490139</t>
  </si>
  <si>
    <t>Palamuse</t>
  </si>
  <si>
    <t xml:space="preserve"> Palamuse alevik</t>
  </si>
  <si>
    <t>RKA0490140</t>
  </si>
  <si>
    <t>Palaküla</t>
  </si>
  <si>
    <t xml:space="preserve"> Pala vald</t>
  </si>
  <si>
    <t xml:space="preserve"> Pala küla</t>
  </si>
  <si>
    <t>RKA0490141</t>
  </si>
  <si>
    <t>Kalana</t>
  </si>
  <si>
    <t xml:space="preserve"> Pajusi vald</t>
  </si>
  <si>
    <t xml:space="preserve"> Kalana küla</t>
  </si>
  <si>
    <t>RKA0490142</t>
  </si>
  <si>
    <t>Vägari</t>
  </si>
  <si>
    <t xml:space="preserve"> Vägari küla</t>
  </si>
  <si>
    <t>RKA0490143</t>
  </si>
  <si>
    <t>Pisisaare</t>
  </si>
  <si>
    <t xml:space="preserve"> Pisisaare küla</t>
  </si>
  <si>
    <t>RKA0490144</t>
  </si>
  <si>
    <t>Mustvee</t>
  </si>
  <si>
    <t xml:space="preserve"> Mustvee linn</t>
  </si>
  <si>
    <t>RKA0490145</t>
  </si>
  <si>
    <t>Kurista</t>
  </si>
  <si>
    <t xml:space="preserve"> Jõgeva vald</t>
  </si>
  <si>
    <t xml:space="preserve"> Kurista küla</t>
  </si>
  <si>
    <t>RKA0490146</t>
  </si>
  <si>
    <t>Kuremaa</t>
  </si>
  <si>
    <t xml:space="preserve"> Kuremaa alevik</t>
  </si>
  <si>
    <t xml:space="preserve"> Kivijärve küla</t>
  </si>
  <si>
    <t xml:space="preserve"> Soomevere küla</t>
  </si>
  <si>
    <t>RKA0490147</t>
  </si>
  <si>
    <t>Laiuse</t>
  </si>
  <si>
    <t xml:space="preserve"> Laiuse alevik</t>
  </si>
  <si>
    <t>RKA0490148</t>
  </si>
  <si>
    <t>Siimusti</t>
  </si>
  <si>
    <t xml:space="preserve"> Siimusti alevik</t>
  </si>
  <si>
    <t>RKA0490149</t>
  </si>
  <si>
    <t>Vaimastvere</t>
  </si>
  <si>
    <t xml:space="preserve"> Vaimastvere küla</t>
  </si>
  <si>
    <t>RKA0490150</t>
  </si>
  <si>
    <t>Jõgeva</t>
  </si>
  <si>
    <t xml:space="preserve"> Jõgeva linn</t>
  </si>
  <si>
    <t xml:space="preserve"> Võduvere küla</t>
  </si>
  <si>
    <t xml:space="preserve"> Õuna küla</t>
  </si>
  <si>
    <t xml:space="preserve"> Jõgeva alevik</t>
  </si>
  <si>
    <t>RKA0490575</t>
  </si>
  <si>
    <t>Kasepää</t>
  </si>
  <si>
    <t xml:space="preserve"> Kasepää vald</t>
  </si>
  <si>
    <t xml:space="preserve"> Kasepää küla</t>
  </si>
  <si>
    <t xml:space="preserve"> Kükita küla</t>
  </si>
  <si>
    <t xml:space="preserve"> Raja küla</t>
  </si>
  <si>
    <t xml:space="preserve"> Tiheda küla</t>
  </si>
  <si>
    <t>RKA0510151</t>
  </si>
  <si>
    <t>Väätsa</t>
  </si>
  <si>
    <t>Järvamaa</t>
  </si>
  <si>
    <t xml:space="preserve"> Väätsa vald</t>
  </si>
  <si>
    <t xml:space="preserve"> Väätsa alevik</t>
  </si>
  <si>
    <t>RKA0510154</t>
  </si>
  <si>
    <t>Viisu</t>
  </si>
  <si>
    <t xml:space="preserve"> Roosna-Alliku vald</t>
  </si>
  <si>
    <t xml:space="preserve"> Viisu küla</t>
  </si>
  <si>
    <t>RKA0510155</t>
  </si>
  <si>
    <t>Roosna-Alliku</t>
  </si>
  <si>
    <t xml:space="preserve"> Roosna-Alliku alevik</t>
  </si>
  <si>
    <t>RKA0510156</t>
  </si>
  <si>
    <t>Paide</t>
  </si>
  <si>
    <t xml:space="preserve"> Paide linn</t>
  </si>
  <si>
    <t xml:space="preserve"> Paide vald</t>
  </si>
  <si>
    <t xml:space="preserve"> Kriilevälja küla</t>
  </si>
  <si>
    <t>RKA0510158</t>
  </si>
  <si>
    <t>Anna</t>
  </si>
  <si>
    <t xml:space="preserve"> Anna küla</t>
  </si>
  <si>
    <t>RKA0510159</t>
  </si>
  <si>
    <t>Sargvere</t>
  </si>
  <si>
    <t xml:space="preserve"> Sargvere küla</t>
  </si>
  <si>
    <t>RKA0510160</t>
  </si>
  <si>
    <t>Tarbja</t>
  </si>
  <si>
    <t xml:space="preserve"> Tarbja küla</t>
  </si>
  <si>
    <t>RKA0510163</t>
  </si>
  <si>
    <t>Koigi</t>
  </si>
  <si>
    <t xml:space="preserve"> Koigi vald</t>
  </si>
  <si>
    <t xml:space="preserve"> Koigi küla</t>
  </si>
  <si>
    <t>RKA0510164</t>
  </si>
  <si>
    <t>Päinurme</t>
  </si>
  <si>
    <t xml:space="preserve"> Päinurme küla</t>
  </si>
  <si>
    <t>RKA0510165</t>
  </si>
  <si>
    <t>Ervita</t>
  </si>
  <si>
    <t xml:space="preserve"> Koeru vald</t>
  </si>
  <si>
    <t xml:space="preserve"> Ervita küla</t>
  </si>
  <si>
    <t>RKA0510167</t>
  </si>
  <si>
    <t>Vao</t>
  </si>
  <si>
    <t xml:space="preserve"> Vao küla</t>
  </si>
  <si>
    <t>RKA0510168</t>
  </si>
  <si>
    <t>Koeru</t>
  </si>
  <si>
    <t xml:space="preserve"> Koeru alevik</t>
  </si>
  <si>
    <t xml:space="preserve"> Laaneotsa küla</t>
  </si>
  <si>
    <t>RKA0510169</t>
  </si>
  <si>
    <t>Peetri</t>
  </si>
  <si>
    <t xml:space="preserve"> Kareda vald</t>
  </si>
  <si>
    <t xml:space="preserve"> Peetri alevik</t>
  </si>
  <si>
    <t>RKA0510176</t>
  </si>
  <si>
    <t>Karinu</t>
  </si>
  <si>
    <t xml:space="preserve"> Järva-Jaani vald</t>
  </si>
  <si>
    <t xml:space="preserve"> Karinu küla</t>
  </si>
  <si>
    <t>RKA0510177</t>
  </si>
  <si>
    <t>Järva-Jaani</t>
  </si>
  <si>
    <t xml:space="preserve"> Järva-Jaani alev</t>
  </si>
  <si>
    <t>RKA0510178</t>
  </si>
  <si>
    <t>Käsukonna</t>
  </si>
  <si>
    <t xml:space="preserve"> Imavere vald</t>
  </si>
  <si>
    <t xml:space="preserve"> Käsukonna küla</t>
  </si>
  <si>
    <t>RKA0510179</t>
  </si>
  <si>
    <t>Imavere</t>
  </si>
  <si>
    <t xml:space="preserve"> Imavere küla</t>
  </si>
  <si>
    <t>RKA0510180</t>
  </si>
  <si>
    <t>Aravete</t>
  </si>
  <si>
    <t xml:space="preserve"> Ambla vald</t>
  </si>
  <si>
    <t xml:space="preserve"> Aravete alevik</t>
  </si>
  <si>
    <t xml:space="preserve"> Kurisoo küla</t>
  </si>
  <si>
    <t>RKA0510181</t>
  </si>
  <si>
    <t>Käravete</t>
  </si>
  <si>
    <t xml:space="preserve"> Käravete alevik</t>
  </si>
  <si>
    <t>RKA0510182</t>
  </si>
  <si>
    <t>Ambla</t>
  </si>
  <si>
    <t xml:space="preserve"> Ambla alevik</t>
  </si>
  <si>
    <t xml:space="preserve"> Raka küla</t>
  </si>
  <si>
    <t>RKA0510184</t>
  </si>
  <si>
    <t>Albu</t>
  </si>
  <si>
    <t xml:space="preserve"> Albu vald</t>
  </si>
  <si>
    <t xml:space="preserve"> Albu küla</t>
  </si>
  <si>
    <t>RKA0510584</t>
  </si>
  <si>
    <t>Lõõla</t>
  </si>
  <si>
    <t xml:space="preserve"> Lõõla küla</t>
  </si>
  <si>
    <t>RKA0510599</t>
  </si>
  <si>
    <t>Kaalepi</t>
  </si>
  <si>
    <t xml:space="preserve"> Kaalepi küla</t>
  </si>
  <si>
    <t>RKA0510603</t>
  </si>
  <si>
    <t>Reopalu</t>
  </si>
  <si>
    <t xml:space="preserve"> Reopalu küla</t>
  </si>
  <si>
    <t>RKA0570186</t>
  </si>
  <si>
    <t>Panga</t>
  </si>
  <si>
    <t>Läänemaa</t>
  </si>
  <si>
    <t xml:space="preserve"> Ridala vald</t>
  </si>
  <si>
    <t xml:space="preserve"> Panga küla</t>
  </si>
  <si>
    <t xml:space="preserve"> Sinalepa küla</t>
  </si>
  <si>
    <t xml:space="preserve"> Puiatu küla</t>
  </si>
  <si>
    <t>RKA0570187</t>
  </si>
  <si>
    <t>Palivere</t>
  </si>
  <si>
    <t xml:space="preserve"> Lääne-Nigula vald</t>
  </si>
  <si>
    <t xml:space="preserve"> Palivere alevik</t>
  </si>
  <si>
    <t xml:space="preserve"> Luigu küla</t>
  </si>
  <si>
    <t>RKA0570188</t>
  </si>
  <si>
    <t>Taebla</t>
  </si>
  <si>
    <t xml:space="preserve"> Taebla alevik</t>
  </si>
  <si>
    <t xml:space="preserve"> Pälli küla</t>
  </si>
  <si>
    <t>RKA0570189</t>
  </si>
  <si>
    <t>Nigula</t>
  </si>
  <si>
    <t xml:space="preserve"> Nigula küla</t>
  </si>
  <si>
    <t>RKA0570191</t>
  </si>
  <si>
    <t>Piirsalu</t>
  </si>
  <si>
    <t xml:space="preserve"> Piirsalu küla</t>
  </si>
  <si>
    <t>RKA0570192</t>
  </si>
  <si>
    <t>Risti</t>
  </si>
  <si>
    <t xml:space="preserve"> Risti alevik</t>
  </si>
  <si>
    <t xml:space="preserve"> Rõuma küla</t>
  </si>
  <si>
    <t>RKA0570193</t>
  </si>
  <si>
    <t>Jõõdre</t>
  </si>
  <si>
    <t xml:space="preserve"> Jõõdre küla</t>
  </si>
  <si>
    <t>RKA0570195</t>
  </si>
  <si>
    <t>Nõva</t>
  </si>
  <si>
    <t xml:space="preserve"> Nõva vald</t>
  </si>
  <si>
    <t xml:space="preserve"> Nõva küla</t>
  </si>
  <si>
    <t>RKA0570196</t>
  </si>
  <si>
    <t>Sutlepa</t>
  </si>
  <si>
    <t xml:space="preserve"> Noarootsi vald</t>
  </si>
  <si>
    <t xml:space="preserve"> Sutlepa küla</t>
  </si>
  <si>
    <t>RKA0570199</t>
  </si>
  <si>
    <t>Rõude</t>
  </si>
  <si>
    <t xml:space="preserve"> Martna vald</t>
  </si>
  <si>
    <t xml:space="preserve"> Rõude küla</t>
  </si>
  <si>
    <t>RKA0570200</t>
  </si>
  <si>
    <t>Martna</t>
  </si>
  <si>
    <t xml:space="preserve"> Martna küla</t>
  </si>
  <si>
    <t xml:space="preserve"> Kuluse küla</t>
  </si>
  <si>
    <t>RKA0570201</t>
  </si>
  <si>
    <t>Lihula</t>
  </si>
  <si>
    <t xml:space="preserve"> Lihula vald</t>
  </si>
  <si>
    <t xml:space="preserve"> Lihula vallasisene linn</t>
  </si>
  <si>
    <t>RKA0570202</t>
  </si>
  <si>
    <t>Kirbla</t>
  </si>
  <si>
    <t xml:space="preserve"> Kirbla küla</t>
  </si>
  <si>
    <t>RKA0570203</t>
  </si>
  <si>
    <t>Tuudi</t>
  </si>
  <si>
    <t xml:space="preserve"> Tuudi küla</t>
  </si>
  <si>
    <t>RKA0570204</t>
  </si>
  <si>
    <t>Üdruma</t>
  </si>
  <si>
    <t xml:space="preserve"> Kullamaa vald</t>
  </si>
  <si>
    <t xml:space="preserve"> Üdruma küla</t>
  </si>
  <si>
    <t>RKA0570205</t>
  </si>
  <si>
    <t>Koluvere</t>
  </si>
  <si>
    <t xml:space="preserve"> Koluvere küla</t>
  </si>
  <si>
    <t>RKA0570206</t>
  </si>
  <si>
    <t>Liivi</t>
  </si>
  <si>
    <t xml:space="preserve"> Liivi küla</t>
  </si>
  <si>
    <t>RKA0570207</t>
  </si>
  <si>
    <t>Kullamaa</t>
  </si>
  <si>
    <t xml:space="preserve"> Kullamaa küla</t>
  </si>
  <si>
    <t>RKA0570208</t>
  </si>
  <si>
    <t>Virtsu</t>
  </si>
  <si>
    <t xml:space="preserve"> Hanila vald</t>
  </si>
  <si>
    <t xml:space="preserve"> Virtsu alevik</t>
  </si>
  <si>
    <t>RKA0570209</t>
  </si>
  <si>
    <t>Vatla</t>
  </si>
  <si>
    <t xml:space="preserve"> Vatla küla</t>
  </si>
  <si>
    <t>RKA0570210</t>
  </si>
  <si>
    <t>Kõmsi</t>
  </si>
  <si>
    <t xml:space="preserve"> Kõmsi küla</t>
  </si>
  <si>
    <t>RKA0570211</t>
  </si>
  <si>
    <t>Haapsalu</t>
  </si>
  <si>
    <t xml:space="preserve"> Haapsalu linn</t>
  </si>
  <si>
    <t xml:space="preserve"> Uuemõisa küla</t>
  </si>
  <si>
    <t xml:space="preserve"> Uuemõisa alevik</t>
  </si>
  <si>
    <t xml:space="preserve"> Paralepa alevik</t>
  </si>
  <si>
    <t xml:space="preserve"> Kiltsi küla</t>
  </si>
  <si>
    <t xml:space="preserve"> Valgevälja küla</t>
  </si>
  <si>
    <t>RKA0590212</t>
  </si>
  <si>
    <t>Väike-Maarja</t>
  </si>
  <si>
    <t>Lääne-Virumaa</t>
  </si>
  <si>
    <t xml:space="preserve"> Väike-Maarja vald</t>
  </si>
  <si>
    <t xml:space="preserve"> Väike-Maarja alevik</t>
  </si>
  <si>
    <t xml:space="preserve"> Ebavere küla</t>
  </si>
  <si>
    <t>RKA0590213</t>
  </si>
  <si>
    <t>RKA0590214</t>
  </si>
  <si>
    <t>Triigi</t>
  </si>
  <si>
    <t xml:space="preserve"> Triigi küla</t>
  </si>
  <si>
    <t>RKA0590215</t>
  </si>
  <si>
    <t>Simuna</t>
  </si>
  <si>
    <t xml:space="preserve"> Simuna alevik</t>
  </si>
  <si>
    <t>RKA0590216</t>
  </si>
  <si>
    <t>Viru-Nigula</t>
  </si>
  <si>
    <t xml:space="preserve"> Viru-Nigula vald</t>
  </si>
  <si>
    <t xml:space="preserve"> Viru-Nigula alevik</t>
  </si>
  <si>
    <t>RKA0590217</t>
  </si>
  <si>
    <t>Vasta</t>
  </si>
  <si>
    <t xml:space="preserve"> Vasta küla</t>
  </si>
  <si>
    <t>RKA0590218</t>
  </si>
  <si>
    <t>Vetiku</t>
  </si>
  <si>
    <t xml:space="preserve"> Vinni vald</t>
  </si>
  <si>
    <t xml:space="preserve"> Vetiku küla</t>
  </si>
  <si>
    <t>RKA0590219</t>
  </si>
  <si>
    <t>Roela</t>
  </si>
  <si>
    <t xml:space="preserve"> Roela alevik</t>
  </si>
  <si>
    <t>RKA0590220</t>
  </si>
  <si>
    <t>Tudu</t>
  </si>
  <si>
    <t xml:space="preserve"> Tudu alevik</t>
  </si>
  <si>
    <t>RKA0590225</t>
  </si>
  <si>
    <t>Küti</t>
  </si>
  <si>
    <t xml:space="preserve"> Küti küla</t>
  </si>
  <si>
    <t>RKA0590227</t>
  </si>
  <si>
    <t>Võsu</t>
  </si>
  <si>
    <t xml:space="preserve"> Vihula vald</t>
  </si>
  <si>
    <t xml:space="preserve"> Võsu alevik</t>
  </si>
  <si>
    <t>RKA0590228</t>
  </si>
  <si>
    <t>Võsupere-Palmse</t>
  </si>
  <si>
    <t xml:space="preserve"> Võsupere küla</t>
  </si>
  <si>
    <t>RKA0590234</t>
  </si>
  <si>
    <t>Assamalla</t>
  </si>
  <si>
    <t xml:space="preserve"> Tamsalu vald</t>
  </si>
  <si>
    <t xml:space="preserve"> Assamalla küla</t>
  </si>
  <si>
    <t>RKA0590235</t>
  </si>
  <si>
    <t>Tamsalu</t>
  </si>
  <si>
    <t xml:space="preserve"> Tamsalu vallasisene linn</t>
  </si>
  <si>
    <t xml:space="preserve"> Sääse alevik</t>
  </si>
  <si>
    <t>RKA0590236</t>
  </si>
  <si>
    <t>Porkuni</t>
  </si>
  <si>
    <t xml:space="preserve"> Porkuni küla</t>
  </si>
  <si>
    <t>RKA0590237</t>
  </si>
  <si>
    <t>Vajangu</t>
  </si>
  <si>
    <t xml:space="preserve"> Vajangu küla</t>
  </si>
  <si>
    <t>RKA0590242</t>
  </si>
  <si>
    <t xml:space="preserve"> Rägavere vald</t>
  </si>
  <si>
    <t>RKA0590243</t>
  </si>
  <si>
    <t>Lasila</t>
  </si>
  <si>
    <t xml:space="preserve"> Rakvere vald</t>
  </si>
  <si>
    <t xml:space="preserve"> Lasila küla</t>
  </si>
  <si>
    <t>RKA0590248</t>
  </si>
  <si>
    <t>Rakke</t>
  </si>
  <si>
    <t xml:space="preserve"> Rakke vald</t>
  </si>
  <si>
    <t xml:space="preserve"> Rakke alevik</t>
  </si>
  <si>
    <t>RKA0590249</t>
  </si>
  <si>
    <t>Moora</t>
  </si>
  <si>
    <t xml:space="preserve"> Laekvere vald</t>
  </si>
  <si>
    <t xml:space="preserve"> Moora küla</t>
  </si>
  <si>
    <t>RKA0590251</t>
  </si>
  <si>
    <t>Muuga</t>
  </si>
  <si>
    <t xml:space="preserve"> Muuga küla</t>
  </si>
  <si>
    <t>RKA0590252</t>
  </si>
  <si>
    <t>Laekvere</t>
  </si>
  <si>
    <t xml:space="preserve"> Laekvere alevik</t>
  </si>
  <si>
    <t xml:space="preserve"> Salutaguse küla</t>
  </si>
  <si>
    <t>RKA0590253</t>
  </si>
  <si>
    <t>Kunda</t>
  </si>
  <si>
    <t xml:space="preserve"> Kunda linn</t>
  </si>
  <si>
    <t>RKA0590254</t>
  </si>
  <si>
    <t>Viitna</t>
  </si>
  <si>
    <t xml:space="preserve"> Kadrina vald</t>
  </si>
  <si>
    <t xml:space="preserve"> Viitna küla</t>
  </si>
  <si>
    <t>RKA0590255</t>
  </si>
  <si>
    <t>Hulja</t>
  </si>
  <si>
    <t xml:space="preserve"> Hulja alevik</t>
  </si>
  <si>
    <t>RKA0590256</t>
  </si>
  <si>
    <t>Kadrina</t>
  </si>
  <si>
    <t xml:space="preserve"> Kadrina alevik</t>
  </si>
  <si>
    <t>RKA0590257</t>
  </si>
  <si>
    <t>Kihlevere</t>
  </si>
  <si>
    <t xml:space="preserve"> Kihlevere küla</t>
  </si>
  <si>
    <t>RKA0590258</t>
  </si>
  <si>
    <t>Vohnja</t>
  </si>
  <si>
    <t xml:space="preserve"> Vohnja küla</t>
  </si>
  <si>
    <t>RKA0590264</t>
  </si>
  <si>
    <t>Essu</t>
  </si>
  <si>
    <t xml:space="preserve"> Haljala vald</t>
  </si>
  <si>
    <t xml:space="preserve"> Essu küla</t>
  </si>
  <si>
    <t>RKA0590265</t>
  </si>
  <si>
    <t>Haljala</t>
  </si>
  <si>
    <t xml:space="preserve"> Haljala alevik</t>
  </si>
  <si>
    <t>RKA0590266</t>
  </si>
  <si>
    <t>Aaspere</t>
  </si>
  <si>
    <t xml:space="preserve"> Aaspere küla</t>
  </si>
  <si>
    <t>RKA0590573</t>
  </si>
  <si>
    <t>Mõdriku</t>
  </si>
  <si>
    <t xml:space="preserve"> Mõdriku küla</t>
  </si>
  <si>
    <t>RKA0650319</t>
  </si>
  <si>
    <t>Värska</t>
  </si>
  <si>
    <t>Põlvamaa</t>
  </si>
  <si>
    <t xml:space="preserve"> Värska vald</t>
  </si>
  <si>
    <t xml:space="preserve"> Värska alevik</t>
  </si>
  <si>
    <t xml:space="preserve"> Lobotka küla</t>
  </si>
  <si>
    <t>RKA0650321</t>
  </si>
  <si>
    <t>Vastse-Kuuste</t>
  </si>
  <si>
    <t xml:space="preserve"> Vastse-Kuuste vald</t>
  </si>
  <si>
    <t xml:space="preserve"> Vastse-Kuuste alevik</t>
  </si>
  <si>
    <t>RKA0650323</t>
  </si>
  <si>
    <t>Saverna</t>
  </si>
  <si>
    <t xml:space="preserve"> Valgjärve vald</t>
  </si>
  <si>
    <t xml:space="preserve"> Saverna küla</t>
  </si>
  <si>
    <t>RKA0650324</t>
  </si>
  <si>
    <t>Leevaku</t>
  </si>
  <si>
    <t xml:space="preserve"> Räpina vald</t>
  </si>
  <si>
    <t xml:space="preserve"> Leevaku küla</t>
  </si>
  <si>
    <t>RKA0650325</t>
  </si>
  <si>
    <t>Ruusa</t>
  </si>
  <si>
    <t xml:space="preserve"> Ruusa küla</t>
  </si>
  <si>
    <t>RKA0650326</t>
  </si>
  <si>
    <t>Linte</t>
  </si>
  <si>
    <t xml:space="preserve"> Linte küla</t>
  </si>
  <si>
    <t>RKA0650328</t>
  </si>
  <si>
    <t>Räpina</t>
  </si>
  <si>
    <t xml:space="preserve"> Räpina vallasisene linn</t>
  </si>
  <si>
    <t xml:space="preserve"> Ristipalo küla</t>
  </si>
  <si>
    <t xml:space="preserve"> Sillapää küla</t>
  </si>
  <si>
    <t xml:space="preserve"> Köstrimäe küla</t>
  </si>
  <si>
    <t>RKA0650331</t>
  </si>
  <si>
    <t>Peri</t>
  </si>
  <si>
    <t xml:space="preserve"> Põlva vald</t>
  </si>
  <si>
    <t xml:space="preserve"> Peri küla</t>
  </si>
  <si>
    <t>RKA0650332</t>
  </si>
  <si>
    <t>Orava</t>
  </si>
  <si>
    <t xml:space="preserve"> Orava vald</t>
  </si>
  <si>
    <t xml:space="preserve"> Orava küla</t>
  </si>
  <si>
    <t>RKA0650333</t>
  </si>
  <si>
    <t>Kauksi</t>
  </si>
  <si>
    <t xml:space="preserve"> Mooste vald</t>
  </si>
  <si>
    <t xml:space="preserve"> Kauksi küla</t>
  </si>
  <si>
    <t>RKA0650334</t>
  </si>
  <si>
    <t>Mooste</t>
  </si>
  <si>
    <t xml:space="preserve"> Mooste alevik</t>
  </si>
  <si>
    <t>RKA0650335</t>
  </si>
  <si>
    <t>Mikitamäe</t>
  </si>
  <si>
    <t xml:space="preserve"> Mikitamäe vald</t>
  </si>
  <si>
    <t xml:space="preserve"> Mikitamäe küla</t>
  </si>
  <si>
    <t>RKA0650336</t>
  </si>
  <si>
    <t>Lahe</t>
  </si>
  <si>
    <t xml:space="preserve"> Laheda vald</t>
  </si>
  <si>
    <t xml:space="preserve"> Lahe küla</t>
  </si>
  <si>
    <t>RKA0650338</t>
  </si>
  <si>
    <t>Kanepi</t>
  </si>
  <si>
    <t xml:space="preserve"> Kanepi vald</t>
  </si>
  <si>
    <t xml:space="preserve"> Kanepi alevik</t>
  </si>
  <si>
    <t>RKA0650339</t>
  </si>
  <si>
    <t>Põlgaste</t>
  </si>
  <si>
    <t xml:space="preserve"> Põlgaste küla</t>
  </si>
  <si>
    <t>RKA0650340</t>
  </si>
  <si>
    <t>Ahja</t>
  </si>
  <si>
    <t xml:space="preserve"> Ahja vald</t>
  </si>
  <si>
    <t xml:space="preserve"> Ahja alevik</t>
  </si>
  <si>
    <t>RKA0670271</t>
  </si>
  <si>
    <t>Jõõpre</t>
  </si>
  <si>
    <t>Pärnumaa</t>
  </si>
  <si>
    <t xml:space="preserve"> Audru vald</t>
  </si>
  <si>
    <t xml:space="preserve"> Jõõpre küla</t>
  </si>
  <si>
    <t>RKA0670272</t>
  </si>
  <si>
    <t>Kõima</t>
  </si>
  <si>
    <t xml:space="preserve"> Kõima küla</t>
  </si>
  <si>
    <t>RKA0670273</t>
  </si>
  <si>
    <t>Lindi</t>
  </si>
  <si>
    <t xml:space="preserve"> Lindi küla</t>
  </si>
  <si>
    <t>RKA0670274</t>
  </si>
  <si>
    <t>Ahaste</t>
  </si>
  <si>
    <t xml:space="preserve"> Ahaste küla</t>
  </si>
  <si>
    <t>RKA0670275</t>
  </si>
  <si>
    <t>Jaamaküla</t>
  </si>
  <si>
    <t xml:space="preserve"> Surju vald</t>
  </si>
  <si>
    <t xml:space="preserve"> Jaamaküla küla</t>
  </si>
  <si>
    <t>RKA0670276</t>
  </si>
  <si>
    <t>Suigu</t>
  </si>
  <si>
    <t xml:space="preserve"> Are vald</t>
  </si>
  <si>
    <t xml:space="preserve"> Suigu küla</t>
  </si>
  <si>
    <t>RKA0670277</t>
  </si>
  <si>
    <t>Eametsa</t>
  </si>
  <si>
    <t xml:space="preserve"> Sauga vald</t>
  </si>
  <si>
    <t xml:space="preserve"> Eametsa küla</t>
  </si>
  <si>
    <t xml:space="preserve"> Nurme küla</t>
  </si>
  <si>
    <t>RKA0670278</t>
  </si>
  <si>
    <t>Surju</t>
  </si>
  <si>
    <t xml:space="preserve"> Surju küla</t>
  </si>
  <si>
    <t>RKA0670279</t>
  </si>
  <si>
    <t>Are</t>
  </si>
  <si>
    <t xml:space="preserve"> Are alevik</t>
  </si>
  <si>
    <t>RKA0670280</t>
  </si>
  <si>
    <t>Tootsi</t>
  </si>
  <si>
    <t xml:space="preserve"> Tootsi vald</t>
  </si>
  <si>
    <t xml:space="preserve"> Tootsi alev</t>
  </si>
  <si>
    <t xml:space="preserve"> Vändra vald</t>
  </si>
  <si>
    <t xml:space="preserve"> Metsaküla küla</t>
  </si>
  <si>
    <t>RKA0670281</t>
  </si>
  <si>
    <t>Vahenurme</t>
  </si>
  <si>
    <t xml:space="preserve"> Halinga vald</t>
  </si>
  <si>
    <t xml:space="preserve"> Vahenurme küla</t>
  </si>
  <si>
    <t>RKA0670282</t>
  </si>
  <si>
    <t>Libatse</t>
  </si>
  <si>
    <t xml:space="preserve"> Libatse küla</t>
  </si>
  <si>
    <t>RKA0670283</t>
  </si>
  <si>
    <t>Pärnu-Jaagupi</t>
  </si>
  <si>
    <t xml:space="preserve"> Pärnu-Jaagupi alev</t>
  </si>
  <si>
    <t>RKA0670284</t>
  </si>
  <si>
    <t>Treimani</t>
  </si>
  <si>
    <t xml:space="preserve"> Häädemeeste vald</t>
  </si>
  <si>
    <t xml:space="preserve"> Treimani küla</t>
  </si>
  <si>
    <t>RKA0670285</t>
  </si>
  <si>
    <t>Kabli</t>
  </si>
  <si>
    <t xml:space="preserve"> Kabli küla</t>
  </si>
  <si>
    <t>RKA0670286</t>
  </si>
  <si>
    <t>Häädemeeste</t>
  </si>
  <si>
    <t xml:space="preserve"> Häädemeeste alevik</t>
  </si>
  <si>
    <t>RKA0670288</t>
  </si>
  <si>
    <t xml:space="preserve"> Koonga vald</t>
  </si>
  <si>
    <t>RKA0670289</t>
  </si>
  <si>
    <t>Koonga</t>
  </si>
  <si>
    <t xml:space="preserve"> Koonga küla</t>
  </si>
  <si>
    <t>RKA0670290</t>
  </si>
  <si>
    <t>Lavassaare</t>
  </si>
  <si>
    <t xml:space="preserve"> Lavassaare alev</t>
  </si>
  <si>
    <t>RKA0670292</t>
  </si>
  <si>
    <t>Silla</t>
  </si>
  <si>
    <t xml:space="preserve"> Paikuse vald</t>
  </si>
  <si>
    <t xml:space="preserve"> Silla küla</t>
  </si>
  <si>
    <t>RKA0670293</t>
  </si>
  <si>
    <t>Seljametsa</t>
  </si>
  <si>
    <t xml:space="preserve"> Seljametsa küla</t>
  </si>
  <si>
    <t>RKA0670295</t>
  </si>
  <si>
    <t>Pärnu</t>
  </si>
  <si>
    <t xml:space="preserve"> Pärnu linn</t>
  </si>
  <si>
    <t xml:space="preserve"> Papsaare küla</t>
  </si>
  <si>
    <t xml:space="preserve"> Sauga alevik</t>
  </si>
  <si>
    <t xml:space="preserve"> Tammiste küla</t>
  </si>
  <si>
    <t>RKA0670296</t>
  </si>
  <si>
    <t>Sindi</t>
  </si>
  <si>
    <t xml:space="preserve"> Sindi linn</t>
  </si>
  <si>
    <t>RKA0670297</t>
  </si>
  <si>
    <t>Vändra</t>
  </si>
  <si>
    <t xml:space="preserve"> Vändra alevi vald</t>
  </si>
  <si>
    <t xml:space="preserve"> Vändra alev</t>
  </si>
  <si>
    <t xml:space="preserve"> Kalmaru küla</t>
  </si>
  <si>
    <t xml:space="preserve"> Kirikumõisa küla</t>
  </si>
  <si>
    <t>RKA0670298</t>
  </si>
  <si>
    <t>Kilingi-Nõmme</t>
  </si>
  <si>
    <t xml:space="preserve"> Saarde vald</t>
  </si>
  <si>
    <t xml:space="preserve"> Kilingi-Nõmme vallasisene linn</t>
  </si>
  <si>
    <t>RKA0670299</t>
  </si>
  <si>
    <t>Tihemetsa</t>
  </si>
  <si>
    <t xml:space="preserve"> Tihemetsa alevik</t>
  </si>
  <si>
    <t>RKA0670300</t>
  </si>
  <si>
    <t>Saarde</t>
  </si>
  <si>
    <t xml:space="preserve"> Saarde küla</t>
  </si>
  <si>
    <t>RKA0670301</t>
  </si>
  <si>
    <t>Urge</t>
  </si>
  <si>
    <t xml:space="preserve"> Urge küla</t>
  </si>
  <si>
    <t>RKA0670303</t>
  </si>
  <si>
    <t>Reiu</t>
  </si>
  <si>
    <t xml:space="preserve"> Tahkuranna vald</t>
  </si>
  <si>
    <t xml:space="preserve"> Reiu küla</t>
  </si>
  <si>
    <t>RKA0670304</t>
  </si>
  <si>
    <t>Võiste</t>
  </si>
  <si>
    <t xml:space="preserve"> Võiste alevik</t>
  </si>
  <si>
    <t>RKA0670305</t>
  </si>
  <si>
    <t>Uulu\n</t>
  </si>
  <si>
    <t xml:space="preserve"> Uulu küla</t>
  </si>
  <si>
    <t xml:space="preserve"> Laadi küla</t>
  </si>
  <si>
    <t>RKA0670306</t>
  </si>
  <si>
    <t>Tahkuranna</t>
  </si>
  <si>
    <t xml:space="preserve"> Tahkuranna küla</t>
  </si>
  <si>
    <t>RKA0670307</t>
  </si>
  <si>
    <t>Tali</t>
  </si>
  <si>
    <t xml:space="preserve"> Tali küla</t>
  </si>
  <si>
    <t>RKA0670308</t>
  </si>
  <si>
    <t>Tori</t>
  </si>
  <si>
    <t xml:space="preserve"> Tori vald</t>
  </si>
  <si>
    <t xml:space="preserve"> Tori alevik</t>
  </si>
  <si>
    <t>RKA0670313</t>
  </si>
  <si>
    <t>Tõstamaa</t>
  </si>
  <si>
    <t xml:space="preserve"> Tõstamaa vald</t>
  </si>
  <si>
    <t xml:space="preserve"> Tõstamaa alevik</t>
  </si>
  <si>
    <t>RKA0670314</t>
  </si>
  <si>
    <t>Tõusi</t>
  </si>
  <si>
    <t xml:space="preserve"> Varbla vald</t>
  </si>
  <si>
    <t xml:space="preserve"> Tõusi küla</t>
  </si>
  <si>
    <t xml:space="preserve"> Mõtsu küla</t>
  </si>
  <si>
    <t>RKA0670315</t>
  </si>
  <si>
    <t>Varbla</t>
  </si>
  <si>
    <t xml:space="preserve"> Varbla küla</t>
  </si>
  <si>
    <t xml:space="preserve"> Raheste küla</t>
  </si>
  <si>
    <t>RKA0670316</t>
  </si>
  <si>
    <t>Pärnjõe</t>
  </si>
  <si>
    <t xml:space="preserve"> Pärnjõe küla</t>
  </si>
  <si>
    <t>RKA0670317</t>
  </si>
  <si>
    <t>Suurejõe</t>
  </si>
  <si>
    <t xml:space="preserve"> Suurejõe küla</t>
  </si>
  <si>
    <t>RKA0670318</t>
  </si>
  <si>
    <t>Vihtra</t>
  </si>
  <si>
    <t xml:space="preserve"> Vihtra küla</t>
  </si>
  <si>
    <t>RKA0670571</t>
  </si>
  <si>
    <t>Kihlepa</t>
  </si>
  <si>
    <t xml:space="preserve"> Kihlepa küla</t>
  </si>
  <si>
    <t>RKA0670580</t>
  </si>
  <si>
    <t>Audru 2</t>
  </si>
  <si>
    <t xml:space="preserve"> Audru alevik</t>
  </si>
  <si>
    <t>RKA0700341</t>
  </si>
  <si>
    <t>Kivi-Vigala</t>
  </si>
  <si>
    <t>Raplamaa</t>
  </si>
  <si>
    <t xml:space="preserve"> Vigala vald</t>
  </si>
  <si>
    <t xml:space="preserve"> Kivi-Vigala küla</t>
  </si>
  <si>
    <t>RKA0700342</t>
  </si>
  <si>
    <t>Vana-Vigala TTK</t>
  </si>
  <si>
    <t xml:space="preserve"> Vana-Vigala küla</t>
  </si>
  <si>
    <t>RKA0700343</t>
  </si>
  <si>
    <t>Vana-Vigala</t>
  </si>
  <si>
    <t>RKA0700344</t>
  </si>
  <si>
    <t>Hagudi</t>
  </si>
  <si>
    <t xml:space="preserve"> Rapla vald</t>
  </si>
  <si>
    <t xml:space="preserve"> Hagudi alevik</t>
  </si>
  <si>
    <t>RKA0700345</t>
  </si>
  <si>
    <t>Valtu</t>
  </si>
  <si>
    <t xml:space="preserve"> Valtu küla</t>
  </si>
  <si>
    <t>RKA0700346</t>
  </si>
  <si>
    <t>Kuusiku</t>
  </si>
  <si>
    <t xml:space="preserve"> Kuusiku alevik</t>
  </si>
  <si>
    <t>RKA0700347</t>
  </si>
  <si>
    <t>Kodila</t>
  </si>
  <si>
    <t xml:space="preserve"> Kodila küla</t>
  </si>
  <si>
    <t>RKA0700349</t>
  </si>
  <si>
    <t>Alu</t>
  </si>
  <si>
    <t xml:space="preserve"> Alu alevik</t>
  </si>
  <si>
    <t>RKA0700350</t>
  </si>
  <si>
    <t>Rapla</t>
  </si>
  <si>
    <t xml:space="preserve"> Rapla vallasisene linn</t>
  </si>
  <si>
    <t xml:space="preserve"> Tuti küla</t>
  </si>
  <si>
    <t xml:space="preserve"> Juula küla</t>
  </si>
  <si>
    <t xml:space="preserve"> Uusküla küla</t>
  </si>
  <si>
    <t xml:space="preserve"> Ülejõe küla</t>
  </si>
  <si>
    <t xml:space="preserve"> Mahlamäe küla</t>
  </si>
  <si>
    <t xml:space="preserve"> Sulupere küla</t>
  </si>
  <si>
    <t>RKA0700351</t>
  </si>
  <si>
    <t>Tamme</t>
  </si>
  <si>
    <t xml:space="preserve"> Raikküla vald</t>
  </si>
  <si>
    <t xml:space="preserve"> Tamme küla</t>
  </si>
  <si>
    <t>RKA0700352</t>
  </si>
  <si>
    <t>Raikküla</t>
  </si>
  <si>
    <t xml:space="preserve"> Raikküla küla</t>
  </si>
  <si>
    <t>RKA0700353</t>
  </si>
  <si>
    <t>Purku</t>
  </si>
  <si>
    <t xml:space="preserve"> Purku küla</t>
  </si>
  <si>
    <t>RKA0700354</t>
  </si>
  <si>
    <t>Valgu</t>
  </si>
  <si>
    <t xml:space="preserve"> Märjamaa vald</t>
  </si>
  <si>
    <t xml:space="preserve"> Valgu küla</t>
  </si>
  <si>
    <t>RKA0700355</t>
  </si>
  <si>
    <t>Laukna</t>
  </si>
  <si>
    <t xml:space="preserve"> Laukna küla</t>
  </si>
  <si>
    <t>RKA0700357</t>
  </si>
  <si>
    <t>Varbola</t>
  </si>
  <si>
    <t xml:space="preserve"> Varbola küla</t>
  </si>
  <si>
    <t>RKA0700358</t>
  </si>
  <si>
    <t>Sipa</t>
  </si>
  <si>
    <t xml:space="preserve"> Sipa küla</t>
  </si>
  <si>
    <t>RKA0700359</t>
  </si>
  <si>
    <t>Kasti</t>
  </si>
  <si>
    <t xml:space="preserve"> Kasti küla</t>
  </si>
  <si>
    <t>RKA0700361</t>
  </si>
  <si>
    <t>Märjamaa</t>
  </si>
  <si>
    <t xml:space="preserve"> Märjamaa alev</t>
  </si>
  <si>
    <t xml:space="preserve"> Orgita küla</t>
  </si>
  <si>
    <t xml:space="preserve"> Sõtke küla</t>
  </si>
  <si>
    <t>RKA0700362</t>
  </si>
  <si>
    <t>Käru</t>
  </si>
  <si>
    <t xml:space="preserve"> Käru vald</t>
  </si>
  <si>
    <t xml:space="preserve"> Käru alevik</t>
  </si>
  <si>
    <t>RKA0700364</t>
  </si>
  <si>
    <t>Kohila</t>
  </si>
  <si>
    <t xml:space="preserve"> Kohila vald</t>
  </si>
  <si>
    <t xml:space="preserve"> Kohila alev</t>
  </si>
  <si>
    <t xml:space="preserve"> Pukamäe küla küla</t>
  </si>
  <si>
    <t xml:space="preserve"> Vilivere küla</t>
  </si>
  <si>
    <t xml:space="preserve"> Masti küla</t>
  </si>
  <si>
    <t xml:space="preserve"> Lohu küla</t>
  </si>
  <si>
    <t>RKA0700366</t>
  </si>
  <si>
    <t>Salutaguse</t>
  </si>
  <si>
    <t>RKA0700367</t>
  </si>
  <si>
    <t>Hageri</t>
  </si>
  <si>
    <t xml:space="preserve"> Hageri alevik</t>
  </si>
  <si>
    <t>RKA0700370</t>
  </si>
  <si>
    <t>Sutlema</t>
  </si>
  <si>
    <t xml:space="preserve"> Sutlema küla</t>
  </si>
  <si>
    <t>RKA0700371</t>
  </si>
  <si>
    <t>Prillimäe</t>
  </si>
  <si>
    <t xml:space="preserve"> Prillimäe alevik</t>
  </si>
  <si>
    <t>RKA0700373</t>
  </si>
  <si>
    <t>Kehtna</t>
  </si>
  <si>
    <t xml:space="preserve"> Kehtna vald</t>
  </si>
  <si>
    <t xml:space="preserve"> Kehtna alevik</t>
  </si>
  <si>
    <t>RKA0700375</t>
  </si>
  <si>
    <t>Kaerepere</t>
  </si>
  <si>
    <t xml:space="preserve"> Kaerepere alevik</t>
  </si>
  <si>
    <t>RKA0700377</t>
  </si>
  <si>
    <t>Lokuta</t>
  </si>
  <si>
    <t xml:space="preserve"> Lokuta küla</t>
  </si>
  <si>
    <t>RKA0700378</t>
  </si>
  <si>
    <t>Lelle</t>
  </si>
  <si>
    <t xml:space="preserve"> Lelle alevik</t>
  </si>
  <si>
    <t>RKA0700379</t>
  </si>
  <si>
    <t>Eidapere</t>
  </si>
  <si>
    <t xml:space="preserve"> Eidapere alevik</t>
  </si>
  <si>
    <t>RKA0700380</t>
  </si>
  <si>
    <t>Kuimetsa</t>
  </si>
  <si>
    <t xml:space="preserve"> Kaiu vald</t>
  </si>
  <si>
    <t xml:space="preserve"> Kuimetsa küla</t>
  </si>
  <si>
    <t>RKA0700381</t>
  </si>
  <si>
    <t>Kaiu</t>
  </si>
  <si>
    <t xml:space="preserve"> Kaiu alevik</t>
  </si>
  <si>
    <t>RKA0700382</t>
  </si>
  <si>
    <t>Järvakandi</t>
  </si>
  <si>
    <t xml:space="preserve"> Järvakandi vald</t>
  </si>
  <si>
    <t xml:space="preserve"> Järvakandi alev</t>
  </si>
  <si>
    <t>RKA0700383</t>
  </si>
  <si>
    <t>Juuru</t>
  </si>
  <si>
    <t xml:space="preserve"> Juuru vald</t>
  </si>
  <si>
    <t xml:space="preserve"> Juuru alevik</t>
  </si>
  <si>
    <t>RKA0700384</t>
  </si>
  <si>
    <t>Järlepa</t>
  </si>
  <si>
    <t xml:space="preserve"> Järlepa küla</t>
  </si>
  <si>
    <t>RKA0740386</t>
  </si>
  <si>
    <t>Läätsa</t>
  </si>
  <si>
    <t>Saaremaa</t>
  </si>
  <si>
    <t xml:space="preserve"> Salme vald</t>
  </si>
  <si>
    <t xml:space="preserve"> Läätsa küla</t>
  </si>
  <si>
    <t>RKA0740387</t>
  </si>
  <si>
    <t>Salme</t>
  </si>
  <si>
    <t xml:space="preserve"> Salme alevik</t>
  </si>
  <si>
    <t>RKA0740388</t>
  </si>
  <si>
    <t>Valjala</t>
  </si>
  <si>
    <t xml:space="preserve"> Valjala vald</t>
  </si>
  <si>
    <t xml:space="preserve"> Valjala alevik</t>
  </si>
  <si>
    <t>RKA0740390</t>
  </si>
  <si>
    <t>Tornimäe</t>
  </si>
  <si>
    <t xml:space="preserve"> Pöide vald</t>
  </si>
  <si>
    <t xml:space="preserve"> Kärneri küla</t>
  </si>
  <si>
    <t xml:space="preserve"> Tornimäe küla</t>
  </si>
  <si>
    <t>RKA0740391</t>
  </si>
  <si>
    <t>Orissaare</t>
  </si>
  <si>
    <t xml:space="preserve"> Orissaare vald</t>
  </si>
  <si>
    <t xml:space="preserve"> Orissaare alevik</t>
  </si>
  <si>
    <t>RKA0740394</t>
  </si>
  <si>
    <t>Püha</t>
  </si>
  <si>
    <t xml:space="preserve"> Pihtla vald</t>
  </si>
  <si>
    <t xml:space="preserve"> Püha küla</t>
  </si>
  <si>
    <t>RKA0740395</t>
  </si>
  <si>
    <t>Kaali-Kõljala</t>
  </si>
  <si>
    <t xml:space="preserve"> Kõljala küla</t>
  </si>
  <si>
    <t xml:space="preserve"> Kaali küla</t>
  </si>
  <si>
    <t>RKA0740397</t>
  </si>
  <si>
    <t>Mustjala</t>
  </si>
  <si>
    <t xml:space="preserve"> Mustjala vald</t>
  </si>
  <si>
    <t xml:space="preserve"> Mustjala küla</t>
  </si>
  <si>
    <t>RKA0740398</t>
  </si>
  <si>
    <t>Liiva</t>
  </si>
  <si>
    <t xml:space="preserve"> Muhu vald</t>
  </si>
  <si>
    <t xml:space="preserve"> Liiva küla</t>
  </si>
  <si>
    <t>RKA0740399</t>
  </si>
  <si>
    <t>Lümanda</t>
  </si>
  <si>
    <t xml:space="preserve"> Lümanda vald</t>
  </si>
  <si>
    <t xml:space="preserve"> Lümanda küla</t>
  </si>
  <si>
    <t>RKA0740401</t>
  </si>
  <si>
    <t>Leisi</t>
  </si>
  <si>
    <t xml:space="preserve"> Leisi vald</t>
  </si>
  <si>
    <t xml:space="preserve"> Leisi alevik</t>
  </si>
  <si>
    <t>RKA0740402</t>
  </si>
  <si>
    <t>Pärsama</t>
  </si>
  <si>
    <t xml:space="preserve"> Pärsama küla</t>
  </si>
  <si>
    <t>RKA0740404</t>
  </si>
  <si>
    <t>Karja</t>
  </si>
  <si>
    <t xml:space="preserve"> Karja küla</t>
  </si>
  <si>
    <t>RKA0740405</t>
  </si>
  <si>
    <t>Kärla</t>
  </si>
  <si>
    <t xml:space="preserve"> Kärla vald</t>
  </si>
  <si>
    <t xml:space="preserve"> Kärla alevik</t>
  </si>
  <si>
    <t>RKA0740406</t>
  </si>
  <si>
    <t>Sõmera</t>
  </si>
  <si>
    <t>RKA0740408</t>
  </si>
  <si>
    <t>Nasva</t>
  </si>
  <si>
    <t xml:space="preserve"> Kaarma vald</t>
  </si>
  <si>
    <t xml:space="preserve"> Nasva alevik</t>
  </si>
  <si>
    <t>RKA0740410</t>
  </si>
  <si>
    <t>Kuressaare</t>
  </si>
  <si>
    <t xml:space="preserve"> Kuressaare linn</t>
  </si>
  <si>
    <t>RKA0740411</t>
  </si>
  <si>
    <t>Upa</t>
  </si>
  <si>
    <t xml:space="preserve"> Upa küla</t>
  </si>
  <si>
    <t>RKA0740412</t>
  </si>
  <si>
    <t>Kihelkonna</t>
  </si>
  <si>
    <t xml:space="preserve"> Kihelkonna vald</t>
  </si>
  <si>
    <t xml:space="preserve"> Kihelkonna alevik</t>
  </si>
  <si>
    <t>RKA0740413</t>
  </si>
  <si>
    <t>Aste</t>
  </si>
  <si>
    <t xml:space="preserve"> Aste alevik</t>
  </si>
  <si>
    <t>RKA0740414</t>
  </si>
  <si>
    <t>Eikla</t>
  </si>
  <si>
    <t xml:space="preserve"> Eikla küla</t>
  </si>
  <si>
    <t>RKA0740415</t>
  </si>
  <si>
    <t>Haamse</t>
  </si>
  <si>
    <t xml:space="preserve"> Aste küla</t>
  </si>
  <si>
    <t>RKA0740587</t>
  </si>
  <si>
    <t>Sandla</t>
  </si>
  <si>
    <t xml:space="preserve"> Sandla küla</t>
  </si>
  <si>
    <t>RKA0780421</t>
  </si>
  <si>
    <t>Koosa</t>
  </si>
  <si>
    <t>Tartumaa</t>
  </si>
  <si>
    <t xml:space="preserve"> Vara vald</t>
  </si>
  <si>
    <t xml:space="preserve"> Koosa küla</t>
  </si>
  <si>
    <t>RKA0780422</t>
  </si>
  <si>
    <t>Vara</t>
  </si>
  <si>
    <t xml:space="preserve"> Vara küla</t>
  </si>
  <si>
    <t>RKA0780423</t>
  </si>
  <si>
    <t>Võnnu</t>
  </si>
  <si>
    <t xml:space="preserve"> Võnnu vald</t>
  </si>
  <si>
    <t xml:space="preserve"> Võnnu alevik</t>
  </si>
  <si>
    <t>RKA0780424</t>
  </si>
  <si>
    <t>Kõrveküla</t>
  </si>
  <si>
    <t xml:space="preserve"> Tartu vald</t>
  </si>
  <si>
    <t xml:space="preserve"> Kõrveküla alevik</t>
  </si>
  <si>
    <t>RKA0780425</t>
  </si>
  <si>
    <t>Erala</t>
  </si>
  <si>
    <t xml:space="preserve"> Erala küla</t>
  </si>
  <si>
    <t>RKA0780426</t>
  </si>
  <si>
    <t>Kärkna</t>
  </si>
  <si>
    <t xml:space="preserve"> Kärkna küla</t>
  </si>
  <si>
    <t>RKA0780427</t>
  </si>
  <si>
    <t>Äksi</t>
  </si>
  <si>
    <t xml:space="preserve"> Äksi küla</t>
  </si>
  <si>
    <t>RKA0780428</t>
  </si>
  <si>
    <t>Lähte</t>
  </si>
  <si>
    <t xml:space="preserve"> Lähte alevik</t>
  </si>
  <si>
    <t>RKA0780429</t>
  </si>
  <si>
    <t>Rõhu</t>
  </si>
  <si>
    <t xml:space="preserve"> Tähtvere vald</t>
  </si>
  <si>
    <t xml:space="preserve"> Rõhu küla</t>
  </si>
  <si>
    <t>RKA0780430</t>
  </si>
  <si>
    <t>Rahinge</t>
  </si>
  <si>
    <t xml:space="preserve"> Rahinge küla</t>
  </si>
  <si>
    <t>RKA0780431</t>
  </si>
  <si>
    <t>Ilmatsalu</t>
  </si>
  <si>
    <t xml:space="preserve"> Ilmatsalu alevik</t>
  </si>
  <si>
    <t>RKA0780433</t>
  </si>
  <si>
    <t>Vorbuse</t>
  </si>
  <si>
    <t xml:space="preserve"> Vorbuse küla</t>
  </si>
  <si>
    <t>RKA0780434</t>
  </si>
  <si>
    <t>Rannu</t>
  </si>
  <si>
    <t xml:space="preserve"> Rannu vald</t>
  </si>
  <si>
    <t xml:space="preserve"> Rannu alevik</t>
  </si>
  <si>
    <t>RKA0780435</t>
  </si>
  <si>
    <t>Rõngu</t>
  </si>
  <si>
    <t xml:space="preserve"> Rõngu vald</t>
  </si>
  <si>
    <t xml:space="preserve"> Rõngu alevik</t>
  </si>
  <si>
    <t>RKA0780436</t>
  </si>
  <si>
    <t>Rämsi</t>
  </si>
  <si>
    <t xml:space="preserve"> Puhja vald</t>
  </si>
  <si>
    <t xml:space="preserve"> Rämsi küla</t>
  </si>
  <si>
    <t>RKA0780437</t>
  </si>
  <si>
    <t>Ulila</t>
  </si>
  <si>
    <t xml:space="preserve"> Ulila alevik</t>
  </si>
  <si>
    <t>RKA0780438</t>
  </si>
  <si>
    <t>Puhja</t>
  </si>
  <si>
    <t xml:space="preserve"> Puhja alevik</t>
  </si>
  <si>
    <t>RKA0780439</t>
  </si>
  <si>
    <t>Kaagvere</t>
  </si>
  <si>
    <t xml:space="preserve"> Mäksa vald</t>
  </si>
  <si>
    <t xml:space="preserve"> Kaagvere küla</t>
  </si>
  <si>
    <t>RKA0780440</t>
  </si>
  <si>
    <t>Melliste</t>
  </si>
  <si>
    <t xml:space="preserve"> Melliste küla</t>
  </si>
  <si>
    <t>RKA0780441</t>
  </si>
  <si>
    <t>Nõgiaru</t>
  </si>
  <si>
    <t xml:space="preserve"> Nõo vald</t>
  </si>
  <si>
    <t xml:space="preserve"> Nõgiaru küla</t>
  </si>
  <si>
    <t>RKA0780442</t>
  </si>
  <si>
    <t>Tõravere</t>
  </si>
  <si>
    <t xml:space="preserve"> Tõravere alevik</t>
  </si>
  <si>
    <t>RKA0780443</t>
  </si>
  <si>
    <t>Luke</t>
  </si>
  <si>
    <t xml:space="preserve"> Luke küla</t>
  </si>
  <si>
    <t>RKA0780444</t>
  </si>
  <si>
    <t>Luunja</t>
  </si>
  <si>
    <t xml:space="preserve"> Luunja vald</t>
  </si>
  <si>
    <t xml:space="preserve"> Kabina küla</t>
  </si>
  <si>
    <t xml:space="preserve"> Luunja alevik</t>
  </si>
  <si>
    <t>RKA0780445</t>
  </si>
  <si>
    <t>Mehikoorma</t>
  </si>
  <si>
    <t xml:space="preserve"> Meeksi vald</t>
  </si>
  <si>
    <t xml:space="preserve"> Mehikoorma alevik</t>
  </si>
  <si>
    <t>RKA0780446</t>
  </si>
  <si>
    <t>Laeva</t>
  </si>
  <si>
    <t xml:space="preserve"> Laeva vald</t>
  </si>
  <si>
    <t xml:space="preserve"> Laeva küla</t>
  </si>
  <si>
    <t>RKA0780447</t>
  </si>
  <si>
    <t>Annikoru</t>
  </si>
  <si>
    <t xml:space="preserve"> Konguta vald</t>
  </si>
  <si>
    <t xml:space="preserve"> Annikoru küla</t>
  </si>
  <si>
    <t>RKA0780448</t>
  </si>
  <si>
    <t>Vana-Kuuste</t>
  </si>
  <si>
    <t xml:space="preserve"> Kambja vald</t>
  </si>
  <si>
    <t xml:space="preserve"> Vana-Kuuste küla</t>
  </si>
  <si>
    <t>RKA0780449</t>
  </si>
  <si>
    <t>Kambja</t>
  </si>
  <si>
    <t xml:space="preserve"> Kambja alevik</t>
  </si>
  <si>
    <t>RKA0780450</t>
  </si>
  <si>
    <t>Kallaste</t>
  </si>
  <si>
    <t xml:space="preserve"> Kallaste linn</t>
  </si>
  <si>
    <t>RKA0780454</t>
  </si>
  <si>
    <t>Elva</t>
  </si>
  <si>
    <t xml:space="preserve"> Elva linn</t>
  </si>
  <si>
    <t>Metsalaane küla</t>
  </si>
  <si>
    <t xml:space="preserve"> Uuta küla</t>
  </si>
  <si>
    <t xml:space="preserve"> Vissi küla</t>
  </si>
  <si>
    <t xml:space="preserve"> Käärdi alevik</t>
  </si>
  <si>
    <t>RKA0780456</t>
  </si>
  <si>
    <t>Alatskivi</t>
  </si>
  <si>
    <t xml:space="preserve"> Alatskivi vald</t>
  </si>
  <si>
    <t xml:space="preserve"> Alatskivi alevik</t>
  </si>
  <si>
    <t>RKA0780570</t>
  </si>
  <si>
    <t>Nõo</t>
  </si>
  <si>
    <t xml:space="preserve"> Nõo alevik</t>
  </si>
  <si>
    <t>RKA0780595</t>
  </si>
  <si>
    <t>Meeri</t>
  </si>
  <si>
    <t xml:space="preserve"> Meeri küla</t>
  </si>
  <si>
    <t>RKA0780602</t>
  </si>
  <si>
    <t>Vasula</t>
  </si>
  <si>
    <t xml:space="preserve"> Vasula küla</t>
  </si>
  <si>
    <t>RKA0780603</t>
  </si>
  <si>
    <t>Kureküla</t>
  </si>
  <si>
    <t xml:space="preserve"> Kureküla alevik</t>
  </si>
  <si>
    <t>RKA0820457</t>
  </si>
  <si>
    <t>Helme</t>
  </si>
  <si>
    <t>Valgamaa</t>
  </si>
  <si>
    <t xml:space="preserve"> Helme vald</t>
  </si>
  <si>
    <t xml:space="preserve"> Helme alevik</t>
  </si>
  <si>
    <t>RKA0820458</t>
  </si>
  <si>
    <t>Patküla</t>
  </si>
  <si>
    <t xml:space="preserve"> Patküla küla</t>
  </si>
  <si>
    <t>RKA0820460</t>
  </si>
  <si>
    <t>Ala</t>
  </si>
  <si>
    <t xml:space="preserve"> Ala küla</t>
  </si>
  <si>
    <t>RKA0820461</t>
  </si>
  <si>
    <t>Linna</t>
  </si>
  <si>
    <t>RKA0820462</t>
  </si>
  <si>
    <t>Hummuli</t>
  </si>
  <si>
    <t xml:space="preserve"> Hummuli vald</t>
  </si>
  <si>
    <t xml:space="preserve"> Hummuli alevik</t>
  </si>
  <si>
    <t xml:space="preserve"> Soe küla</t>
  </si>
  <si>
    <t>RKA0820463</t>
  </si>
  <si>
    <t>Kaagjärve</t>
  </si>
  <si>
    <t xml:space="preserve"> Karula vald</t>
  </si>
  <si>
    <t xml:space="preserve"> Kaagjärve küla</t>
  </si>
  <si>
    <t>RKA0820464</t>
  </si>
  <si>
    <t>Lüllemäe</t>
  </si>
  <si>
    <t xml:space="preserve"> Lüllemäe küla</t>
  </si>
  <si>
    <t>RKA0820465</t>
  </si>
  <si>
    <t>Otepää</t>
  </si>
  <si>
    <t xml:space="preserve"> Otepää vald</t>
  </si>
  <si>
    <t xml:space="preserve"> Otepää vallasisene linn</t>
  </si>
  <si>
    <t xml:space="preserve"> Nüpli küla</t>
  </si>
  <si>
    <t xml:space="preserve"> Pühajärve küla</t>
  </si>
  <si>
    <t xml:space="preserve"> Kastolatsi küla</t>
  </si>
  <si>
    <t xml:space="preserve"> Otepää küla</t>
  </si>
  <si>
    <t>RKA0820466</t>
  </si>
  <si>
    <t>Sihva</t>
  </si>
  <si>
    <t xml:space="preserve"> Sihva küla</t>
  </si>
  <si>
    <t>RKA0820468</t>
  </si>
  <si>
    <t>Pühajärve</t>
  </si>
  <si>
    <t>RKA0820469</t>
  </si>
  <si>
    <t>Palupera</t>
  </si>
  <si>
    <t xml:space="preserve"> Palupera vald</t>
  </si>
  <si>
    <t xml:space="preserve"> Palupera küla</t>
  </si>
  <si>
    <t>RKA0820470</t>
  </si>
  <si>
    <t>Hellenurme</t>
  </si>
  <si>
    <t xml:space="preserve"> Hellenurme küla</t>
  </si>
  <si>
    <t>RKA0820471</t>
  </si>
  <si>
    <t>Nõuni</t>
  </si>
  <si>
    <t xml:space="preserve"> Nõuni küla</t>
  </si>
  <si>
    <t>RKA0820473</t>
  </si>
  <si>
    <t>Aakre</t>
  </si>
  <si>
    <t xml:space="preserve"> Puka vald</t>
  </si>
  <si>
    <t xml:space="preserve"> Aakre küla</t>
  </si>
  <si>
    <t>RKA0820474</t>
  </si>
  <si>
    <t>Puka</t>
  </si>
  <si>
    <t xml:space="preserve"> Puka alevik</t>
  </si>
  <si>
    <t>RKA0820477</t>
  </si>
  <si>
    <t>Sangaste</t>
  </si>
  <si>
    <t xml:space="preserve"> Sangaste vald</t>
  </si>
  <si>
    <t xml:space="preserve"> Sangaste alevik</t>
  </si>
  <si>
    <t>RKA0820478</t>
  </si>
  <si>
    <t>Keeni</t>
  </si>
  <si>
    <t xml:space="preserve"> Keeni küla</t>
  </si>
  <si>
    <t>RKA0820479</t>
  </si>
  <si>
    <t>Hargla</t>
  </si>
  <si>
    <t xml:space="preserve"> Taheva vald</t>
  </si>
  <si>
    <t xml:space="preserve"> Hargla küla</t>
  </si>
  <si>
    <t>RKA0820480</t>
  </si>
  <si>
    <t>Koikküla</t>
  </si>
  <si>
    <t xml:space="preserve"> Koikküla küla</t>
  </si>
  <si>
    <t>RKA0820481</t>
  </si>
  <si>
    <t>Tagula</t>
  </si>
  <si>
    <t xml:space="preserve"> Tõlliste vald</t>
  </si>
  <si>
    <t xml:space="preserve"> Tagula küla</t>
  </si>
  <si>
    <t>RKA0820482</t>
  </si>
  <si>
    <t>Laatre</t>
  </si>
  <si>
    <t xml:space="preserve"> Laatre alevik</t>
  </si>
  <si>
    <t>RKA0820483</t>
  </si>
  <si>
    <t>Tsirguliina</t>
  </si>
  <si>
    <t xml:space="preserve"> Tsirguliina alevik</t>
  </si>
  <si>
    <t>RKA0820484</t>
  </si>
  <si>
    <t>Sooru</t>
  </si>
  <si>
    <t xml:space="preserve"> Sooru küla</t>
  </si>
  <si>
    <t>RKA0820486</t>
  </si>
  <si>
    <t>Tõrva</t>
  </si>
  <si>
    <t xml:space="preserve"> Tõrva linn</t>
  </si>
  <si>
    <t xml:space="preserve"> Kirikuküla küla</t>
  </si>
  <si>
    <t xml:space="preserve"> Roobe küla</t>
  </si>
  <si>
    <t>RKA0820487</t>
  </si>
  <si>
    <t>Valga</t>
  </si>
  <si>
    <t xml:space="preserve"> Valga linn</t>
  </si>
  <si>
    <t>Valga linn</t>
  </si>
  <si>
    <t>RKA0820488</t>
  </si>
  <si>
    <t>Õru</t>
  </si>
  <si>
    <t xml:space="preserve"> Õru vald</t>
  </si>
  <si>
    <t xml:space="preserve"> Õru alevik</t>
  </si>
  <si>
    <t>RKA0840489</t>
  </si>
  <si>
    <t>Võhma</t>
  </si>
  <si>
    <t>Viljandimaa</t>
  </si>
  <si>
    <t xml:space="preserve"> Võhma linn</t>
  </si>
  <si>
    <t xml:space="preserve"> Kõo vald</t>
  </si>
  <si>
    <t>RKA0840490</t>
  </si>
  <si>
    <t>Õisu</t>
  </si>
  <si>
    <t xml:space="preserve"> Halliste vald</t>
  </si>
  <si>
    <t xml:space="preserve"> Õisu alevik</t>
  </si>
  <si>
    <t>RKA0840491</t>
  </si>
  <si>
    <t>Viljandi</t>
  </si>
  <si>
    <t xml:space="preserve"> Viljandi linn</t>
  </si>
  <si>
    <t xml:space="preserve"> Viljandi vald</t>
  </si>
  <si>
    <t xml:space="preserve"> Mustivere küla</t>
  </si>
  <si>
    <t xml:space="preserve"> Peetrimõisa küla</t>
  </si>
  <si>
    <t>RKA0840492</t>
  </si>
  <si>
    <t>Halliste</t>
  </si>
  <si>
    <t xml:space="preserve"> Halliste alevik</t>
  </si>
  <si>
    <t>RKA0840493</t>
  </si>
  <si>
    <t>Kõpu</t>
  </si>
  <si>
    <t xml:space="preserve"> Kõpu vald</t>
  </si>
  <si>
    <t xml:space="preserve"> Kõpu alevik</t>
  </si>
  <si>
    <t>RKA0840504</t>
  </si>
  <si>
    <t>Päri</t>
  </si>
  <si>
    <t xml:space="preserve"> Päri küla</t>
  </si>
  <si>
    <t>RKA0840505</t>
  </si>
  <si>
    <t>Ramsi</t>
  </si>
  <si>
    <t xml:space="preserve"> Ramsi alevik</t>
  </si>
  <si>
    <t xml:space="preserve"> Vardi küla</t>
  </si>
  <si>
    <t>RKA0840506</t>
  </si>
  <si>
    <t>Vana-Võidu</t>
  </si>
  <si>
    <t xml:space="preserve"> Vana-Võidu küla</t>
  </si>
  <si>
    <t>RKA0840507</t>
  </si>
  <si>
    <t>Uusna</t>
  </si>
  <si>
    <t xml:space="preserve"> Uusna küla</t>
  </si>
  <si>
    <t>RKA0840509</t>
  </si>
  <si>
    <t>Suislepa</t>
  </si>
  <si>
    <t xml:space="preserve"> Tarvastu vald</t>
  </si>
  <si>
    <t xml:space="preserve"> Suislepa küla</t>
  </si>
  <si>
    <t>RKA0840510</t>
  </si>
  <si>
    <t>Soe</t>
  </si>
  <si>
    <t>RKA0840511</t>
  </si>
  <si>
    <t>Mustla</t>
  </si>
  <si>
    <t xml:space="preserve"> Mustla alevik</t>
  </si>
  <si>
    <t>RKA0840512</t>
  </si>
  <si>
    <t>Kärstna</t>
  </si>
  <si>
    <t xml:space="preserve"> Kärstna küla</t>
  </si>
  <si>
    <t>RKA0840513</t>
  </si>
  <si>
    <t>Saarepeedi</t>
  </si>
  <si>
    <t xml:space="preserve"> Saarepeedi küla</t>
  </si>
  <si>
    <t>RKA0840514</t>
  </si>
  <si>
    <t>Olustvere</t>
  </si>
  <si>
    <t xml:space="preserve"> Suure-Jaani vald</t>
  </si>
  <si>
    <t xml:space="preserve"> Olustvere alevik</t>
  </si>
  <si>
    <t>RKA0840516</t>
  </si>
  <si>
    <t>Kõidama</t>
  </si>
  <si>
    <t xml:space="preserve"> Kõidama küla</t>
  </si>
  <si>
    <t>RKA0840517</t>
  </si>
  <si>
    <t>Reegoldi</t>
  </si>
  <si>
    <t xml:space="preserve"> Reegoldi küla</t>
  </si>
  <si>
    <t>RKA0840518</t>
  </si>
  <si>
    <t>Sürgavere</t>
  </si>
  <si>
    <t xml:space="preserve"> Sürgavere küla</t>
  </si>
  <si>
    <t>RKA0840519</t>
  </si>
  <si>
    <t>Vastemõisa</t>
  </si>
  <si>
    <t xml:space="preserve"> Vastemõisa küla</t>
  </si>
  <si>
    <t>RKA0840521</t>
  </si>
  <si>
    <t>Intsu</t>
  </si>
  <si>
    <t xml:space="preserve"> Intsu küla</t>
  </si>
  <si>
    <t>RKA0840522</t>
  </si>
  <si>
    <t>Holstre</t>
  </si>
  <si>
    <t xml:space="preserve"> Holstre küla</t>
  </si>
  <si>
    <t>RKA0840523</t>
  </si>
  <si>
    <t>Paistu</t>
  </si>
  <si>
    <t xml:space="preserve"> Paistu küla</t>
  </si>
  <si>
    <t>RKA0840524</t>
  </si>
  <si>
    <t>Mõisaküla</t>
  </si>
  <si>
    <t xml:space="preserve"> Mõisaküla linn</t>
  </si>
  <si>
    <t>RKA0840525</t>
  </si>
  <si>
    <t>Kõo</t>
  </si>
  <si>
    <t xml:space="preserve"> Kõo küla</t>
  </si>
  <si>
    <t>RKA0840526</t>
  </si>
  <si>
    <t>Leie</t>
  </si>
  <si>
    <t xml:space="preserve"> Kolga-Jaani vald</t>
  </si>
  <si>
    <t xml:space="preserve"> Leie küla</t>
  </si>
  <si>
    <t>RKA0840527</t>
  </si>
  <si>
    <t>Kolga-Jaani</t>
  </si>
  <si>
    <t xml:space="preserve"> Kolga-Jaani alevik</t>
  </si>
  <si>
    <t>RKA0840528</t>
  </si>
  <si>
    <t>Polli</t>
  </si>
  <si>
    <t xml:space="preserve"> Karksi vald</t>
  </si>
  <si>
    <t xml:space="preserve"> Polli küla</t>
  </si>
  <si>
    <t>RKA0840529</t>
  </si>
  <si>
    <t>Karksi</t>
  </si>
  <si>
    <t xml:space="preserve"> Karksi küla</t>
  </si>
  <si>
    <t>RKA0840530</t>
  </si>
  <si>
    <t>Karksi-Nuia</t>
  </si>
  <si>
    <t xml:space="preserve"> Karksi-Nuia vallasisene linn</t>
  </si>
  <si>
    <t xml:space="preserve"> Kõvaküla küla</t>
  </si>
  <si>
    <t>RKA0840531</t>
  </si>
  <si>
    <t>Kamara</t>
  </si>
  <si>
    <t xml:space="preserve"> Abja vald</t>
  </si>
  <si>
    <t xml:space="preserve"> Kamara küla</t>
  </si>
  <si>
    <t>RKA0840532</t>
  </si>
  <si>
    <t>Abja-Paluoja</t>
  </si>
  <si>
    <t xml:space="preserve"> Abja-Paluoja vallasisene linn</t>
  </si>
  <si>
    <t xml:space="preserve"> Põlde küla</t>
  </si>
  <si>
    <t xml:space="preserve"> Veskimäe küla</t>
  </si>
  <si>
    <t>RKA0840591</t>
  </si>
  <si>
    <t>Tänassilma</t>
  </si>
  <si>
    <t xml:space="preserve"> Tänassilma küla</t>
  </si>
  <si>
    <t>RKA0840593</t>
  </si>
  <si>
    <t>Valma</t>
  </si>
  <si>
    <t xml:space="preserve"> Valma küla</t>
  </si>
  <si>
    <t>RKA0860533</t>
  </si>
  <si>
    <t>Puiga</t>
  </si>
  <si>
    <t>Võrumaa</t>
  </si>
  <si>
    <t xml:space="preserve"> Võru vald</t>
  </si>
  <si>
    <t xml:space="preserve"> Puiga küla</t>
  </si>
  <si>
    <t>RKA0860534</t>
  </si>
  <si>
    <t>Väimela</t>
  </si>
  <si>
    <t xml:space="preserve"> Väimela alevik</t>
  </si>
  <si>
    <t>RKA0860535</t>
  </si>
  <si>
    <t>Parksepa</t>
  </si>
  <si>
    <t xml:space="preserve"> Parksepa alevik</t>
  </si>
  <si>
    <t xml:space="preserve"> Lapi küla</t>
  </si>
  <si>
    <t>RKA0860536</t>
  </si>
  <si>
    <t>Võru</t>
  </si>
  <si>
    <t xml:space="preserve"> Võru linn</t>
  </si>
  <si>
    <t xml:space="preserve"> Verijärve küla</t>
  </si>
  <si>
    <t xml:space="preserve"> Võrumõisa küla</t>
  </si>
  <si>
    <t xml:space="preserve"> Kirumpää küla</t>
  </si>
  <si>
    <t xml:space="preserve"> Meegomäe küla</t>
  </si>
  <si>
    <t xml:space="preserve"> Võlsi küla</t>
  </si>
  <si>
    <t xml:space="preserve"> Navi küla</t>
  </si>
  <si>
    <t>RKA0860542</t>
  </si>
  <si>
    <t>Vastseliina</t>
  </si>
  <si>
    <t xml:space="preserve"> Vastseliina vald</t>
  </si>
  <si>
    <t xml:space="preserve"> Vastseliina alevik</t>
  </si>
  <si>
    <t>RKA0860546</t>
  </si>
  <si>
    <t>Kuldre</t>
  </si>
  <si>
    <t xml:space="preserve"> Urvaste vald</t>
  </si>
  <si>
    <t xml:space="preserve"> Kuldre küla</t>
  </si>
  <si>
    <t>RKA0860547</t>
  </si>
  <si>
    <t>Urvaste</t>
  </si>
  <si>
    <t xml:space="preserve"> Urvaste küla</t>
  </si>
  <si>
    <t>RKA0860548</t>
  </si>
  <si>
    <t>Uue-Antsla</t>
  </si>
  <si>
    <t xml:space="preserve"> Uue-Antsla küla</t>
  </si>
  <si>
    <t>RKA0860552</t>
  </si>
  <si>
    <t>Sõmerpalu</t>
  </si>
  <si>
    <t xml:space="preserve"> Sõmerpalu vald</t>
  </si>
  <si>
    <t xml:space="preserve"> Sõmerpalu alevik</t>
  </si>
  <si>
    <t>RKA0860553</t>
  </si>
  <si>
    <t>Rõuge</t>
  </si>
  <si>
    <t xml:space="preserve"> Rõuge vald</t>
  </si>
  <si>
    <t xml:space="preserve"> Rõuge alevik</t>
  </si>
  <si>
    <t>RKA0860554</t>
  </si>
  <si>
    <t>Viitina</t>
  </si>
  <si>
    <t xml:space="preserve"> Viitina küla</t>
  </si>
  <si>
    <t>RKA0860555</t>
  </si>
  <si>
    <t>Saru</t>
  </si>
  <si>
    <t xml:space="preserve"> Mõniste vald</t>
  </si>
  <si>
    <t xml:space="preserve"> Saru küla</t>
  </si>
  <si>
    <t>RKA0860556</t>
  </si>
  <si>
    <t>Mõniste</t>
  </si>
  <si>
    <t xml:space="preserve"> Mõniste küla</t>
  </si>
  <si>
    <t>RKA0860557</t>
  </si>
  <si>
    <t>Misso</t>
  </si>
  <si>
    <t xml:space="preserve"> Misso vald</t>
  </si>
  <si>
    <t xml:space="preserve"> Misso alevik</t>
  </si>
  <si>
    <t>RKA0860558</t>
  </si>
  <si>
    <t>Meremäe</t>
  </si>
  <si>
    <t xml:space="preserve"> Meremäe vald</t>
  </si>
  <si>
    <t xml:space="preserve"> Meremäe küla</t>
  </si>
  <si>
    <t>RKA0860559</t>
  </si>
  <si>
    <t>Obinitsa</t>
  </si>
  <si>
    <t xml:space="preserve"> Obinitsa küla</t>
  </si>
  <si>
    <t>RKA0860560</t>
  </si>
  <si>
    <t xml:space="preserve"> Lasva vald</t>
  </si>
  <si>
    <t>RKA0860561</t>
  </si>
  <si>
    <t>Lasva</t>
  </si>
  <si>
    <t xml:space="preserve"> Lasva küla</t>
  </si>
  <si>
    <t xml:space="preserve"> Pässä küla</t>
  </si>
  <si>
    <t>RKA0860562</t>
  </si>
  <si>
    <t>Otsa</t>
  </si>
  <si>
    <t xml:space="preserve"> Otsa küla</t>
  </si>
  <si>
    <t>RKA0860563</t>
  </si>
  <si>
    <t>Haanja</t>
  </si>
  <si>
    <t xml:space="preserve"> Haanja vald</t>
  </si>
  <si>
    <t xml:space="preserve"> Haanja küla</t>
  </si>
  <si>
    <t>RKA0860564</t>
  </si>
  <si>
    <t>Ruusmäe</t>
  </si>
  <si>
    <t xml:space="preserve"> Ruusmäe küla</t>
  </si>
  <si>
    <t>RKA0860565</t>
  </si>
  <si>
    <t>Antsla</t>
  </si>
  <si>
    <t xml:space="preserve"> Antsla vald</t>
  </si>
  <si>
    <t xml:space="preserve"> Antsla vallasisene linn</t>
  </si>
  <si>
    <t xml:space="preserve"> Lusti küla</t>
  </si>
  <si>
    <t>RKA0860566</t>
  </si>
  <si>
    <t>Kobela</t>
  </si>
  <si>
    <t xml:space="preserve"> Kobela alevik</t>
  </si>
  <si>
    <t>RKA0860567</t>
  </si>
  <si>
    <t>Vana-Antsla</t>
  </si>
  <si>
    <t xml:space="preserve"> Vana-Antsla alevik</t>
  </si>
  <si>
    <t>RKA0370010</t>
  </si>
  <si>
    <t>Tallinn ja ümbrus</t>
  </si>
  <si>
    <t xml:space="preserve"> Tallinn linn</t>
  </si>
  <si>
    <t xml:space="preserve"> Harkujärve küla</t>
  </si>
  <si>
    <t xml:space="preserve"> Harku alevik</t>
  </si>
  <si>
    <t xml:space="preserve"> Tabasalu alevik</t>
  </si>
  <si>
    <t xml:space="preserve"> Rannamõisa küla</t>
  </si>
  <si>
    <t xml:space="preserve"> Tiskre küla</t>
  </si>
  <si>
    <t xml:space="preserve"> Ilmandu küla</t>
  </si>
  <si>
    <t xml:space="preserve"> Liivamäe küla</t>
  </si>
  <si>
    <t xml:space="preserve"> Saha küla</t>
  </si>
  <si>
    <t xml:space="preserve"> Iru küla</t>
  </si>
  <si>
    <t xml:space="preserve"> Loo alevik</t>
  </si>
  <si>
    <t xml:space="preserve"> Kangru alevik</t>
  </si>
  <si>
    <t xml:space="preserve"> Maardu linn</t>
  </si>
  <si>
    <t xml:space="preserve"> Peetri alevik,  Järveküla küla,  Assaku alevik</t>
  </si>
  <si>
    <t xml:space="preserve"> Alliku küla</t>
  </si>
  <si>
    <t xml:space="preserve"> Hüüru küla</t>
  </si>
  <si>
    <t xml:space="preserve"> Vatsla küla</t>
  </si>
  <si>
    <t xml:space="preserve"> Laagri alevik</t>
  </si>
  <si>
    <t xml:space="preserve"> Viimsi vald</t>
  </si>
  <si>
    <t xml:space="preserve"> Miiduranna küla,  Muuga küla,  Leppneeme küla,  Pärnamäe küla,  Lubja küla,  Kelvingi küla,  Püünsi küla,  Viimsi alevik,  Haabneeme alevik,  Äigrumäe küla,  Pringi küla,  Metsakasti küla,  Tammneeme küla,  Randvere küla</t>
  </si>
  <si>
    <t>RKA0370013</t>
  </si>
  <si>
    <t>Kurna</t>
  </si>
  <si>
    <t xml:space="preserve"> Kurna küla</t>
  </si>
  <si>
    <t>RKA0370015</t>
  </si>
  <si>
    <t>Pajupea</t>
  </si>
  <si>
    <t xml:space="preserve"> Pajupea küla</t>
  </si>
  <si>
    <t>RKA0370032</t>
  </si>
  <si>
    <t>Ardu</t>
  </si>
  <si>
    <t xml:space="preserve"> Ardu alevik</t>
  </si>
  <si>
    <t>RKA0370072</t>
  </si>
  <si>
    <t>Keila jõe</t>
  </si>
  <si>
    <t xml:space="preserve"> Kasemetsa küla</t>
  </si>
  <si>
    <t xml:space="preserve"> Roobuka küla</t>
  </si>
  <si>
    <t xml:space="preserve"> Metsanurme küla</t>
  </si>
  <si>
    <t xml:space="preserve"> Kiisa alevik</t>
  </si>
  <si>
    <t>RKA0370579</t>
  </si>
  <si>
    <t>Kajama-Tõdva</t>
  </si>
  <si>
    <t xml:space="preserve"> Kajamaa küla</t>
  </si>
  <si>
    <t xml:space="preserve"> Tõdva küla</t>
  </si>
  <si>
    <t>RKA0370585</t>
  </si>
  <si>
    <t xml:space="preserve"> Mõisaküla küla</t>
  </si>
  <si>
    <t>RKA0440087</t>
  </si>
  <si>
    <t>Sonda</t>
  </si>
  <si>
    <t xml:space="preserve"> Sonda vald</t>
  </si>
  <si>
    <t xml:space="preserve"> Sonda alevik</t>
  </si>
  <si>
    <t>RKA0440089</t>
  </si>
  <si>
    <t>Narva</t>
  </si>
  <si>
    <t xml:space="preserve"> Narva linn</t>
  </si>
  <si>
    <t>RKA0440091</t>
  </si>
  <si>
    <t>Narva-Jõesuu</t>
  </si>
  <si>
    <t xml:space="preserve"> Narva-Jõesuu linn</t>
  </si>
  <si>
    <t>RKA0440092</t>
  </si>
  <si>
    <t>Kiikla</t>
  </si>
  <si>
    <t xml:space="preserve"> Mäetaguse vald</t>
  </si>
  <si>
    <t xml:space="preserve"> Kiikla küla</t>
  </si>
  <si>
    <t>RKA0440093</t>
  </si>
  <si>
    <t>Mäetaguse</t>
  </si>
  <si>
    <t xml:space="preserve"> Mäetaguse alevik</t>
  </si>
  <si>
    <t>RKA0440095</t>
  </si>
  <si>
    <t>Maidla</t>
  </si>
  <si>
    <t xml:space="preserve"> Maidla küla</t>
  </si>
  <si>
    <t>RKA0440099</t>
  </si>
  <si>
    <t>Lohusuu</t>
  </si>
  <si>
    <t xml:space="preserve"> Lohusuu vald</t>
  </si>
  <si>
    <t xml:space="preserve"> Lohusuu alevik</t>
  </si>
  <si>
    <t>RKA0440102</t>
  </si>
  <si>
    <t>Kukruse</t>
  </si>
  <si>
    <t xml:space="preserve"> Kukruse l.-osa</t>
  </si>
  <si>
    <t>RKA0440107</t>
  </si>
  <si>
    <t>Tammiku</t>
  </si>
  <si>
    <t xml:space="preserve"> Tammiku alevik</t>
  </si>
  <si>
    <t>RKA0440586</t>
  </si>
  <si>
    <t xml:space="preserve"> Oru l.-osa</t>
  </si>
  <si>
    <t xml:space="preserve"> Konju küla</t>
  </si>
  <si>
    <t>RKA0440588</t>
  </si>
  <si>
    <t>Sompa</t>
  </si>
  <si>
    <t xml:space="preserve"> Sompa l.-osa</t>
  </si>
  <si>
    <t>RKA0440592</t>
  </si>
  <si>
    <t>Vaivara</t>
  </si>
  <si>
    <t xml:space="preserve"> Vaivara küla</t>
  </si>
  <si>
    <t>RKA0490123</t>
  </si>
  <si>
    <t>Maarja</t>
  </si>
  <si>
    <t xml:space="preserve"> Maarja-Magdaleena küla</t>
  </si>
  <si>
    <t>RKA0510152</t>
  </si>
  <si>
    <t>Türi</t>
  </si>
  <si>
    <t xml:space="preserve"> Türi vald</t>
  </si>
  <si>
    <t xml:space="preserve"> Türi vallasisene linn</t>
  </si>
  <si>
    <t xml:space="preserve"> Särevere alevik</t>
  </si>
  <si>
    <t xml:space="preserve"> Türi-Alliku küla</t>
  </si>
  <si>
    <t>RKA0510153</t>
  </si>
  <si>
    <t>Laupa</t>
  </si>
  <si>
    <t xml:space="preserve"> Laupa küla</t>
  </si>
  <si>
    <t>RKA0510161</t>
  </si>
  <si>
    <t>Taikse</t>
  </si>
  <si>
    <t xml:space="preserve"> Taikse küla</t>
  </si>
  <si>
    <t>RKA0510162</t>
  </si>
  <si>
    <t>Oisu</t>
  </si>
  <si>
    <t xml:space="preserve"> Oisu alevik</t>
  </si>
  <si>
    <t xml:space="preserve"> Väljaotsa küla</t>
  </si>
  <si>
    <t>RKA0510174</t>
  </si>
  <si>
    <t>Kahala</t>
  </si>
  <si>
    <t xml:space="preserve"> Kahala küla</t>
  </si>
  <si>
    <t>RKA0510175</t>
  </si>
  <si>
    <t>Kabala</t>
  </si>
  <si>
    <t xml:space="preserve"> Kabala küla</t>
  </si>
  <si>
    <t>RKA0510185</t>
  </si>
  <si>
    <t>Ahula</t>
  </si>
  <si>
    <t xml:space="preserve"> Ahula küla</t>
  </si>
  <si>
    <t>RKA0510598</t>
  </si>
  <si>
    <t>Kirna-Poaka</t>
  </si>
  <si>
    <t xml:space="preserve"> Kirna küla</t>
  </si>
  <si>
    <t xml:space="preserve"> Poaka küla</t>
  </si>
  <si>
    <t>RKA0570194</t>
  </si>
  <si>
    <t>Linnamäe</t>
  </si>
  <si>
    <t xml:space="preserve"> Linnamäe küla</t>
  </si>
  <si>
    <t>RKA0570197</t>
  </si>
  <si>
    <t>Pürksi</t>
  </si>
  <si>
    <t xml:space="preserve"> Pürksi küla</t>
  </si>
  <si>
    <t xml:space="preserve"> Österby küla</t>
  </si>
  <si>
    <t>RKA0590221</t>
  </si>
  <si>
    <t>Viru-Jaagupi</t>
  </si>
  <si>
    <t xml:space="preserve"> Viru-Jaagupi alevik</t>
  </si>
  <si>
    <t>RKA0590222</t>
  </si>
  <si>
    <t>Vinni-Pajusti</t>
  </si>
  <si>
    <t xml:space="preserve"> Pajusti alevik</t>
  </si>
  <si>
    <t xml:space="preserve"> Vinni alevik</t>
  </si>
  <si>
    <t>RKA0590224</t>
  </si>
  <si>
    <t>Kakumäe</t>
  </si>
  <si>
    <t xml:space="preserve"> Kakumäe küla</t>
  </si>
  <si>
    <t>RKA0590229</t>
  </si>
  <si>
    <t>Lehtse</t>
  </si>
  <si>
    <t xml:space="preserve"> Tapa vald</t>
  </si>
  <si>
    <t xml:space="preserve"> Lehtse alevik</t>
  </si>
  <si>
    <t>RKA0590230</t>
  </si>
  <si>
    <t>Jäneda</t>
  </si>
  <si>
    <t xml:space="preserve"> Jäneda küla</t>
  </si>
  <si>
    <t>RKA0590231</t>
  </si>
  <si>
    <t>Vahakulmu</t>
  </si>
  <si>
    <t xml:space="preserve"> Vahakulmu küla</t>
  </si>
  <si>
    <t>RKA0590232</t>
  </si>
  <si>
    <t>Moe</t>
  </si>
  <si>
    <t xml:space="preserve"> Moe küla</t>
  </si>
  <si>
    <t>RKA0590233</t>
  </si>
  <si>
    <t>Tapa</t>
  </si>
  <si>
    <t xml:space="preserve"> Tapa vallasisene linn</t>
  </si>
  <si>
    <t>RKA0590238</t>
  </si>
  <si>
    <t>Vaeküla</t>
  </si>
  <si>
    <t xml:space="preserve"> Sõmeru vald</t>
  </si>
  <si>
    <t xml:space="preserve"> Vaeküla küla</t>
  </si>
  <si>
    <t>RKA0590241</t>
  </si>
  <si>
    <t>Uhtna</t>
  </si>
  <si>
    <t xml:space="preserve"> Uhtna alevik</t>
  </si>
  <si>
    <t>RKA0590244</t>
  </si>
  <si>
    <t>Lepna</t>
  </si>
  <si>
    <t xml:space="preserve"> Lepna alevik</t>
  </si>
  <si>
    <t xml:space="preserve"> Tobia küla</t>
  </si>
  <si>
    <t>RKA0590245</t>
  </si>
  <si>
    <t>Arkna</t>
  </si>
  <si>
    <t xml:space="preserve"> Arkna küla</t>
  </si>
  <si>
    <t>RKA0590246</t>
  </si>
  <si>
    <t>Veltsi</t>
  </si>
  <si>
    <t xml:space="preserve"> Veltsi küla</t>
  </si>
  <si>
    <t>RKA0590247</t>
  </si>
  <si>
    <t>Rakvere</t>
  </si>
  <si>
    <t xml:space="preserve"> Rakvere linn</t>
  </si>
  <si>
    <t xml:space="preserve"> Tõrma küla</t>
  </si>
  <si>
    <t xml:space="preserve"> Taaravainu küla</t>
  </si>
  <si>
    <t xml:space="preserve"> Tõrremäe küla</t>
  </si>
  <si>
    <t xml:space="preserve"> Aluvere küla</t>
  </si>
  <si>
    <t xml:space="preserve"> Ussimäe küla</t>
  </si>
  <si>
    <t xml:space="preserve"> Sõmeru alevik</t>
  </si>
  <si>
    <t xml:space="preserve"> Näpi alevik</t>
  </si>
  <si>
    <t xml:space="preserve"> Papiaru küla</t>
  </si>
  <si>
    <t xml:space="preserve"> Roodevälja küla</t>
  </si>
  <si>
    <t xml:space="preserve"> Piira küla</t>
  </si>
  <si>
    <t xml:space="preserve"> Mäetaguse küla</t>
  </si>
  <si>
    <t>RKA0590572</t>
  </si>
  <si>
    <t>Kadila</t>
  </si>
  <si>
    <t xml:space="preserve"> Kadila küla</t>
  </si>
  <si>
    <t>RKA0590574</t>
  </si>
  <si>
    <t>Inju</t>
  </si>
  <si>
    <t xml:space="preserve"> Inju küla</t>
  </si>
  <si>
    <t>RKA0650327</t>
  </si>
  <si>
    <t>Ristipalo</t>
  </si>
  <si>
    <t>RKA0650329</t>
  </si>
  <si>
    <t>Põlva</t>
  </si>
  <si>
    <t xml:space="preserve"> Põlva vallasisene linn</t>
  </si>
  <si>
    <t xml:space="preserve"> Orajõe küla</t>
  </si>
  <si>
    <t xml:space="preserve"> Mammaste küla</t>
  </si>
  <si>
    <t xml:space="preserve"> Puuri küla</t>
  </si>
  <si>
    <t xml:space="preserve"> Himmaste küla</t>
  </si>
  <si>
    <t xml:space="preserve"> Rosma küla</t>
  </si>
  <si>
    <t>RKA0650589</t>
  </si>
  <si>
    <t>Tilsi</t>
  </si>
  <si>
    <t xml:space="preserve"> Tilsi küla</t>
  </si>
  <si>
    <t>RKA0650594</t>
  </si>
  <si>
    <t>Võõpsu</t>
  </si>
  <si>
    <t xml:space="preserve"> Võõpsu alevik</t>
  </si>
  <si>
    <t>RKA0670268</t>
  </si>
  <si>
    <t>Põldeotsa</t>
  </si>
  <si>
    <t xml:space="preserve"> Põldeotsa küla</t>
  </si>
  <si>
    <t>RKA0670269</t>
  </si>
  <si>
    <t>Audru 1</t>
  </si>
  <si>
    <t>RKA0670287</t>
  </si>
  <si>
    <t>Kergu</t>
  </si>
  <si>
    <t xml:space="preserve"> Kergu küla</t>
  </si>
  <si>
    <t xml:space="preserve"> Paikuse alev</t>
  </si>
  <si>
    <t>RKA0670309</t>
  </si>
  <si>
    <t>Selja</t>
  </si>
  <si>
    <t xml:space="preserve"> Selja küla</t>
  </si>
  <si>
    <t>RKA0670311</t>
  </si>
  <si>
    <t>Taali</t>
  </si>
  <si>
    <t xml:space="preserve"> Taali küla</t>
  </si>
  <si>
    <t>RKA0670312</t>
  </si>
  <si>
    <t>Jõesuu</t>
  </si>
  <si>
    <t xml:space="preserve"> Jõesuu küla</t>
  </si>
  <si>
    <t>RKA0780420</t>
  </si>
  <si>
    <t>Tartu</t>
  </si>
  <si>
    <t xml:space="preserve"> Tartu linn</t>
  </si>
  <si>
    <t xml:space="preserve"> Lohkva küla</t>
  </si>
  <si>
    <t xml:space="preserve"> Veibri küla</t>
  </si>
  <si>
    <t xml:space="preserve"> Kandiküla küla</t>
  </si>
  <si>
    <t xml:space="preserve"> Märja alevik</t>
  </si>
  <si>
    <t xml:space="preserve"> Haage küla</t>
  </si>
  <si>
    <t xml:space="preserve"> Tähtvere küla</t>
  </si>
  <si>
    <t xml:space="preserve"> Ülenurme vald</t>
  </si>
  <si>
    <t xml:space="preserve"> Lemmatsi küla</t>
  </si>
  <si>
    <t xml:space="preserve"> Reola küla</t>
  </si>
  <si>
    <t xml:space="preserve"> Räni küla</t>
  </si>
  <si>
    <t xml:space="preserve"> Soinaste küla</t>
  </si>
  <si>
    <t xml:space="preserve"> Tõrvandi alevik</t>
  </si>
  <si>
    <t xml:space="preserve"> Uhti küla</t>
  </si>
  <si>
    <t xml:space="preserve"> Õssu küla</t>
  </si>
  <si>
    <t xml:space="preserve"> Ülenurme alevik</t>
  </si>
  <si>
    <t>RKA0780453</t>
  </si>
  <si>
    <t>Roiu</t>
  </si>
  <si>
    <t xml:space="preserve"> Haaslava vald</t>
  </si>
  <si>
    <t xml:space="preserve"> Päkste küla</t>
  </si>
  <si>
    <t xml:space="preserve"> Roiu alevik</t>
  </si>
  <si>
    <t>RKA0780581</t>
  </si>
  <si>
    <t>Kolkja</t>
  </si>
  <si>
    <t xml:space="preserve"> Savimetsa küla</t>
  </si>
  <si>
    <t xml:space="preserve"> Peipsiääre vald</t>
  </si>
  <si>
    <t xml:space="preserve"> Kasepää alevik</t>
  </si>
  <si>
    <t xml:space="preserve"> Kolkja alevik</t>
  </si>
  <si>
    <t xml:space="preserve"> Varnja alevik</t>
  </si>
  <si>
    <t>RKA0840495</t>
  </si>
  <si>
    <t>Puiatu2</t>
  </si>
  <si>
    <t>RKA0840503</t>
  </si>
  <si>
    <t>Puiatu1</t>
  </si>
  <si>
    <t>RKA0840520</t>
  </si>
  <si>
    <t>Suure-Jaani</t>
  </si>
  <si>
    <t xml:space="preserve"> Suure-Jaani vallasisene linn</t>
  </si>
  <si>
    <t xml:space="preserve"> Lõhavere küla</t>
  </si>
  <si>
    <t xml:space="preserve"> Nuutre küla</t>
  </si>
  <si>
    <t xml:space="preserve"> Päraküla küla</t>
  </si>
  <si>
    <t>RKA0860544</t>
  </si>
  <si>
    <t>Varstu</t>
  </si>
  <si>
    <t xml:space="preserve"> Varstu vald</t>
  </si>
  <si>
    <t xml:space="preserve"> Varstu alevik</t>
  </si>
  <si>
    <t>RKA0860549</t>
  </si>
  <si>
    <t>Järvere</t>
  </si>
  <si>
    <t xml:space="preserve"> Järvere küla</t>
  </si>
  <si>
    <t>RKA0860551</t>
  </si>
  <si>
    <t>Osula</t>
  </si>
  <si>
    <t xml:space="preserve"> Osula küla</t>
  </si>
  <si>
    <t xml:space="preserve"> Nahkjala küla</t>
  </si>
  <si>
    <t xml:space="preserve"> Lemmaru küla</t>
  </si>
  <si>
    <t xml:space="preserve"> Adra küla</t>
  </si>
  <si>
    <t xml:space="preserve"> Meremõisa küla</t>
  </si>
  <si>
    <t xml:space="preserve"> Liikva küla</t>
  </si>
  <si>
    <t xml:space="preserve"> Viti küla</t>
  </si>
  <si>
    <t xml:space="preserve"> Rohuneeme küla</t>
  </si>
  <si>
    <t xml:space="preserve"> Laabi küla</t>
  </si>
  <si>
    <t xml:space="preserve"> Nehatu küla</t>
  </si>
  <si>
    <t xml:space="preserve"> Kallavere küla</t>
  </si>
  <si>
    <t xml:space="preserve"> Ülgase küla</t>
  </si>
  <si>
    <t xml:space="preserve"> Võerdla küla</t>
  </si>
  <si>
    <t xml:space="preserve"> Maardu küla</t>
  </si>
  <si>
    <t xml:space="preserve"> Soodevahe küla</t>
  </si>
  <si>
    <t xml:space="preserve"> Rae küla</t>
  </si>
  <si>
    <t xml:space="preserve"> Veneküla küla</t>
  </si>
  <si>
    <t xml:space="preserve"> Tammejärve küla</t>
  </si>
  <si>
    <t xml:space="preserve"> Jõgisoo küla</t>
  </si>
  <si>
    <t xml:space="preserve"> Aila küla</t>
  </si>
  <si>
    <t xml:space="preserve"> Tuulevälja küla</t>
  </si>
  <si>
    <t xml:space="preserve"> Lehmja küla</t>
  </si>
  <si>
    <t xml:space="preserve"> Vaskjala küla</t>
  </si>
  <si>
    <t xml:space="preserve"> Üksnurme küla</t>
  </si>
  <si>
    <t xml:space="preserve"> Aruaru küla</t>
  </si>
  <si>
    <t xml:space="preserve"> Tõhelgi küla</t>
  </si>
  <si>
    <t xml:space="preserve"> Igavere küla</t>
  </si>
  <si>
    <t xml:space="preserve"> Kalesi küla</t>
  </si>
  <si>
    <t xml:space="preserve"> Järsi küla</t>
  </si>
  <si>
    <t xml:space="preserve"> Kivitammi küla</t>
  </si>
  <si>
    <t xml:space="preserve"> Vilumäe küla</t>
  </si>
  <si>
    <t>RKA0370031</t>
  </si>
  <si>
    <t>Habaja</t>
  </si>
  <si>
    <t xml:space="preserve"> Habaja alevik</t>
  </si>
  <si>
    <t xml:space="preserve"> Kasispea küla</t>
  </si>
  <si>
    <t xml:space="preserve"> Loksa küla</t>
  </si>
  <si>
    <t xml:space="preserve"> Ilmastalu küla</t>
  </si>
  <si>
    <t xml:space="preserve"> Kuusalu küla</t>
  </si>
  <si>
    <t xml:space="preserve"> Raveliku küla</t>
  </si>
  <si>
    <t xml:space="preserve"> Võlle küla</t>
  </si>
  <si>
    <t xml:space="preserve"> Kata küla</t>
  </si>
  <si>
    <t xml:space="preserve"> Krei küla</t>
  </si>
  <si>
    <t xml:space="preserve"> Tade küla</t>
  </si>
  <si>
    <t xml:space="preserve"> Sausti küla</t>
  </si>
  <si>
    <t xml:space="preserve"> Piissoo küla</t>
  </si>
  <si>
    <t xml:space="preserve"> Kernu küla</t>
  </si>
  <si>
    <t xml:space="preserve"> Tõmmiku küla</t>
  </si>
  <si>
    <t xml:space="preserve"> Valkse küla</t>
  </si>
  <si>
    <t xml:space="preserve"> Kulna küla</t>
  </si>
  <si>
    <t xml:space="preserve"> Parasmäe küla</t>
  </si>
  <si>
    <t xml:space="preserve"> Vandjala küla</t>
  </si>
  <si>
    <t xml:space="preserve"> Loo küla</t>
  </si>
  <si>
    <t xml:space="preserve"> Rooküla küla</t>
  </si>
  <si>
    <t xml:space="preserve"> Kehra küla</t>
  </si>
  <si>
    <t xml:space="preserve"> Kaunissaare küla</t>
  </si>
  <si>
    <t xml:space="preserve"> Lehtmetsa küla</t>
  </si>
  <si>
    <t xml:space="preserve"> Aespa alevik</t>
  </si>
  <si>
    <t xml:space="preserve"> Sigula küla</t>
  </si>
  <si>
    <t xml:space="preserve"> Kanavere küla</t>
  </si>
  <si>
    <t xml:space="preserve"> Karla küla</t>
  </si>
  <si>
    <t xml:space="preserve"> Käesalu küla</t>
  </si>
  <si>
    <t xml:space="preserve"> Illurma küla</t>
  </si>
  <si>
    <t xml:space="preserve"> Kloogaranna küla</t>
  </si>
  <si>
    <t xml:space="preserve"> Tempa küla</t>
  </si>
  <si>
    <t xml:space="preserve"> Palade küla</t>
  </si>
  <si>
    <t xml:space="preserve"> Sakla küla</t>
  </si>
  <si>
    <t xml:space="preserve"> Otste küla</t>
  </si>
  <si>
    <t xml:space="preserve"> Hausma küla</t>
  </si>
  <si>
    <t xml:space="preserve"> Tareste küla</t>
  </si>
  <si>
    <t xml:space="preserve"> Laheküla küla</t>
  </si>
  <si>
    <t xml:space="preserve"> Moka küla</t>
  </si>
  <si>
    <t xml:space="preserve"> Mäeküla küla</t>
  </si>
  <si>
    <t xml:space="preserve"> Altküla küla</t>
  </si>
  <si>
    <t xml:space="preserve"> Pühajõe küla</t>
  </si>
  <si>
    <t xml:space="preserve"> Perjatsi küla</t>
  </si>
  <si>
    <t xml:space="preserve"> Satsu küla</t>
  </si>
  <si>
    <t xml:space="preserve"> Nüri küla</t>
  </si>
  <si>
    <t xml:space="preserve"> Soldina küla</t>
  </si>
  <si>
    <t xml:space="preserve"> Lohkuse küla</t>
  </si>
  <si>
    <t xml:space="preserve"> Uniküla küla</t>
  </si>
  <si>
    <t xml:space="preserve"> Täkumetsa küla</t>
  </si>
  <si>
    <t xml:space="preserve"> Rausvere küla</t>
  </si>
  <si>
    <t xml:space="preserve"> Puru küla</t>
  </si>
  <si>
    <t xml:space="preserve"> Kasevälja küla</t>
  </si>
  <si>
    <t xml:space="preserve"> Maetsma küla</t>
  </si>
  <si>
    <t xml:space="preserve"> Kahula küla</t>
  </si>
  <si>
    <t xml:space="preserve"> Sompa küla</t>
  </si>
  <si>
    <t xml:space="preserve"> Servaääre küla</t>
  </si>
  <si>
    <t xml:space="preserve"> Voldi küla</t>
  </si>
  <si>
    <t xml:space="preserve"> Voore küla</t>
  </si>
  <si>
    <t xml:space="preserve"> Puduküla küla</t>
  </si>
  <si>
    <t xml:space="preserve"> Annikvere küla</t>
  </si>
  <si>
    <t xml:space="preserve"> Jüriküla küla</t>
  </si>
  <si>
    <t xml:space="preserve"> Eerikvere küla</t>
  </si>
  <si>
    <t xml:space="preserve"> Kivimäe küla</t>
  </si>
  <si>
    <t xml:space="preserve"> Moku küla</t>
  </si>
  <si>
    <t xml:space="preserve"> Raaduvere küla</t>
  </si>
  <si>
    <t xml:space="preserve"> Laiusevälja küla</t>
  </si>
  <si>
    <t xml:space="preserve"> Liivoja küla</t>
  </si>
  <si>
    <t xml:space="preserve"> Vana-Jõgeva küla</t>
  </si>
  <si>
    <t xml:space="preserve"> Aasuvälja küla</t>
  </si>
  <si>
    <t xml:space="preserve"> Väljataguse küla</t>
  </si>
  <si>
    <t xml:space="preserve"> Allikjärve küla</t>
  </si>
  <si>
    <t xml:space="preserve"> Prääma küla</t>
  </si>
  <si>
    <t xml:space="preserve"> Sõmeru küla</t>
  </si>
  <si>
    <t xml:space="preserve"> Aruküla küla</t>
  </si>
  <si>
    <t xml:space="preserve"> Kapu küla</t>
  </si>
  <si>
    <t xml:space="preserve"> Ämbra küla</t>
  </si>
  <si>
    <t xml:space="preserve"> Meossaare küla</t>
  </si>
  <si>
    <t xml:space="preserve"> Kuksema küla</t>
  </si>
  <si>
    <t>Ahula küla</t>
  </si>
  <si>
    <t xml:space="preserve"> Mägise küla</t>
  </si>
  <si>
    <t xml:space="preserve"> Märjandi küla</t>
  </si>
  <si>
    <t xml:space="preserve"> Vissuvere küla</t>
  </si>
  <si>
    <t xml:space="preserve"> Ammuta küla</t>
  </si>
  <si>
    <t xml:space="preserve"> Allikmaa küla</t>
  </si>
  <si>
    <t xml:space="preserve"> Kadarpiku küla</t>
  </si>
  <si>
    <t xml:space="preserve"> Äila küla</t>
  </si>
  <si>
    <t xml:space="preserve"> Müüriku küla</t>
  </si>
  <si>
    <t xml:space="preserve"> Ärina küla</t>
  </si>
  <si>
    <t xml:space="preserve"> Aasukalda küla</t>
  </si>
  <si>
    <t xml:space="preserve"> Nugeri küla</t>
  </si>
  <si>
    <t xml:space="preserve"> Lepiku küla</t>
  </si>
  <si>
    <t xml:space="preserve"> Pruuna küla</t>
  </si>
  <si>
    <t xml:space="preserve"> Jootme küla</t>
  </si>
  <si>
    <t xml:space="preserve"> Metskaevu küla</t>
  </si>
  <si>
    <t xml:space="preserve"> Uudeküla küla</t>
  </si>
  <si>
    <t xml:space="preserve"> Kaeva küla</t>
  </si>
  <si>
    <t xml:space="preserve"> Varudi-Vanaküla küla</t>
  </si>
  <si>
    <t xml:space="preserve"> Mädapea küla</t>
  </si>
  <si>
    <t xml:space="preserve"> Kaarli küla</t>
  </si>
  <si>
    <t xml:space="preserve"> Kellamäe küla</t>
  </si>
  <si>
    <t xml:space="preserve"> Suure-Rakke küla</t>
  </si>
  <si>
    <t xml:space="preserve"> Ao küla</t>
  </si>
  <si>
    <t xml:space="preserve"> Ojaküla küla</t>
  </si>
  <si>
    <t xml:space="preserve"> Tirbiku küla</t>
  </si>
  <si>
    <t xml:space="preserve"> Kadapiku küla</t>
  </si>
  <si>
    <t xml:space="preserve"> Raigla küla</t>
  </si>
  <si>
    <t xml:space="preserve"> Eoste küla</t>
  </si>
  <si>
    <t xml:space="preserve"> Soesaare küla</t>
  </si>
  <si>
    <t xml:space="preserve"> Säässaare küla</t>
  </si>
  <si>
    <t xml:space="preserve"> Kosova küla</t>
  </si>
  <si>
    <t xml:space="preserve"> Malda küla</t>
  </si>
  <si>
    <t xml:space="preserve"> Lemmetsa küla</t>
  </si>
  <si>
    <t xml:space="preserve"> Rabavere küla</t>
  </si>
  <si>
    <t xml:space="preserve"> Kilksama küla</t>
  </si>
  <si>
    <t xml:space="preserve"> Reiu küla, Kalevi pst</t>
  </si>
  <si>
    <t xml:space="preserve"> Kõrsa küla</t>
  </si>
  <si>
    <t xml:space="preserve"> Allikõnnu küla</t>
  </si>
  <si>
    <t xml:space="preserve"> Marana küla</t>
  </si>
  <si>
    <t xml:space="preserve"> Randivälja küla</t>
  </si>
  <si>
    <t xml:space="preserve"> Hagudi küla</t>
  </si>
  <si>
    <t xml:space="preserve"> Kuku küla</t>
  </si>
  <si>
    <t xml:space="preserve"> Iira küla</t>
  </si>
  <si>
    <t xml:space="preserve"> Kalevi küla</t>
  </si>
  <si>
    <t xml:space="preserve"> Ummaru küla</t>
  </si>
  <si>
    <t xml:space="preserve"> Nõmmemetsa küla</t>
  </si>
  <si>
    <t xml:space="preserve"> Nõmmeotsa küla</t>
  </si>
  <si>
    <t xml:space="preserve"> Rangu küla</t>
  </si>
  <si>
    <t xml:space="preserve"> Lauri küla</t>
  </si>
  <si>
    <t xml:space="preserve"> Loone küla</t>
  </si>
  <si>
    <t xml:space="preserve"> Aandu küla</t>
  </si>
  <si>
    <t xml:space="preserve"> Hageri küla</t>
  </si>
  <si>
    <t xml:space="preserve"> Käbiküla küla</t>
  </si>
  <si>
    <t xml:space="preserve"> Kaerepere küla</t>
  </si>
  <si>
    <t xml:space="preserve"> Kumma küla</t>
  </si>
  <si>
    <t xml:space="preserve"> Põllu küla</t>
  </si>
  <si>
    <t xml:space="preserve"> Kastna küla</t>
  </si>
  <si>
    <t xml:space="preserve"> Reonda küla</t>
  </si>
  <si>
    <t xml:space="preserve"> Saarepõllu küla</t>
  </si>
  <si>
    <t xml:space="preserve"> Ahekõnnu küla</t>
  </si>
  <si>
    <t xml:space="preserve"> Atla küla</t>
  </si>
  <si>
    <t xml:space="preserve"> Üüdibe küla</t>
  </si>
  <si>
    <t xml:space="preserve"> Põripõllu küla</t>
  </si>
  <si>
    <t xml:space="preserve"> Kudjape alevik</t>
  </si>
  <si>
    <t xml:space="preserve"> Sikassaare küla</t>
  </si>
  <si>
    <t xml:space="preserve"> Saia küla</t>
  </si>
  <si>
    <t xml:space="preserve"> Vantri küla</t>
  </si>
  <si>
    <t xml:space="preserve"> Kaubi küla</t>
  </si>
  <si>
    <t xml:space="preserve"> Koidula küla</t>
  </si>
  <si>
    <t xml:space="preserve"> Endla küla</t>
  </si>
  <si>
    <t xml:space="preserve"> Vahi alevik</t>
  </si>
  <si>
    <t xml:space="preserve"> Võibla küla</t>
  </si>
  <si>
    <t xml:space="preserve"> Tüki küla</t>
  </si>
  <si>
    <t xml:space="preserve"> Ervu küla</t>
  </si>
  <si>
    <t xml:space="preserve"> Teilma küla</t>
  </si>
  <si>
    <t xml:space="preserve"> Mõisanurme küla</t>
  </si>
  <si>
    <t xml:space="preserve"> Mäeselja küla</t>
  </si>
  <si>
    <t xml:space="preserve"> Tännassilma küla</t>
  </si>
  <si>
    <t xml:space="preserve"> Lalli küla</t>
  </si>
  <si>
    <t xml:space="preserve"> Pusi küla</t>
  </si>
  <si>
    <t xml:space="preserve"> Pärsikivi küla</t>
  </si>
  <si>
    <t xml:space="preserve"> Koke küla</t>
  </si>
  <si>
    <t>Kurelaane küla</t>
  </si>
  <si>
    <t xml:space="preserve"> Voika küla</t>
  </si>
  <si>
    <t xml:space="preserve"> Kaarlijärve küla</t>
  </si>
  <si>
    <t xml:space="preserve"> Pilpa küla</t>
  </si>
  <si>
    <t xml:space="preserve"> Pedajamäe küla</t>
  </si>
  <si>
    <t xml:space="preserve"> Mäha küla</t>
  </si>
  <si>
    <t xml:space="preserve"> Kibena küla</t>
  </si>
  <si>
    <t xml:space="preserve"> Komsi küla</t>
  </si>
  <si>
    <t xml:space="preserve"> Ruuna küla</t>
  </si>
  <si>
    <t xml:space="preserve"> Kolli küla</t>
  </si>
  <si>
    <t>RKA0820476</t>
  </si>
  <si>
    <t>Riidaja</t>
  </si>
  <si>
    <t xml:space="preserve"> Põdrala vald</t>
  </si>
  <si>
    <t xml:space="preserve"> Riidaja küla</t>
  </si>
  <si>
    <t xml:space="preserve"> Rampe küla</t>
  </si>
  <si>
    <t xml:space="preserve"> Tõlliste küla</t>
  </si>
  <si>
    <t xml:space="preserve"> Raavitsa küla</t>
  </si>
  <si>
    <t xml:space="preserve"> Õruste küla</t>
  </si>
  <si>
    <t xml:space="preserve"> Võhmassaare küla</t>
  </si>
  <si>
    <t xml:space="preserve"> Kalvre küla</t>
  </si>
  <si>
    <t xml:space="preserve"> Jämejala küla</t>
  </si>
  <si>
    <t xml:space="preserve"> Pinska küla</t>
  </si>
  <si>
    <t xml:space="preserve"> Loodi küla</t>
  </si>
  <si>
    <t>RKA0840508</t>
  </si>
  <si>
    <t>Viiratsi</t>
  </si>
  <si>
    <t xml:space="preserve"> Viiratsi alevik</t>
  </si>
  <si>
    <t xml:space="preserve"> Porsa küla</t>
  </si>
  <si>
    <t xml:space="preserve"> Tinnikuru küla</t>
  </si>
  <si>
    <t xml:space="preserve"> Ülensi küla</t>
  </si>
  <si>
    <t xml:space="preserve"> Lasari küla</t>
  </si>
  <si>
    <t xml:space="preserve"> Univere küla</t>
  </si>
  <si>
    <t xml:space="preserve"> Loosu küla</t>
  </si>
  <si>
    <t xml:space="preserve"> Raiste küla</t>
  </si>
  <si>
    <t xml:space="preserve"> Umbsaare küla</t>
  </si>
  <si>
    <t xml:space="preserve"> Võrusoo küla</t>
  </si>
  <si>
    <t xml:space="preserve"> Raudsepa küla</t>
  </si>
  <si>
    <t xml:space="preserve"> Vagula küla</t>
  </si>
  <si>
    <t xml:space="preserve"> Jeedasküla küla</t>
  </si>
  <si>
    <t xml:space="preserve"> Pihleni küla</t>
  </si>
  <si>
    <t xml:space="preserve"> Sõmerpalu küla</t>
  </si>
  <si>
    <t xml:space="preserve"> Handimiku küla</t>
  </si>
  <si>
    <t xml:space="preserve"> Muhkamõtsa küla</t>
  </si>
  <si>
    <t xml:space="preserve"> Kollino küla</t>
  </si>
  <si>
    <t xml:space="preserve"> Oe küla</t>
  </si>
  <si>
    <t xml:space="preserve"> Taberlaane küla</t>
  </si>
  <si>
    <t xml:space="preserve"> Madise küla</t>
  </si>
  <si>
    <t xml:space="preserve">Märkused: </t>
  </si>
  <si>
    <t>1. Andmed on esitatud seisuga 31.12.2014</t>
  </si>
  <si>
    <t>2. Punasega on toodud reoveekogumisalad, kus ei ole olnud võimalik saada kõiki andmeid</t>
  </si>
  <si>
    <t xml:space="preserve">3. Rohelise kirjaga on toodud asulad, mis jäävad osaliselt reoveekogumisala piiridesse, aga reoveekogumisalal puuduvad elanikud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</si>
</sst>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0000"/>
      <name val="Calibri"/>
      <family val="2"/>
      <charset val="186"/>
    </font>
    <font>
      <sz val="9"/>
      <color rgb="FFFF0000"/>
      <name val="Verdana"/>
      <family val="2"/>
      <charset val="186"/>
    </font>
    <font>
      <sz val="9"/>
      <color rgb="FF00B050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Verdana"/>
      <family val="2"/>
      <charset val="186"/>
    </font>
    <font>
      <sz val="9"/>
      <color theme="1"/>
      <name val="Verdana"/>
      <family val="2"/>
      <charset val="186"/>
    </font>
    <font>
      <sz val="11"/>
      <color rgb="FFFF0000"/>
      <name val="Verdana"/>
      <family val="2"/>
      <charset val="186"/>
    </font>
    <font>
      <sz val="9"/>
      <color rgb="FF00000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/>
      <protection locked="0"/>
    </xf>
    <xf numFmtId="1" fontId="4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186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4" displayName="Table54" ref="A1:X992" totalsRowCount="1" headerRowDxfId="2" dataDxfId="0" totalsRowDxfId="1">
  <autoFilter ref="A1:X991"/>
  <sortState ref="A2:X991">
    <sortCondition ref="A1:A991"/>
  </sortState>
  <tableColumns count="24">
    <tableColumn id="1" name="Registrikood" dataDxfId="50" totalsRowDxfId="49"/>
    <tableColumn id="2" name="Kogumisala nimetus" dataDxfId="48" totalsRowDxfId="47"/>
    <tableColumn id="17" name="Kogumisala tüüp" dataDxfId="46" totalsRowDxfId="45"/>
    <tableColumn id="3" name="Asukoht" dataDxfId="44" totalsRowDxfId="43"/>
    <tableColumn id="4" name="Vald / Linn" dataDxfId="42" totalsRowDxfId="41"/>
    <tableColumn id="5" name="Küla / Linn" dataDxfId="40" totalsRowDxfId="39"/>
    <tableColumn id="6" name="Elanikud" dataDxfId="38" totalsRowDxfId="37"/>
    <tableColumn id="7" name="H_elanikud" dataDxfId="36" totalsRowDxfId="35"/>
    <tableColumn id="8" name="Elanikud RKA" dataDxfId="34" totalsRowDxfId="33"/>
    <tableColumn id="9" name="Liitunud ÜK e" dataDxfId="32" totalsRowDxfId="31"/>
    <tableColumn id="10" name="Liitunud ÜV e" dataDxfId="30" totalsRowDxfId="29"/>
    <tableColumn id="11" name="Liitunud H e" dataDxfId="28" totalsRowDxfId="27"/>
    <tableColumn id="12" name="M liitunud ÜK LP e" dataDxfId="26" totalsRowDxfId="25"/>
    <tableColumn id="13" name="M liitunud ÜV LP e" dataDxfId="24" totalsRowDxfId="23"/>
    <tableColumn id="14" name="M liitunud ÜK e" dataDxfId="22" totalsRowDxfId="21"/>
    <tableColumn id="15" name="M liitunud ÜV e" dataDxfId="20" totalsRowDxfId="19"/>
    <tableColumn id="19" name="RKA elanikud %" dataDxfId="18" totalsRowDxfId="17">
      <calculatedColumnFormula>Table54[[#This Row],[Elanikud RKA]]/Table54[[#This Row],[Elanikud]]</calculatedColumnFormula>
    </tableColumn>
    <tableColumn id="20" name="RKA H elanikud %" dataDxfId="16" totalsRowDxfId="15">
      <calculatedColumnFormula>Table54[[#This Row],[Liitunud H e]]/Table54[[#This Row],[H_elanikud]]</calculatedColumnFormula>
    </tableColumn>
    <tableColumn id="21" name="Liitunud ÜK e %" dataDxfId="14" totalsRowDxfId="13">
      <calculatedColumnFormula>Table54[[#This Row],[Liitunud ÜK e]]/Table54[[#This Row],[Elanikud RKA]]</calculatedColumnFormula>
    </tableColumn>
    <tableColumn id="23" name="Liitunud ÜV e %" dataDxfId="12" totalsRowDxfId="11">
      <calculatedColumnFormula>Table54[[#This Row],[Liitunud ÜV e]]/Table54[[#This Row],[Elanikud RKA]]</calculatedColumnFormula>
    </tableColumn>
    <tableColumn id="22" name="M liitunud ÜK LP e %" dataDxfId="10" totalsRowDxfId="9">
      <calculatedColumnFormula>Table54[[#This Row],[M liitunud ÜK LP e]]/Table54[[#This Row],[Elanikud RKA]]</calculatedColumnFormula>
    </tableColumn>
    <tableColumn id="24" name="M liitunud ÜV LP e %" dataDxfId="8" totalsRowDxfId="7">
      <calculatedColumnFormula>Table54[[#This Row],[M liitunud ÜV LP e]]/Table54[[#This Row],[Elanikud RKA]]</calculatedColumnFormula>
    </tableColumn>
    <tableColumn id="25" name="M liitunud ÜK e %" dataDxfId="6" totalsRowDxfId="5">
      <calculatedColumnFormula>Table54[[#This Row],[M liitunud ÜK e]]/Table54[[#This Row],[Elanikud RKA]]</calculatedColumnFormula>
    </tableColumn>
    <tableColumn id="26" name="M liitunud ÜV e %" dataDxfId="4" totalsRowDxfId="3">
      <calculatedColumnFormula>Table54[[#This Row],[M liitunud ÜV e]]/Table54[[#This Row],[Elanikud RKA]]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5"/>
  <sheetViews>
    <sheetView tabSelected="1" topLeftCell="O1" zoomScaleNormal="100" workbookViewId="0">
      <pane ySplit="1" topLeftCell="A873" activePane="bottomLeft" state="frozen"/>
      <selection pane="bottomLeft" activeCell="B996" sqref="B996"/>
    </sheetView>
  </sheetViews>
  <sheetFormatPr defaultColWidth="19.7109375" defaultRowHeight="20.100000000000001" customHeight="1" x14ac:dyDescent="0.25"/>
  <cols>
    <col min="1" max="1" width="14.7109375" style="6" customWidth="1"/>
    <col min="2" max="3" width="23.28515625" style="6" customWidth="1"/>
    <col min="4" max="5" width="19.7109375" style="6"/>
    <col min="6" max="6" width="23" style="6" customWidth="1"/>
    <col min="7" max="7" width="14.85546875" style="27" customWidth="1"/>
    <col min="8" max="8" width="15.28515625" style="27" customWidth="1"/>
    <col min="9" max="9" width="20.85546875" style="27" customWidth="1"/>
    <col min="10" max="10" width="23.28515625" style="27" customWidth="1"/>
    <col min="11" max="11" width="24.42578125" style="27" customWidth="1"/>
    <col min="12" max="12" width="19.7109375" style="27"/>
    <col min="13" max="13" width="28" style="27" customWidth="1"/>
    <col min="14" max="14" width="28.140625" style="27" customWidth="1"/>
    <col min="15" max="15" width="25.42578125" style="27" customWidth="1"/>
    <col min="16" max="16" width="23.42578125" style="27" customWidth="1"/>
    <col min="17" max="17" width="22.28515625" style="8" customWidth="1"/>
    <col min="18" max="18" width="22.85546875" style="8" customWidth="1"/>
    <col min="19" max="20" width="19.7109375" style="8"/>
    <col min="21" max="21" width="25.42578125" style="8" customWidth="1"/>
    <col min="22" max="22" width="26.140625" style="8" customWidth="1"/>
    <col min="23" max="23" width="22.28515625" style="8" customWidth="1"/>
    <col min="24" max="24" width="22.85546875" style="8" customWidth="1"/>
    <col min="25" max="16384" width="19.7109375" style="6"/>
  </cols>
  <sheetData>
    <row r="1" spans="1:24" s="4" customFormat="1" ht="20.100000000000001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</row>
    <row r="2" spans="1:24" ht="20.100000000000001" customHeight="1" x14ac:dyDescent="0.25">
      <c r="A2" s="6" t="s">
        <v>24</v>
      </c>
      <c r="B2" s="6" t="s">
        <v>25</v>
      </c>
      <c r="C2" s="1" t="s">
        <v>26</v>
      </c>
      <c r="D2" s="6" t="s">
        <v>27</v>
      </c>
      <c r="E2" s="6" t="s">
        <v>28</v>
      </c>
      <c r="F2" s="6" t="s">
        <v>29</v>
      </c>
      <c r="G2" s="7">
        <v>1088</v>
      </c>
      <c r="H2" s="7">
        <v>0</v>
      </c>
      <c r="I2" s="7">
        <v>1070</v>
      </c>
      <c r="J2" s="7">
        <v>1055</v>
      </c>
      <c r="K2" s="7">
        <v>1055</v>
      </c>
      <c r="L2" s="7">
        <v>0</v>
      </c>
      <c r="M2" s="7">
        <v>0</v>
      </c>
      <c r="N2" s="7">
        <v>0</v>
      </c>
      <c r="O2" s="7">
        <f>Table54[[#This Row],[Elanikud RKA]]-Table54[[#This Row],[Liitunud ÜK e]]</f>
        <v>15</v>
      </c>
      <c r="P2" s="7">
        <f>Table54[[#This Row],[Elanikud RKA]]-Table54[[#This Row],[Liitunud ÜV e]]</f>
        <v>15</v>
      </c>
      <c r="Q2" s="8">
        <f>Table54[[#This Row],[Elanikud RKA]]/Table54[[#This Row],[Elanikud]]</f>
        <v>0.98345588235294112</v>
      </c>
      <c r="S2" s="8">
        <f>Table54[[#This Row],[Liitunud ÜK e]]/Table54[[#This Row],[Elanikud RKA]]</f>
        <v>0.98598130841121501</v>
      </c>
      <c r="T2" s="8">
        <f>Table54[[#This Row],[Liitunud ÜV e]]/Table54[[#This Row],[Elanikud RKA]]</f>
        <v>0.98598130841121501</v>
      </c>
      <c r="U2" s="8">
        <f>Table54[[#This Row],[M liitunud ÜK LP e]]/Table54[[#This Row],[Elanikud RKA]]</f>
        <v>0</v>
      </c>
      <c r="V2" s="8">
        <f>Table54[[#This Row],[M liitunud ÜV LP e]]/Table54[[#This Row],[Elanikud RKA]]</f>
        <v>0</v>
      </c>
      <c r="W2" s="8">
        <f>Table54[[#This Row],[M liitunud ÜK e]]/Table54[[#This Row],[Elanikud RKA]]</f>
        <v>1.4018691588785047E-2</v>
      </c>
      <c r="X2" s="8">
        <f>Table54[[#This Row],[M liitunud ÜV e]]/Table54[[#This Row],[Elanikud RKA]]</f>
        <v>1.4018691588785047E-2</v>
      </c>
    </row>
    <row r="3" spans="1:24" ht="20.100000000000001" customHeight="1" x14ac:dyDescent="0.25">
      <c r="A3" s="6" t="s">
        <v>30</v>
      </c>
      <c r="B3" s="6" t="s">
        <v>31</v>
      </c>
      <c r="C3" s="1" t="s">
        <v>26</v>
      </c>
      <c r="D3" s="6" t="s">
        <v>27</v>
      </c>
      <c r="E3" s="6" t="s">
        <v>28</v>
      </c>
      <c r="F3" s="6" t="s">
        <v>32</v>
      </c>
      <c r="G3" s="7">
        <v>542</v>
      </c>
      <c r="H3" s="7">
        <v>0</v>
      </c>
      <c r="I3" s="7">
        <v>540</v>
      </c>
      <c r="J3" s="7">
        <v>537</v>
      </c>
      <c r="K3" s="7">
        <v>537</v>
      </c>
      <c r="L3" s="7">
        <v>0</v>
      </c>
      <c r="M3" s="7">
        <v>0</v>
      </c>
      <c r="N3" s="7">
        <v>0</v>
      </c>
      <c r="O3" s="7">
        <f>Table54[[#This Row],[Elanikud RKA]]-Table54[[#This Row],[Liitunud ÜK e]]</f>
        <v>3</v>
      </c>
      <c r="P3" s="7">
        <f>Table54[[#This Row],[Elanikud RKA]]-Table54[[#This Row],[Liitunud ÜV e]]</f>
        <v>3</v>
      </c>
      <c r="Q3" s="8">
        <f>Table54[[#This Row],[Elanikud RKA]]/Table54[[#This Row],[Elanikud]]</f>
        <v>0.99630996309963105</v>
      </c>
      <c r="S3" s="8">
        <f>Table54[[#This Row],[Liitunud ÜK e]]/Table54[[#This Row],[Elanikud RKA]]</f>
        <v>0.99444444444444446</v>
      </c>
      <c r="T3" s="8">
        <f>Table54[[#This Row],[Liitunud ÜV e]]/Table54[[#This Row],[Elanikud RKA]]</f>
        <v>0.99444444444444446</v>
      </c>
      <c r="U3" s="8">
        <f>Table54[[#This Row],[M liitunud ÜK LP e]]/Table54[[#This Row],[Elanikud RKA]]</f>
        <v>0</v>
      </c>
      <c r="V3" s="8">
        <f>Table54[[#This Row],[M liitunud ÜV LP e]]/Table54[[#This Row],[Elanikud RKA]]</f>
        <v>0</v>
      </c>
      <c r="W3" s="8">
        <f>Table54[[#This Row],[M liitunud ÜK e]]/Table54[[#This Row],[Elanikud RKA]]</f>
        <v>5.5555555555555558E-3</v>
      </c>
      <c r="X3" s="8">
        <f>Table54[[#This Row],[M liitunud ÜV e]]/Table54[[#This Row],[Elanikud RKA]]</f>
        <v>5.5555555555555558E-3</v>
      </c>
    </row>
    <row r="4" spans="1:24" s="9" customFormat="1" ht="20.100000000000001" customHeight="1" x14ac:dyDescent="0.25">
      <c r="A4" s="6" t="s">
        <v>33</v>
      </c>
      <c r="B4" s="6" t="s">
        <v>34</v>
      </c>
      <c r="C4" s="1" t="s">
        <v>26</v>
      </c>
      <c r="D4" s="6" t="s">
        <v>27</v>
      </c>
      <c r="E4" s="6" t="s">
        <v>28</v>
      </c>
      <c r="F4" s="6" t="s">
        <v>35</v>
      </c>
      <c r="G4" s="7">
        <v>879</v>
      </c>
      <c r="H4" s="7">
        <v>50</v>
      </c>
      <c r="I4" s="7">
        <v>850</v>
      </c>
      <c r="J4" s="7">
        <v>138</v>
      </c>
      <c r="K4" s="7">
        <v>135</v>
      </c>
      <c r="L4" s="7">
        <v>50</v>
      </c>
      <c r="M4" s="7">
        <v>0</v>
      </c>
      <c r="N4" s="7">
        <v>0</v>
      </c>
      <c r="O4" s="7">
        <f>Table54[[#This Row],[Elanikud RKA]]-Table54[[#This Row],[Liitunud ÜK e]]</f>
        <v>712</v>
      </c>
      <c r="P4" s="7">
        <f>Table54[[#This Row],[Elanikud RKA]]-Table54[[#This Row],[Liitunud ÜV e]]</f>
        <v>715</v>
      </c>
      <c r="Q4" s="8">
        <f>Table54[[#This Row],[Elanikud RKA]]/Table54[[#This Row],[Elanikud]]</f>
        <v>0.9670079635949943</v>
      </c>
      <c r="R4" s="8">
        <f>Table54[[#This Row],[Liitunud H e]]/Table54[[#This Row],[H_elanikud]]</f>
        <v>1</v>
      </c>
      <c r="S4" s="8">
        <f>Table54[[#This Row],[Liitunud ÜK e]]/Table54[[#This Row],[Elanikud RKA]]</f>
        <v>0.16235294117647059</v>
      </c>
      <c r="T4" s="8">
        <f>Table54[[#This Row],[Liitunud ÜV e]]/Table54[[#This Row],[Elanikud RKA]]</f>
        <v>0.1588235294117647</v>
      </c>
      <c r="U4" s="8">
        <f>Table54[[#This Row],[M liitunud ÜK LP e]]/Table54[[#This Row],[Elanikud RKA]]</f>
        <v>0</v>
      </c>
      <c r="V4" s="8">
        <f>Table54[[#This Row],[M liitunud ÜV LP e]]/Table54[[#This Row],[Elanikud RKA]]</f>
        <v>0</v>
      </c>
      <c r="W4" s="8">
        <f>Table54[[#This Row],[M liitunud ÜK e]]/Table54[[#This Row],[Elanikud RKA]]</f>
        <v>0.83764705882352941</v>
      </c>
      <c r="X4" s="8">
        <f>Table54[[#This Row],[M liitunud ÜV e]]/Table54[[#This Row],[Elanikud RKA]]</f>
        <v>0.8411764705882353</v>
      </c>
    </row>
    <row r="5" spans="1:24" s="9" customFormat="1" ht="20.100000000000001" customHeight="1" x14ac:dyDescent="0.25">
      <c r="A5" s="9" t="s">
        <v>33</v>
      </c>
      <c r="B5" s="9" t="s">
        <v>34</v>
      </c>
      <c r="C5" s="3" t="s">
        <v>26</v>
      </c>
      <c r="D5" s="9" t="s">
        <v>27</v>
      </c>
      <c r="E5" s="9" t="s">
        <v>55</v>
      </c>
      <c r="F5" s="9" t="s">
        <v>1907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8"/>
      <c r="S5" s="11"/>
      <c r="T5" s="11"/>
      <c r="U5" s="11"/>
      <c r="V5" s="11"/>
      <c r="W5" s="11"/>
      <c r="X5" s="11"/>
    </row>
    <row r="6" spans="1:24" s="12" customFormat="1" ht="20.100000000000001" customHeight="1" x14ac:dyDescent="0.25">
      <c r="A6" s="9" t="s">
        <v>33</v>
      </c>
      <c r="B6" s="9" t="s">
        <v>34</v>
      </c>
      <c r="C6" s="3" t="s">
        <v>26</v>
      </c>
      <c r="D6" s="9" t="s">
        <v>27</v>
      </c>
      <c r="E6" s="9" t="s">
        <v>28</v>
      </c>
      <c r="F6" s="9" t="s">
        <v>1908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8"/>
      <c r="S6" s="11"/>
      <c r="T6" s="11"/>
      <c r="U6" s="11"/>
      <c r="V6" s="11"/>
      <c r="W6" s="11"/>
      <c r="X6" s="11"/>
    </row>
    <row r="7" spans="1:24" s="12" customFormat="1" ht="20.100000000000001" customHeight="1" x14ac:dyDescent="0.25">
      <c r="A7" s="6" t="s">
        <v>36</v>
      </c>
      <c r="B7" s="6" t="s">
        <v>37</v>
      </c>
      <c r="C7" s="1" t="s">
        <v>26</v>
      </c>
      <c r="D7" s="6" t="s">
        <v>27</v>
      </c>
      <c r="E7" s="6" t="s">
        <v>38</v>
      </c>
      <c r="F7" s="6" t="s">
        <v>39</v>
      </c>
      <c r="G7" s="7">
        <v>711</v>
      </c>
      <c r="H7" s="7">
        <v>0</v>
      </c>
      <c r="I7" s="7">
        <v>530</v>
      </c>
      <c r="J7" s="7">
        <f>Table54[[#This Row],[Elanikud RKA]]*0.88</f>
        <v>466.4</v>
      </c>
      <c r="K7" s="7">
        <f>Table54[[#This Row],[Elanikud RKA]]*0.9</f>
        <v>477</v>
      </c>
      <c r="L7" s="7">
        <v>0</v>
      </c>
      <c r="M7" s="7">
        <v>0</v>
      </c>
      <c r="N7" s="7">
        <v>0</v>
      </c>
      <c r="O7" s="7">
        <f>Table54[[#This Row],[Elanikud RKA]]-Table54[[#This Row],[Liitunud ÜK e]]</f>
        <v>63.600000000000023</v>
      </c>
      <c r="P7" s="7">
        <f>Table54[[#This Row],[Elanikud RKA]]-Table54[[#This Row],[Liitunud ÜV e]]</f>
        <v>53</v>
      </c>
      <c r="Q7" s="8">
        <f>Table54[[#This Row],[Elanikud RKA]]/Table54[[#This Row],[Elanikud]]</f>
        <v>0.74542897327707458</v>
      </c>
      <c r="R7" s="8"/>
      <c r="S7" s="8">
        <f>Table54[[#This Row],[Liitunud ÜK e]]/Table54[[#This Row],[Elanikud RKA]]</f>
        <v>0.88</v>
      </c>
      <c r="T7" s="8">
        <f>Table54[[#This Row],[Liitunud ÜV e]]/Table54[[#This Row],[Elanikud RKA]]</f>
        <v>0.9</v>
      </c>
      <c r="U7" s="8">
        <f>Table54[[#This Row],[M liitunud ÜK LP e]]/Table54[[#This Row],[Elanikud RKA]]</f>
        <v>0</v>
      </c>
      <c r="V7" s="8">
        <f>Table54[[#This Row],[M liitunud ÜV LP e]]/Table54[[#This Row],[Elanikud RKA]]</f>
        <v>0</v>
      </c>
      <c r="W7" s="8">
        <f>Table54[[#This Row],[M liitunud ÜK e]]/Table54[[#This Row],[Elanikud RKA]]</f>
        <v>0.12000000000000004</v>
      </c>
      <c r="X7" s="8">
        <f>Table54[[#This Row],[M liitunud ÜV e]]/Table54[[#This Row],[Elanikud RKA]]</f>
        <v>0.1</v>
      </c>
    </row>
    <row r="8" spans="1:24" s="12" customFormat="1" ht="20.100000000000001" customHeight="1" x14ac:dyDescent="0.25">
      <c r="A8" s="6" t="s">
        <v>40</v>
      </c>
      <c r="B8" s="6" t="s">
        <v>41</v>
      </c>
      <c r="C8" s="1" t="s">
        <v>26</v>
      </c>
      <c r="D8" s="6" t="s">
        <v>27</v>
      </c>
      <c r="E8" s="6" t="s">
        <v>38</v>
      </c>
      <c r="F8" s="6" t="s">
        <v>42</v>
      </c>
      <c r="G8" s="7">
        <v>299</v>
      </c>
      <c r="H8" s="7">
        <v>0</v>
      </c>
      <c r="I8" s="7">
        <v>250</v>
      </c>
      <c r="J8" s="7">
        <v>32</v>
      </c>
      <c r="K8" s="7">
        <v>36</v>
      </c>
      <c r="L8" s="7">
        <v>0</v>
      </c>
      <c r="M8" s="7">
        <v>0</v>
      </c>
      <c r="N8" s="7">
        <v>0</v>
      </c>
      <c r="O8" s="7">
        <f>Table54[[#This Row],[Elanikud RKA]]-Table54[[#This Row],[Liitunud ÜK e]]</f>
        <v>218</v>
      </c>
      <c r="P8" s="7">
        <f>Table54[[#This Row],[Elanikud RKA]]-Table54[[#This Row],[Liitunud ÜV e]]</f>
        <v>214</v>
      </c>
      <c r="Q8" s="8">
        <f>Table54[[#This Row],[Elanikud RKA]]/Table54[[#This Row],[Elanikud]]</f>
        <v>0.83612040133779264</v>
      </c>
      <c r="R8" s="8"/>
      <c r="S8" s="8">
        <f>Table54[[#This Row],[Liitunud ÜK e]]/Table54[[#This Row],[Elanikud RKA]]</f>
        <v>0.128</v>
      </c>
      <c r="T8" s="8">
        <f>Table54[[#This Row],[Liitunud ÜV e]]/Table54[[#This Row],[Elanikud RKA]]</f>
        <v>0.14399999999999999</v>
      </c>
      <c r="U8" s="8">
        <f>Table54[[#This Row],[M liitunud ÜK LP e]]/Table54[[#This Row],[Elanikud RKA]]</f>
        <v>0</v>
      </c>
      <c r="V8" s="8">
        <f>Table54[[#This Row],[M liitunud ÜV LP e]]/Table54[[#This Row],[Elanikud RKA]]</f>
        <v>0</v>
      </c>
      <c r="W8" s="8">
        <f>Table54[[#This Row],[M liitunud ÜK e]]/Table54[[#This Row],[Elanikud RKA]]</f>
        <v>0.872</v>
      </c>
      <c r="X8" s="8">
        <f>Table54[[#This Row],[M liitunud ÜV e]]/Table54[[#This Row],[Elanikud RKA]]</f>
        <v>0.85599999999999998</v>
      </c>
    </row>
    <row r="9" spans="1:24" s="12" customFormat="1" ht="20.100000000000001" customHeight="1" x14ac:dyDescent="0.25">
      <c r="A9" s="6" t="s">
        <v>43</v>
      </c>
      <c r="B9" s="6" t="s">
        <v>44</v>
      </c>
      <c r="C9" s="1" t="s">
        <v>26</v>
      </c>
      <c r="D9" s="6" t="s">
        <v>27</v>
      </c>
      <c r="E9" s="6" t="s">
        <v>38</v>
      </c>
      <c r="F9" s="6" t="s">
        <v>45</v>
      </c>
      <c r="G9" s="7">
        <v>234</v>
      </c>
      <c r="H9" s="7">
        <v>0</v>
      </c>
      <c r="I9" s="7">
        <v>160</v>
      </c>
      <c r="J9" s="7"/>
      <c r="K9" s="7"/>
      <c r="L9" s="7"/>
      <c r="M9" s="7"/>
      <c r="N9" s="7"/>
      <c r="O9" s="7">
        <f>Table54[[#This Row],[Elanikud RKA]]-Table54[[#This Row],[Liitunud ÜK e]]</f>
        <v>160</v>
      </c>
      <c r="P9" s="7">
        <f>Table54[[#This Row],[Elanikud RKA]]-Table54[[#This Row],[Liitunud ÜV e]]</f>
        <v>160</v>
      </c>
      <c r="Q9" s="8">
        <f>Table54[[#This Row],[Elanikud RKA]]/Table54[[#This Row],[Elanikud]]</f>
        <v>0.68376068376068377</v>
      </c>
      <c r="R9" s="8"/>
      <c r="S9" s="8">
        <f>Table54[[#This Row],[Liitunud ÜK e]]/Table54[[#This Row],[Elanikud RKA]]</f>
        <v>0</v>
      </c>
      <c r="T9" s="8">
        <f>Table54[[#This Row],[Liitunud ÜV e]]/Table54[[#This Row],[Elanikud RKA]]</f>
        <v>0</v>
      </c>
      <c r="U9" s="8">
        <f>Table54[[#This Row],[M liitunud ÜK LP e]]/Table54[[#This Row],[Elanikud RKA]]</f>
        <v>0</v>
      </c>
      <c r="V9" s="8">
        <f>Table54[[#This Row],[M liitunud ÜV LP e]]/Table54[[#This Row],[Elanikud RKA]]</f>
        <v>0</v>
      </c>
      <c r="W9" s="8">
        <f>Table54[[#This Row],[M liitunud ÜK e]]/Table54[[#This Row],[Elanikud RKA]]</f>
        <v>1</v>
      </c>
      <c r="X9" s="8">
        <f>Table54[[#This Row],[M liitunud ÜV e]]/Table54[[#This Row],[Elanikud RKA]]</f>
        <v>1</v>
      </c>
    </row>
    <row r="10" spans="1:24" ht="20.100000000000001" customHeight="1" x14ac:dyDescent="0.25">
      <c r="A10" s="6" t="s">
        <v>46</v>
      </c>
      <c r="B10" s="6" t="s">
        <v>47</v>
      </c>
      <c r="C10" s="1" t="s">
        <v>48</v>
      </c>
      <c r="D10" s="6" t="s">
        <v>27</v>
      </c>
      <c r="E10" s="6" t="s">
        <v>49</v>
      </c>
      <c r="F10" s="6" t="s">
        <v>50</v>
      </c>
      <c r="G10" s="7">
        <v>1698</v>
      </c>
      <c r="H10" s="7">
        <v>0</v>
      </c>
      <c r="I10" s="7">
        <v>2110</v>
      </c>
      <c r="J10" s="7">
        <v>1180</v>
      </c>
      <c r="K10" s="7">
        <v>1180</v>
      </c>
      <c r="L10" s="7">
        <v>0</v>
      </c>
      <c r="M10" s="7">
        <f>Table54[[#This Row],[Elanikud RKA]]-Table54[[#This Row],[Liitunud ÜK e]]</f>
        <v>930</v>
      </c>
      <c r="N10" s="7">
        <f>Table54[[#This Row],[Elanikud RKA]]-Table54[[#This Row],[Liitunud ÜV e]]</f>
        <v>930</v>
      </c>
      <c r="O10" s="7">
        <f>Table54[[#This Row],[Elanikud RKA]]-Table54[[#This Row],[Liitunud ÜK e]]</f>
        <v>930</v>
      </c>
      <c r="P10" s="7">
        <f>Table54[[#This Row],[Elanikud RKA]]-Table54[[#This Row],[Liitunud ÜV e]]</f>
        <v>930</v>
      </c>
      <c r="Q10" s="8">
        <f>Table54[[#This Row],[Elanikud RKA]]/(Table54[[#This Row],[Elanikud]]+G11)</f>
        <v>0.77946065755448835</v>
      </c>
      <c r="S10" s="8">
        <f>(Table54[[#This Row],[Liitunud ÜK e]]+J11)/Table54[[#This Row],[Elanikud RKA]]</f>
        <v>0.61327014218009479</v>
      </c>
      <c r="T10" s="8">
        <f>(Table54[[#This Row],[Liitunud ÜV e]]+K11)/Table54[[#This Row],[Elanikud RKA]]</f>
        <v>0.61327014218009479</v>
      </c>
      <c r="U10" s="8">
        <f>Table54[[#This Row],[M liitunud ÜK LP e]]/Table54[[#This Row],[Elanikud RKA]]</f>
        <v>0.44075829383886256</v>
      </c>
      <c r="V10" s="8">
        <f>Table54[[#This Row],[M liitunud ÜV LP e]]/Table54[[#This Row],[Elanikud RKA]]</f>
        <v>0.44075829383886256</v>
      </c>
      <c r="W10" s="8">
        <f>Table54[[#This Row],[M liitunud ÜK e]]/Table54[[#This Row],[Elanikud RKA]]</f>
        <v>0.44075829383886256</v>
      </c>
      <c r="X10" s="8">
        <f>Table54[[#This Row],[M liitunud ÜV e]]/Table54[[#This Row],[Elanikud RKA]]</f>
        <v>0.44075829383886256</v>
      </c>
    </row>
    <row r="11" spans="1:24" ht="20.100000000000001" customHeight="1" x14ac:dyDescent="0.25">
      <c r="A11" s="6" t="s">
        <v>46</v>
      </c>
      <c r="B11" s="6" t="s">
        <v>47</v>
      </c>
      <c r="C11" s="1" t="s">
        <v>48</v>
      </c>
      <c r="D11" s="6" t="s">
        <v>27</v>
      </c>
      <c r="E11" s="6" t="s">
        <v>49</v>
      </c>
      <c r="F11" s="6" t="s">
        <v>51</v>
      </c>
      <c r="G11" s="7">
        <v>1009</v>
      </c>
      <c r="H11" s="7">
        <v>0</v>
      </c>
      <c r="I11" s="7"/>
      <c r="J11" s="7">
        <v>114</v>
      </c>
      <c r="K11" s="7">
        <v>114</v>
      </c>
      <c r="L11" s="7"/>
      <c r="M11" s="7"/>
      <c r="N11" s="7"/>
      <c r="O11" s="7"/>
      <c r="P11" s="7"/>
    </row>
    <row r="12" spans="1:24" s="9" customFormat="1" ht="20.100000000000001" customHeight="1" x14ac:dyDescent="0.25">
      <c r="A12" s="6" t="s">
        <v>52</v>
      </c>
      <c r="B12" s="6" t="s">
        <v>53</v>
      </c>
      <c r="C12" s="1" t="s">
        <v>48</v>
      </c>
      <c r="D12" s="6" t="s">
        <v>27</v>
      </c>
      <c r="E12" s="6" t="s">
        <v>49</v>
      </c>
      <c r="F12" s="6" t="s">
        <v>54</v>
      </c>
      <c r="G12" s="7">
        <v>606</v>
      </c>
      <c r="H12" s="7">
        <v>0</v>
      </c>
      <c r="I12" s="7">
        <v>890</v>
      </c>
      <c r="J12" s="7">
        <v>557</v>
      </c>
      <c r="K12" s="7">
        <v>557</v>
      </c>
      <c r="L12" s="7">
        <v>0</v>
      </c>
      <c r="M12" s="7">
        <v>333</v>
      </c>
      <c r="N12" s="7">
        <v>333</v>
      </c>
      <c r="O12" s="7">
        <v>0</v>
      </c>
      <c r="P12" s="7">
        <v>0</v>
      </c>
      <c r="Q12" s="8">
        <f>Table54[[#This Row],[Elanikud RKA]]/(Table54[[#This Row],[Elanikud]]+G13)</f>
        <v>0.89447236180904521</v>
      </c>
      <c r="R12" s="8"/>
      <c r="S12" s="8">
        <f>Table54[[#This Row],[Liitunud ÜK e]]/Table54[[#This Row],[Elanikud RKA]]</f>
        <v>0.62584269662921344</v>
      </c>
      <c r="T12" s="8">
        <f>Table54[[#This Row],[Liitunud ÜV e]]/Table54[[#This Row],[Elanikud RKA]]</f>
        <v>0.62584269662921344</v>
      </c>
      <c r="U12" s="8">
        <f>Table54[[#This Row],[M liitunud ÜK LP e]]/Table54[[#This Row],[Elanikud RKA]]</f>
        <v>0.37415730337078651</v>
      </c>
      <c r="V12" s="8">
        <f>Table54[[#This Row],[M liitunud ÜV LP e]]/Table54[[#This Row],[Elanikud RKA]]</f>
        <v>0.37415730337078651</v>
      </c>
      <c r="W12" s="8">
        <f>Table54[[#This Row],[M liitunud ÜK e]]/Table54[[#This Row],[Elanikud RKA]]</f>
        <v>0</v>
      </c>
      <c r="X12" s="8">
        <f>Table54[[#This Row],[M liitunud ÜV e]]/Table54[[#This Row],[Elanikud RKA]]</f>
        <v>0</v>
      </c>
    </row>
    <row r="13" spans="1:24" s="12" customFormat="1" ht="20.100000000000001" customHeight="1" x14ac:dyDescent="0.25">
      <c r="A13" s="6" t="s">
        <v>52</v>
      </c>
      <c r="B13" s="6" t="s">
        <v>53</v>
      </c>
      <c r="C13" s="1" t="s">
        <v>48</v>
      </c>
      <c r="D13" s="6" t="s">
        <v>27</v>
      </c>
      <c r="E13" s="6" t="s">
        <v>55</v>
      </c>
      <c r="F13" s="6" t="s">
        <v>56</v>
      </c>
      <c r="G13" s="7">
        <v>389</v>
      </c>
      <c r="H13" s="7">
        <v>0</v>
      </c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</row>
    <row r="14" spans="1:24" s="12" customFormat="1" ht="20.100000000000001" customHeight="1" x14ac:dyDescent="0.25">
      <c r="A14" s="9" t="s">
        <v>52</v>
      </c>
      <c r="B14" s="9" t="s">
        <v>53</v>
      </c>
      <c r="C14" s="3" t="s">
        <v>48</v>
      </c>
      <c r="D14" s="9" t="s">
        <v>27</v>
      </c>
      <c r="E14" s="9" t="s">
        <v>49</v>
      </c>
      <c r="F14" s="9" t="s">
        <v>1909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8"/>
      <c r="S14" s="11"/>
      <c r="T14" s="11"/>
      <c r="U14" s="11"/>
      <c r="V14" s="11"/>
      <c r="W14" s="11"/>
      <c r="X14" s="11"/>
    </row>
    <row r="15" spans="1:24" s="9" customFormat="1" ht="64.5" customHeight="1" x14ac:dyDescent="0.25">
      <c r="A15" s="9" t="s">
        <v>52</v>
      </c>
      <c r="B15" s="9" t="s">
        <v>53</v>
      </c>
      <c r="C15" s="3" t="s">
        <v>48</v>
      </c>
      <c r="D15" s="9" t="s">
        <v>27</v>
      </c>
      <c r="E15" s="9" t="s">
        <v>55</v>
      </c>
      <c r="F15" s="9" t="s">
        <v>1910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8"/>
      <c r="S15" s="11"/>
      <c r="T15" s="11"/>
      <c r="U15" s="11"/>
      <c r="V15" s="11"/>
      <c r="W15" s="11"/>
      <c r="X15" s="11"/>
    </row>
    <row r="16" spans="1:24" s="9" customFormat="1" ht="20.100000000000001" customHeight="1" x14ac:dyDescent="0.25">
      <c r="A16" s="6" t="s">
        <v>57</v>
      </c>
      <c r="B16" s="6" t="s">
        <v>58</v>
      </c>
      <c r="C16" s="1" t="s">
        <v>48</v>
      </c>
      <c r="D16" s="6" t="s">
        <v>27</v>
      </c>
      <c r="E16" s="6" t="s">
        <v>49</v>
      </c>
      <c r="F16" s="6" t="s">
        <v>59</v>
      </c>
      <c r="G16" s="7">
        <v>919</v>
      </c>
      <c r="H16" s="7">
        <v>0</v>
      </c>
      <c r="I16" s="7">
        <v>1270</v>
      </c>
      <c r="J16" s="7">
        <v>249</v>
      </c>
      <c r="K16" s="7">
        <v>249</v>
      </c>
      <c r="L16" s="7">
        <v>0</v>
      </c>
      <c r="M16" s="7">
        <v>1021</v>
      </c>
      <c r="N16" s="7">
        <v>1021</v>
      </c>
      <c r="O16" s="7">
        <v>0</v>
      </c>
      <c r="P16" s="7">
        <v>0</v>
      </c>
      <c r="Q16" s="8"/>
      <c r="R16" s="8"/>
      <c r="S16" s="8">
        <f>Table54[[#This Row],[Liitunud ÜK e]]/Table54[[#This Row],[Elanikud RKA]]</f>
        <v>0.19606299212598424</v>
      </c>
      <c r="T16" s="8">
        <f>Table54[[#This Row],[Liitunud ÜV e]]/Table54[[#This Row],[Elanikud RKA]]</f>
        <v>0.19606299212598424</v>
      </c>
      <c r="U16" s="8">
        <f>Table54[[#This Row],[M liitunud ÜK LP e]]/Table54[[#This Row],[Elanikud RKA]]</f>
        <v>0.80393700787401579</v>
      </c>
      <c r="V16" s="8">
        <f>Table54[[#This Row],[M liitunud ÜV LP e]]/Table54[[#This Row],[Elanikud RKA]]</f>
        <v>0.80393700787401579</v>
      </c>
      <c r="W16" s="8">
        <f>Table54[[#This Row],[M liitunud ÜK e]]/Table54[[#This Row],[Elanikud RKA]]</f>
        <v>0</v>
      </c>
      <c r="X16" s="8">
        <f>Table54[[#This Row],[M liitunud ÜV e]]/Table54[[#This Row],[Elanikud RKA]]</f>
        <v>0</v>
      </c>
    </row>
    <row r="17" spans="1:24" s="9" customFormat="1" ht="20.100000000000001" customHeight="1" x14ac:dyDescent="0.25">
      <c r="A17" s="9" t="s">
        <v>57</v>
      </c>
      <c r="B17" s="9" t="s">
        <v>58</v>
      </c>
      <c r="C17" s="3" t="s">
        <v>48</v>
      </c>
      <c r="D17" s="9" t="s">
        <v>27</v>
      </c>
      <c r="E17" s="9" t="s">
        <v>49</v>
      </c>
      <c r="F17" s="9" t="s">
        <v>1911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8"/>
      <c r="S17" s="11"/>
      <c r="T17" s="11"/>
      <c r="U17" s="11"/>
      <c r="V17" s="11"/>
      <c r="W17" s="11"/>
      <c r="X17" s="11"/>
    </row>
    <row r="18" spans="1:24" s="9" customFormat="1" ht="20.100000000000001" customHeight="1" x14ac:dyDescent="0.25">
      <c r="A18" s="9" t="s">
        <v>57</v>
      </c>
      <c r="B18" s="9" t="s">
        <v>58</v>
      </c>
      <c r="C18" s="3" t="s">
        <v>48</v>
      </c>
      <c r="D18" s="9" t="s">
        <v>27</v>
      </c>
      <c r="E18" s="9" t="s">
        <v>49</v>
      </c>
      <c r="F18" s="9" t="s">
        <v>1912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8"/>
      <c r="S18" s="11"/>
      <c r="T18" s="11"/>
      <c r="U18" s="11"/>
      <c r="V18" s="11"/>
      <c r="W18" s="11"/>
      <c r="X18" s="11"/>
    </row>
    <row r="19" spans="1:24" s="12" customFormat="1" ht="20.100000000000001" customHeight="1" x14ac:dyDescent="0.25">
      <c r="A19" s="9" t="s">
        <v>57</v>
      </c>
      <c r="B19" s="9" t="s">
        <v>58</v>
      </c>
      <c r="C19" s="3" t="s">
        <v>48</v>
      </c>
      <c r="D19" s="9" t="s">
        <v>27</v>
      </c>
      <c r="E19" s="9" t="s">
        <v>49</v>
      </c>
      <c r="F19" s="9" t="s">
        <v>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8"/>
      <c r="S19" s="11"/>
      <c r="T19" s="11"/>
      <c r="U19" s="11"/>
      <c r="V19" s="11"/>
      <c r="W19" s="11"/>
      <c r="X19" s="11"/>
    </row>
    <row r="20" spans="1:24" s="12" customFormat="1" ht="20.100000000000001" customHeight="1" x14ac:dyDescent="0.25">
      <c r="A20" s="12" t="s">
        <v>1639</v>
      </c>
      <c r="B20" s="12" t="s">
        <v>1640</v>
      </c>
      <c r="C20" s="2" t="s">
        <v>48</v>
      </c>
      <c r="D20" s="12" t="s">
        <v>27</v>
      </c>
      <c r="E20" s="12" t="s">
        <v>1641</v>
      </c>
      <c r="G20" s="13">
        <v>393222</v>
      </c>
      <c r="H20" s="13"/>
      <c r="I20" s="13">
        <v>451180</v>
      </c>
      <c r="J20" s="13">
        <f>SUM(J21:J40)</f>
        <v>44734</v>
      </c>
      <c r="K20" s="13">
        <f>SUM(K21:K40)</f>
        <v>47333</v>
      </c>
      <c r="L20" s="13"/>
      <c r="M20" s="13"/>
      <c r="N20" s="13"/>
      <c r="O20" s="13"/>
      <c r="P20" s="13"/>
      <c r="Q20" s="14">
        <f>Table54[[#This Row],[Elanikud RKA]]/SUM(G20:G40)</f>
        <v>0.99674585167887986</v>
      </c>
      <c r="R20" s="14"/>
      <c r="S20" s="14">
        <f>Table54[[#This Row],[Liitunud ÜK e]]/Table54[[#This Row],[Elanikud RKA]]</f>
        <v>9.9148898444079966E-2</v>
      </c>
      <c r="T20" s="14">
        <f>Table54[[#This Row],[Liitunud ÜV e]]/Table54[[#This Row],[Elanikud RKA]]</f>
        <v>0.10490934881865331</v>
      </c>
      <c r="U20" s="14">
        <f>Table54[[#This Row],[M liitunud ÜK LP e]]/Table54[[#This Row],[Elanikud RKA]]</f>
        <v>0</v>
      </c>
      <c r="V20" s="14">
        <f>Table54[[#This Row],[M liitunud ÜV LP e]]/Table54[[#This Row],[Elanikud RKA]]</f>
        <v>0</v>
      </c>
      <c r="W20" s="14">
        <f>Table54[[#This Row],[M liitunud ÜK e]]/Table54[[#This Row],[Elanikud RKA]]</f>
        <v>0</v>
      </c>
      <c r="X20" s="14">
        <f>Table54[[#This Row],[M liitunud ÜV e]]/Table54[[#This Row],[Elanikud RKA]]</f>
        <v>0</v>
      </c>
    </row>
    <row r="21" spans="1:24" s="12" customFormat="1" ht="20.100000000000001" customHeight="1" x14ac:dyDescent="0.25">
      <c r="A21" s="12" t="s">
        <v>1639</v>
      </c>
      <c r="B21" s="12" t="s">
        <v>1640</v>
      </c>
      <c r="C21" s="2" t="s">
        <v>48</v>
      </c>
      <c r="D21" s="12" t="s">
        <v>27</v>
      </c>
      <c r="E21" s="12" t="s">
        <v>49</v>
      </c>
      <c r="F21" s="12" t="s">
        <v>1642</v>
      </c>
      <c r="G21" s="13">
        <v>899</v>
      </c>
      <c r="H21" s="13"/>
      <c r="I21" s="13"/>
      <c r="J21" s="13">
        <v>517</v>
      </c>
      <c r="K21" s="13">
        <v>211</v>
      </c>
      <c r="L21" s="13"/>
      <c r="M21" s="13"/>
      <c r="N21" s="13"/>
      <c r="O21" s="13"/>
      <c r="P21" s="13"/>
      <c r="Q21" s="14"/>
      <c r="R21" s="14"/>
      <c r="S21" s="14"/>
      <c r="T21" s="14"/>
      <c r="U21" s="14"/>
      <c r="V21" s="14"/>
      <c r="W21" s="14"/>
      <c r="X21" s="14"/>
    </row>
    <row r="22" spans="1:24" s="12" customFormat="1" ht="20.100000000000001" customHeight="1" x14ac:dyDescent="0.25">
      <c r="A22" s="12" t="s">
        <v>1639</v>
      </c>
      <c r="B22" s="12" t="s">
        <v>1640</v>
      </c>
      <c r="C22" s="2" t="s">
        <v>48</v>
      </c>
      <c r="D22" s="12" t="s">
        <v>27</v>
      </c>
      <c r="E22" s="12" t="s">
        <v>49</v>
      </c>
      <c r="F22" s="12" t="s">
        <v>1643</v>
      </c>
      <c r="G22" s="13">
        <v>868</v>
      </c>
      <c r="H22" s="13"/>
      <c r="I22" s="13"/>
      <c r="J22" s="13">
        <v>497</v>
      </c>
      <c r="K22" s="13">
        <v>497</v>
      </c>
      <c r="L22" s="13"/>
      <c r="M22" s="13"/>
      <c r="N22" s="13"/>
      <c r="O22" s="13"/>
      <c r="P22" s="13"/>
      <c r="Q22" s="14"/>
      <c r="R22" s="14"/>
      <c r="S22" s="14"/>
      <c r="T22" s="14"/>
      <c r="U22" s="14"/>
      <c r="V22" s="14"/>
      <c r="W22" s="14"/>
      <c r="X22" s="14"/>
    </row>
    <row r="23" spans="1:24" s="12" customFormat="1" ht="20.100000000000001" customHeight="1" x14ac:dyDescent="0.25">
      <c r="A23" s="12" t="s">
        <v>1639</v>
      </c>
      <c r="B23" s="12" t="s">
        <v>1640</v>
      </c>
      <c r="C23" s="2" t="s">
        <v>48</v>
      </c>
      <c r="D23" s="12" t="s">
        <v>27</v>
      </c>
      <c r="E23" s="12" t="s">
        <v>49</v>
      </c>
      <c r="F23" s="12" t="s">
        <v>1644</v>
      </c>
      <c r="G23" s="13">
        <v>3527</v>
      </c>
      <c r="H23" s="13"/>
      <c r="I23" s="13"/>
      <c r="J23" s="13">
        <v>3307</v>
      </c>
      <c r="K23" s="13">
        <v>3297</v>
      </c>
      <c r="L23" s="13"/>
      <c r="M23" s="13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</row>
    <row r="24" spans="1:24" s="12" customFormat="1" ht="20.100000000000001" customHeight="1" x14ac:dyDescent="0.25">
      <c r="A24" s="12" t="s">
        <v>1639</v>
      </c>
      <c r="B24" s="12" t="s">
        <v>1640</v>
      </c>
      <c r="C24" s="2" t="s">
        <v>48</v>
      </c>
      <c r="D24" s="12" t="s">
        <v>27</v>
      </c>
      <c r="E24" s="12" t="s">
        <v>49</v>
      </c>
      <c r="F24" s="12" t="s">
        <v>1644</v>
      </c>
      <c r="G24" s="13"/>
      <c r="H24" s="13"/>
      <c r="I24" s="13"/>
      <c r="J24" s="13"/>
      <c r="K24" s="13">
        <v>228</v>
      </c>
      <c r="L24" s="13"/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</row>
    <row r="25" spans="1:24" s="12" customFormat="1" ht="20.100000000000001" customHeight="1" x14ac:dyDescent="0.25">
      <c r="A25" s="12" t="s">
        <v>1639</v>
      </c>
      <c r="B25" s="12" t="s">
        <v>1640</v>
      </c>
      <c r="C25" s="2" t="s">
        <v>48</v>
      </c>
      <c r="D25" s="12" t="s">
        <v>27</v>
      </c>
      <c r="E25" s="12" t="s">
        <v>49</v>
      </c>
      <c r="F25" s="12" t="s">
        <v>1645</v>
      </c>
      <c r="G25" s="13">
        <v>700</v>
      </c>
      <c r="H25" s="13"/>
      <c r="I25" s="13"/>
      <c r="J25" s="13">
        <v>400</v>
      </c>
      <c r="K25" s="13">
        <v>400</v>
      </c>
      <c r="L25" s="13"/>
      <c r="M25" s="13"/>
      <c r="N25" s="13"/>
      <c r="O25" s="13"/>
      <c r="P25" s="13"/>
      <c r="Q25" s="14"/>
      <c r="R25" s="14"/>
      <c r="S25" s="14"/>
      <c r="T25" s="14"/>
      <c r="U25" s="14"/>
      <c r="V25" s="14"/>
      <c r="W25" s="14"/>
      <c r="X25" s="14"/>
    </row>
    <row r="26" spans="1:24" s="12" customFormat="1" ht="20.100000000000001" customHeight="1" x14ac:dyDescent="0.25">
      <c r="A26" s="12" t="s">
        <v>1639</v>
      </c>
      <c r="B26" s="12" t="s">
        <v>1640</v>
      </c>
      <c r="C26" s="2" t="s">
        <v>48</v>
      </c>
      <c r="D26" s="12" t="s">
        <v>27</v>
      </c>
      <c r="E26" s="12" t="s">
        <v>49</v>
      </c>
      <c r="F26" s="12" t="s">
        <v>1646</v>
      </c>
      <c r="G26" s="13">
        <v>868</v>
      </c>
      <c r="H26" s="13"/>
      <c r="I26" s="13"/>
      <c r="J26" s="13">
        <v>730</v>
      </c>
      <c r="K26" s="13">
        <v>730</v>
      </c>
      <c r="L26" s="13"/>
      <c r="M26" s="13"/>
      <c r="N26" s="13"/>
      <c r="O26" s="13"/>
      <c r="P26" s="13"/>
      <c r="Q26" s="14"/>
      <c r="R26" s="14"/>
      <c r="S26" s="14"/>
      <c r="T26" s="14"/>
      <c r="U26" s="14"/>
      <c r="V26" s="14"/>
      <c r="W26" s="14"/>
      <c r="X26" s="14"/>
    </row>
    <row r="27" spans="1:24" s="12" customFormat="1" ht="20.100000000000001" customHeight="1" x14ac:dyDescent="0.25">
      <c r="A27" s="12" t="s">
        <v>1639</v>
      </c>
      <c r="B27" s="12" t="s">
        <v>1640</v>
      </c>
      <c r="C27" s="2" t="s">
        <v>48</v>
      </c>
      <c r="D27" s="12" t="s">
        <v>27</v>
      </c>
      <c r="E27" s="12" t="s">
        <v>49</v>
      </c>
      <c r="F27" s="12" t="s">
        <v>1647</v>
      </c>
      <c r="G27" s="13">
        <v>505</v>
      </c>
      <c r="H27" s="13"/>
      <c r="I27" s="13"/>
      <c r="J27" s="13">
        <v>145</v>
      </c>
      <c r="K27" s="13">
        <v>145</v>
      </c>
      <c r="L27" s="13"/>
      <c r="M27" s="13"/>
      <c r="N27" s="13"/>
      <c r="O27" s="13"/>
      <c r="P27" s="13"/>
      <c r="Q27" s="14"/>
      <c r="R27" s="14"/>
      <c r="S27" s="14"/>
      <c r="T27" s="14"/>
      <c r="U27" s="14"/>
      <c r="V27" s="14"/>
      <c r="W27" s="14"/>
      <c r="X27" s="14"/>
    </row>
    <row r="28" spans="1:24" s="12" customFormat="1" ht="20.100000000000001" customHeight="1" x14ac:dyDescent="0.25">
      <c r="A28" s="12" t="s">
        <v>1639</v>
      </c>
      <c r="B28" s="12" t="s">
        <v>1640</v>
      </c>
      <c r="C28" s="2" t="s">
        <v>48</v>
      </c>
      <c r="D28" s="12" t="s">
        <v>27</v>
      </c>
      <c r="E28" s="12" t="s">
        <v>205</v>
      </c>
      <c r="F28" s="12" t="s">
        <v>1648</v>
      </c>
      <c r="G28" s="13">
        <v>292</v>
      </c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4"/>
      <c r="T28" s="14"/>
      <c r="U28" s="14"/>
      <c r="V28" s="14"/>
      <c r="W28" s="14"/>
      <c r="X28" s="14"/>
    </row>
    <row r="29" spans="1:24" s="12" customFormat="1" ht="20.100000000000001" customHeight="1" x14ac:dyDescent="0.25">
      <c r="A29" s="12" t="s">
        <v>1639</v>
      </c>
      <c r="B29" s="12" t="s">
        <v>1640</v>
      </c>
      <c r="C29" s="2" t="s">
        <v>48</v>
      </c>
      <c r="D29" s="12" t="s">
        <v>27</v>
      </c>
      <c r="E29" s="12" t="s">
        <v>205</v>
      </c>
      <c r="F29" s="12" t="s">
        <v>1649</v>
      </c>
      <c r="G29" s="13">
        <v>150</v>
      </c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14"/>
      <c r="S29" s="14"/>
      <c r="T29" s="14"/>
      <c r="U29" s="14"/>
      <c r="V29" s="14"/>
      <c r="W29" s="14"/>
      <c r="X29" s="14"/>
    </row>
    <row r="30" spans="1:24" s="12" customFormat="1" ht="20.100000000000001" customHeight="1" x14ac:dyDescent="0.25">
      <c r="A30" s="12" t="s">
        <v>1639</v>
      </c>
      <c r="B30" s="12" t="s">
        <v>1640</v>
      </c>
      <c r="C30" s="2" t="s">
        <v>48</v>
      </c>
      <c r="D30" s="12" t="s">
        <v>27</v>
      </c>
      <c r="E30" s="12" t="s">
        <v>205</v>
      </c>
      <c r="F30" s="12" t="s">
        <v>1038</v>
      </c>
      <c r="G30" s="13">
        <v>466</v>
      </c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4"/>
      <c r="T30" s="14"/>
      <c r="U30" s="14"/>
      <c r="V30" s="14"/>
      <c r="W30" s="14"/>
      <c r="X30" s="14"/>
    </row>
    <row r="31" spans="1:24" s="12" customFormat="1" ht="20.100000000000001" customHeight="1" x14ac:dyDescent="0.25">
      <c r="A31" s="12" t="s">
        <v>1639</v>
      </c>
      <c r="B31" s="12" t="s">
        <v>1640</v>
      </c>
      <c r="C31" s="2" t="s">
        <v>48</v>
      </c>
      <c r="D31" s="12" t="s">
        <v>27</v>
      </c>
      <c r="E31" s="12" t="s">
        <v>205</v>
      </c>
      <c r="F31" s="12" t="s">
        <v>1650</v>
      </c>
      <c r="G31" s="13">
        <v>450</v>
      </c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4"/>
      <c r="S31" s="14"/>
      <c r="T31" s="14"/>
      <c r="U31" s="14"/>
      <c r="V31" s="14"/>
      <c r="W31" s="14"/>
      <c r="X31" s="14"/>
    </row>
    <row r="32" spans="1:24" s="12" customFormat="1" ht="20.100000000000001" customHeight="1" x14ac:dyDescent="0.25">
      <c r="A32" s="12" t="s">
        <v>1639</v>
      </c>
      <c r="B32" s="12" t="s">
        <v>1640</v>
      </c>
      <c r="C32" s="2" t="s">
        <v>48</v>
      </c>
      <c r="D32" s="12" t="s">
        <v>27</v>
      </c>
      <c r="E32" s="12" t="s">
        <v>205</v>
      </c>
      <c r="F32" s="12" t="s">
        <v>1651</v>
      </c>
      <c r="G32" s="13">
        <v>2093</v>
      </c>
      <c r="H32" s="13"/>
      <c r="I32" s="13"/>
      <c r="J32" s="13">
        <v>2318</v>
      </c>
      <c r="K32" s="13">
        <v>2445</v>
      </c>
      <c r="L32" s="13"/>
      <c r="M32" s="13">
        <f>38*2.5</f>
        <v>95</v>
      </c>
      <c r="N32" s="13">
        <f>38*2.5</f>
        <v>95</v>
      </c>
      <c r="O32" s="13"/>
      <c r="P32" s="13"/>
      <c r="Q32" s="14"/>
      <c r="R32" s="14"/>
      <c r="S32" s="14"/>
      <c r="T32" s="14"/>
      <c r="U32" s="14"/>
      <c r="V32" s="14"/>
      <c r="W32" s="14"/>
      <c r="X32" s="14"/>
    </row>
    <row r="33" spans="1:24" s="12" customFormat="1" ht="20.100000000000001" customHeight="1" x14ac:dyDescent="0.25">
      <c r="A33" s="12" t="s">
        <v>1639</v>
      </c>
      <c r="B33" s="12" t="s">
        <v>1640</v>
      </c>
      <c r="C33" s="2" t="s">
        <v>48</v>
      </c>
      <c r="D33" s="12" t="s">
        <v>27</v>
      </c>
      <c r="E33" s="12" t="s">
        <v>170</v>
      </c>
      <c r="F33" s="12" t="s">
        <v>1652</v>
      </c>
      <c r="G33" s="13">
        <v>801</v>
      </c>
      <c r="H33" s="13"/>
      <c r="I33" s="13"/>
      <c r="J33" s="13">
        <v>600</v>
      </c>
      <c r="K33" s="13">
        <v>600</v>
      </c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</row>
    <row r="34" spans="1:24" s="12" customFormat="1" ht="20.100000000000001" customHeight="1" x14ac:dyDescent="0.25">
      <c r="A34" s="12" t="s">
        <v>1639</v>
      </c>
      <c r="B34" s="12" t="s">
        <v>1640</v>
      </c>
      <c r="C34" s="2" t="s">
        <v>48</v>
      </c>
      <c r="D34" s="12" t="s">
        <v>27</v>
      </c>
      <c r="E34" s="12" t="s">
        <v>1653</v>
      </c>
      <c r="F34" s="12" t="s">
        <v>1653</v>
      </c>
      <c r="G34" s="13">
        <v>17524</v>
      </c>
      <c r="H34" s="13"/>
      <c r="I34" s="13"/>
      <c r="J34" s="13">
        <v>15950</v>
      </c>
      <c r="K34" s="13">
        <v>15950</v>
      </c>
      <c r="L34" s="13"/>
      <c r="M34" s="13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</row>
    <row r="35" spans="1:24" s="12" customFormat="1" ht="41.25" customHeight="1" x14ac:dyDescent="0.25">
      <c r="A35" s="12" t="s">
        <v>1639</v>
      </c>
      <c r="B35" s="12" t="s">
        <v>1640</v>
      </c>
      <c r="C35" s="2" t="s">
        <v>48</v>
      </c>
      <c r="D35" s="12" t="s">
        <v>27</v>
      </c>
      <c r="E35" s="12" t="s">
        <v>66</v>
      </c>
      <c r="F35" s="15" t="s">
        <v>1654</v>
      </c>
      <c r="G35" s="13">
        <v>5881</v>
      </c>
      <c r="H35" s="13"/>
      <c r="I35" s="13"/>
      <c r="J35" s="13">
        <v>4770</v>
      </c>
      <c r="K35" s="13">
        <v>4830</v>
      </c>
      <c r="L35" s="13"/>
      <c r="M35" s="13">
        <v>810</v>
      </c>
      <c r="N35" s="13">
        <v>700</v>
      </c>
      <c r="O35" s="13">
        <v>150</v>
      </c>
      <c r="P35" s="13"/>
      <c r="Q35" s="14"/>
      <c r="R35" s="14"/>
      <c r="S35" s="14"/>
      <c r="T35" s="14"/>
      <c r="U35" s="14"/>
      <c r="V35" s="14"/>
      <c r="W35" s="14"/>
      <c r="X35" s="14"/>
    </row>
    <row r="36" spans="1:24" s="12" customFormat="1" ht="20.100000000000001" customHeight="1" x14ac:dyDescent="0.25">
      <c r="A36" s="12" t="s">
        <v>1639</v>
      </c>
      <c r="B36" s="12" t="s">
        <v>1640</v>
      </c>
      <c r="C36" s="2" t="s">
        <v>48</v>
      </c>
      <c r="D36" s="12" t="s">
        <v>27</v>
      </c>
      <c r="E36" s="12" t="s">
        <v>38</v>
      </c>
      <c r="F36" s="12" t="s">
        <v>1655</v>
      </c>
      <c r="G36" s="13">
        <v>1575</v>
      </c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</row>
    <row r="37" spans="1:24" s="12" customFormat="1" ht="20.100000000000001" customHeight="1" x14ac:dyDescent="0.25">
      <c r="A37" s="12" t="s">
        <v>1639</v>
      </c>
      <c r="B37" s="12" t="s">
        <v>1640</v>
      </c>
      <c r="C37" s="2" t="s">
        <v>48</v>
      </c>
      <c r="D37" s="12" t="s">
        <v>27</v>
      </c>
      <c r="E37" s="12" t="s">
        <v>38</v>
      </c>
      <c r="F37" s="12" t="s">
        <v>1656</v>
      </c>
      <c r="G37" s="13">
        <v>511</v>
      </c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14"/>
      <c r="S37" s="14"/>
      <c r="T37" s="14"/>
      <c r="U37" s="14"/>
      <c r="V37" s="14"/>
      <c r="W37" s="14"/>
      <c r="X37" s="14"/>
    </row>
    <row r="38" spans="1:24" s="12" customFormat="1" ht="20.100000000000001" customHeight="1" x14ac:dyDescent="0.25">
      <c r="A38" s="12" t="s">
        <v>1639</v>
      </c>
      <c r="B38" s="12" t="s">
        <v>1640</v>
      </c>
      <c r="C38" s="2" t="s">
        <v>48</v>
      </c>
      <c r="D38" s="12" t="s">
        <v>27</v>
      </c>
      <c r="E38" s="12" t="s">
        <v>38</v>
      </c>
      <c r="F38" s="12" t="s">
        <v>1657</v>
      </c>
      <c r="G38" s="13">
        <v>371</v>
      </c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4"/>
      <c r="S38" s="14"/>
      <c r="T38" s="14"/>
      <c r="U38" s="14"/>
      <c r="V38" s="14"/>
      <c r="W38" s="14"/>
      <c r="X38" s="14"/>
    </row>
    <row r="39" spans="1:24" s="12" customFormat="1" ht="20.100000000000001" customHeight="1" x14ac:dyDescent="0.25">
      <c r="A39" s="12" t="s">
        <v>1639</v>
      </c>
      <c r="B39" s="12" t="s">
        <v>1640</v>
      </c>
      <c r="C39" s="2" t="s">
        <v>48</v>
      </c>
      <c r="D39" s="12" t="s">
        <v>27</v>
      </c>
      <c r="E39" s="12" t="s">
        <v>38</v>
      </c>
      <c r="F39" s="12" t="s">
        <v>1658</v>
      </c>
      <c r="G39" s="13">
        <v>5165</v>
      </c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4"/>
      <c r="S39" s="14"/>
      <c r="T39" s="14"/>
      <c r="U39" s="14"/>
      <c r="V39" s="14"/>
      <c r="W39" s="14"/>
      <c r="X39" s="14"/>
    </row>
    <row r="40" spans="1:24" s="12" customFormat="1" ht="135" customHeight="1" x14ac:dyDescent="0.25">
      <c r="A40" s="12" t="s">
        <v>1639</v>
      </c>
      <c r="B40" s="12" t="s">
        <v>1640</v>
      </c>
      <c r="C40" s="2" t="s">
        <v>48</v>
      </c>
      <c r="D40" s="12" t="s">
        <v>27</v>
      </c>
      <c r="E40" s="12" t="s">
        <v>1659</v>
      </c>
      <c r="F40" s="15" t="s">
        <v>1660</v>
      </c>
      <c r="G40" s="13">
        <v>16785</v>
      </c>
      <c r="H40" s="13"/>
      <c r="I40" s="13"/>
      <c r="J40" s="13">
        <v>15500</v>
      </c>
      <c r="K40" s="13">
        <v>18000</v>
      </c>
      <c r="L40" s="13"/>
      <c r="M40" s="13">
        <v>3120</v>
      </c>
      <c r="N40" s="13">
        <v>1700</v>
      </c>
      <c r="O40" s="13">
        <v>520</v>
      </c>
      <c r="P40" s="13"/>
      <c r="Q40" s="14"/>
      <c r="R40" s="14"/>
      <c r="S40" s="14"/>
      <c r="T40" s="14"/>
      <c r="U40" s="14"/>
      <c r="V40" s="14"/>
      <c r="W40" s="14"/>
      <c r="X40" s="14"/>
    </row>
    <row r="41" spans="1:24" s="9" customFormat="1" ht="20.100000000000001" customHeight="1" x14ac:dyDescent="0.25">
      <c r="A41" s="9" t="s">
        <v>1639</v>
      </c>
      <c r="B41" s="9" t="s">
        <v>1640</v>
      </c>
      <c r="C41" s="3" t="s">
        <v>48</v>
      </c>
      <c r="D41" s="9" t="s">
        <v>27</v>
      </c>
      <c r="E41" s="9" t="s">
        <v>1659</v>
      </c>
      <c r="F41" s="9" t="s">
        <v>1913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8"/>
      <c r="S41" s="11"/>
      <c r="T41" s="11"/>
      <c r="U41" s="11"/>
      <c r="V41" s="11"/>
      <c r="W41" s="11"/>
      <c r="X41" s="11"/>
    </row>
    <row r="42" spans="1:24" s="9" customFormat="1" ht="20.100000000000001" customHeight="1" x14ac:dyDescent="0.25">
      <c r="A42" s="9" t="s">
        <v>1639</v>
      </c>
      <c r="B42" s="9" t="s">
        <v>1640</v>
      </c>
      <c r="C42" s="3" t="s">
        <v>48</v>
      </c>
      <c r="D42" s="9" t="s">
        <v>27</v>
      </c>
      <c r="E42" s="9" t="s">
        <v>49</v>
      </c>
      <c r="F42" s="9" t="s">
        <v>1914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8"/>
      <c r="S42" s="11"/>
      <c r="T42" s="11"/>
      <c r="U42" s="11"/>
      <c r="V42" s="11"/>
      <c r="W42" s="11"/>
      <c r="X42" s="11"/>
    </row>
    <row r="43" spans="1:24" s="9" customFormat="1" ht="20.100000000000001" customHeight="1" x14ac:dyDescent="0.25">
      <c r="A43" s="9" t="s">
        <v>1639</v>
      </c>
      <c r="B43" s="9" t="s">
        <v>1640</v>
      </c>
      <c r="C43" s="3" t="s">
        <v>48</v>
      </c>
      <c r="D43" s="9" t="s">
        <v>27</v>
      </c>
      <c r="E43" s="9" t="s">
        <v>205</v>
      </c>
      <c r="F43" s="9" t="s">
        <v>1915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8"/>
      <c r="S43" s="11"/>
      <c r="T43" s="11"/>
      <c r="U43" s="11"/>
      <c r="V43" s="11"/>
      <c r="W43" s="11"/>
      <c r="X43" s="11"/>
    </row>
    <row r="44" spans="1:24" s="9" customFormat="1" ht="20.100000000000001" customHeight="1" x14ac:dyDescent="0.25">
      <c r="A44" s="9" t="s">
        <v>1639</v>
      </c>
      <c r="B44" s="9" t="s">
        <v>1640</v>
      </c>
      <c r="C44" s="3" t="s">
        <v>48</v>
      </c>
      <c r="D44" s="9" t="s">
        <v>27</v>
      </c>
      <c r="E44" s="9" t="s">
        <v>205</v>
      </c>
      <c r="F44" s="9" t="s">
        <v>1916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8"/>
      <c r="S44" s="11"/>
      <c r="T44" s="11"/>
      <c r="U44" s="11"/>
      <c r="V44" s="11"/>
      <c r="W44" s="11"/>
      <c r="X44" s="11"/>
    </row>
    <row r="45" spans="1:24" s="9" customFormat="1" ht="20.100000000000001" customHeight="1" x14ac:dyDescent="0.25">
      <c r="A45" s="9" t="s">
        <v>1639</v>
      </c>
      <c r="B45" s="9" t="s">
        <v>1640</v>
      </c>
      <c r="C45" s="3" t="s">
        <v>48</v>
      </c>
      <c r="D45" s="9" t="s">
        <v>27</v>
      </c>
      <c r="E45" s="9" t="s">
        <v>205</v>
      </c>
      <c r="F45" s="9" t="s">
        <v>1917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8"/>
      <c r="S45" s="11"/>
      <c r="T45" s="11"/>
      <c r="U45" s="11"/>
      <c r="V45" s="11"/>
      <c r="W45" s="11"/>
      <c r="X45" s="11"/>
    </row>
    <row r="46" spans="1:24" s="9" customFormat="1" ht="20.100000000000001" customHeight="1" x14ac:dyDescent="0.25">
      <c r="A46" s="9" t="s">
        <v>1639</v>
      </c>
      <c r="B46" s="9" t="s">
        <v>1640</v>
      </c>
      <c r="C46" s="3" t="s">
        <v>48</v>
      </c>
      <c r="D46" s="9" t="s">
        <v>27</v>
      </c>
      <c r="E46" s="9" t="s">
        <v>205</v>
      </c>
      <c r="F46" s="9" t="s">
        <v>1918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8"/>
      <c r="S46" s="11"/>
      <c r="T46" s="11"/>
      <c r="U46" s="11"/>
      <c r="V46" s="11"/>
      <c r="W46" s="11"/>
      <c r="X46" s="11"/>
    </row>
    <row r="47" spans="1:24" s="9" customFormat="1" ht="20.100000000000001" customHeight="1" x14ac:dyDescent="0.25">
      <c r="A47" s="9" t="s">
        <v>1639</v>
      </c>
      <c r="B47" s="9" t="s">
        <v>1640</v>
      </c>
      <c r="C47" s="3" t="s">
        <v>48</v>
      </c>
      <c r="D47" s="9" t="s">
        <v>27</v>
      </c>
      <c r="E47" s="9" t="s">
        <v>205</v>
      </c>
      <c r="F47" s="9" t="s">
        <v>1919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8"/>
      <c r="S47" s="11"/>
      <c r="T47" s="11"/>
      <c r="U47" s="11"/>
      <c r="V47" s="11"/>
      <c r="W47" s="11"/>
      <c r="X47" s="11"/>
    </row>
    <row r="48" spans="1:24" s="9" customFormat="1" ht="20.100000000000001" customHeight="1" x14ac:dyDescent="0.25">
      <c r="A48" s="9" t="s">
        <v>1639</v>
      </c>
      <c r="B48" s="9" t="s">
        <v>1640</v>
      </c>
      <c r="C48" s="3" t="s">
        <v>48</v>
      </c>
      <c r="D48" s="9" t="s">
        <v>27</v>
      </c>
      <c r="E48" s="9" t="s">
        <v>66</v>
      </c>
      <c r="F48" s="9" t="s">
        <v>1920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8"/>
      <c r="S48" s="11"/>
      <c r="T48" s="11"/>
      <c r="U48" s="11"/>
      <c r="V48" s="11"/>
      <c r="W48" s="11"/>
      <c r="X48" s="11"/>
    </row>
    <row r="49" spans="1:24" s="9" customFormat="1" ht="20.100000000000001" customHeight="1" x14ac:dyDescent="0.25">
      <c r="A49" s="9" t="s">
        <v>1639</v>
      </c>
      <c r="B49" s="9" t="s">
        <v>1640</v>
      </c>
      <c r="C49" s="3" t="s">
        <v>48</v>
      </c>
      <c r="D49" s="9" t="s">
        <v>27</v>
      </c>
      <c r="E49" s="9" t="s">
        <v>66</v>
      </c>
      <c r="F49" s="9" t="s">
        <v>1921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8"/>
      <c r="S49" s="11"/>
      <c r="T49" s="11"/>
      <c r="U49" s="11"/>
      <c r="V49" s="11"/>
      <c r="W49" s="11"/>
      <c r="X49" s="11"/>
    </row>
    <row r="50" spans="1:24" s="9" customFormat="1" ht="20.100000000000001" customHeight="1" x14ac:dyDescent="0.25">
      <c r="A50" s="9" t="s">
        <v>1639</v>
      </c>
      <c r="B50" s="9" t="s">
        <v>1640</v>
      </c>
      <c r="C50" s="3" t="s">
        <v>48</v>
      </c>
      <c r="D50" s="9" t="s">
        <v>27</v>
      </c>
      <c r="E50" s="9" t="s">
        <v>66</v>
      </c>
      <c r="F50" s="9" t="s">
        <v>1922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8"/>
      <c r="S50" s="11"/>
      <c r="T50" s="11"/>
      <c r="U50" s="11"/>
      <c r="V50" s="11"/>
      <c r="W50" s="11"/>
      <c r="X50" s="11"/>
    </row>
    <row r="51" spans="1:24" s="9" customFormat="1" ht="20.100000000000001" customHeight="1" x14ac:dyDescent="0.25">
      <c r="A51" s="9" t="s">
        <v>1639</v>
      </c>
      <c r="B51" s="9" t="s">
        <v>1640</v>
      </c>
      <c r="C51" s="3" t="s">
        <v>48</v>
      </c>
      <c r="D51" s="9" t="s">
        <v>27</v>
      </c>
      <c r="E51" s="9" t="s">
        <v>75</v>
      </c>
      <c r="F51" s="9" t="s">
        <v>1544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8"/>
      <c r="S51" s="11"/>
      <c r="T51" s="11"/>
      <c r="U51" s="11"/>
      <c r="V51" s="11"/>
      <c r="W51" s="11"/>
      <c r="X51" s="11"/>
    </row>
    <row r="52" spans="1:24" s="9" customFormat="1" ht="20.100000000000001" customHeight="1" x14ac:dyDescent="0.25">
      <c r="A52" s="9" t="s">
        <v>1639</v>
      </c>
      <c r="B52" s="9" t="s">
        <v>1640</v>
      </c>
      <c r="C52" s="3" t="s">
        <v>48</v>
      </c>
      <c r="D52" s="9" t="s">
        <v>27</v>
      </c>
      <c r="E52" s="9" t="s">
        <v>75</v>
      </c>
      <c r="F52" s="9" t="s">
        <v>76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8"/>
      <c r="S52" s="11"/>
      <c r="T52" s="11"/>
      <c r="U52" s="11"/>
      <c r="V52" s="11"/>
      <c r="W52" s="11"/>
      <c r="X52" s="11"/>
    </row>
    <row r="53" spans="1:24" s="9" customFormat="1" ht="20.100000000000001" customHeight="1" x14ac:dyDescent="0.25">
      <c r="A53" s="9" t="s">
        <v>1639</v>
      </c>
      <c r="B53" s="9" t="s">
        <v>1640</v>
      </c>
      <c r="C53" s="3" t="s">
        <v>48</v>
      </c>
      <c r="D53" s="9" t="s">
        <v>27</v>
      </c>
      <c r="E53" s="9" t="s">
        <v>75</v>
      </c>
      <c r="F53" s="9" t="s">
        <v>1923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8"/>
      <c r="S53" s="11"/>
      <c r="T53" s="11"/>
      <c r="U53" s="11"/>
      <c r="V53" s="11"/>
      <c r="W53" s="11"/>
      <c r="X53" s="11"/>
    </row>
    <row r="54" spans="1:24" s="12" customFormat="1" ht="20.100000000000001" customHeight="1" x14ac:dyDescent="0.25">
      <c r="A54" s="6" t="s">
        <v>60</v>
      </c>
      <c r="B54" s="6" t="s">
        <v>61</v>
      </c>
      <c r="C54" s="1" t="s">
        <v>48</v>
      </c>
      <c r="D54" s="6" t="s">
        <v>27</v>
      </c>
      <c r="E54" s="6" t="s">
        <v>62</v>
      </c>
      <c r="F54" s="6" t="s">
        <v>62</v>
      </c>
      <c r="G54" s="7">
        <v>5514</v>
      </c>
      <c r="H54" s="7">
        <v>0</v>
      </c>
      <c r="I54" s="7">
        <v>5690</v>
      </c>
      <c r="J54" s="7">
        <v>1250</v>
      </c>
      <c r="K54" s="7">
        <v>4589</v>
      </c>
      <c r="L54" s="7">
        <v>0</v>
      </c>
      <c r="M54" s="7">
        <v>0</v>
      </c>
      <c r="N54" s="7">
        <v>0</v>
      </c>
      <c r="O54" s="7">
        <f>Table54[[#This Row],[Elanikud RKA]]-Table54[[#This Row],[Liitunud ÜK e]]-J55</f>
        <v>4440</v>
      </c>
      <c r="P54" s="7">
        <f>Table54[[#This Row],[Elanikud RKA]]-Table54[[#This Row],[Liitunud ÜV e]]-K55</f>
        <v>1101</v>
      </c>
      <c r="Q54" s="8">
        <f>Table54[[#This Row],[Elanikud RKA]]/(Table54[[#This Row],[Elanikud]]+G55)</f>
        <v>0.9381698268755152</v>
      </c>
      <c r="R54" s="8"/>
      <c r="S54" s="8">
        <f>Table54[[#This Row],[Liitunud ÜK e]]/Table54[[#This Row],[Elanikud RKA]]</f>
        <v>0.21968365553602812</v>
      </c>
      <c r="T54" s="8">
        <f>Table54[[#This Row],[Liitunud ÜV e]]/Table54[[#This Row],[Elanikud RKA]]</f>
        <v>0.80650263620386642</v>
      </c>
      <c r="U54" s="8">
        <f>Table54[[#This Row],[M liitunud ÜK LP e]]/Table54[[#This Row],[Elanikud RKA]]</f>
        <v>0</v>
      </c>
      <c r="V54" s="8">
        <f>Table54[[#This Row],[M liitunud ÜV LP e]]/Table54[[#This Row],[Elanikud RKA]]</f>
        <v>0</v>
      </c>
      <c r="W54" s="8">
        <f>Table54[[#This Row],[M liitunud ÜK e]]/Table54[[#This Row],[Elanikud RKA]]</f>
        <v>0.78031634446397191</v>
      </c>
      <c r="X54" s="8">
        <f>Table54[[#This Row],[M liitunud ÜV e]]/Table54[[#This Row],[Elanikud RKA]]</f>
        <v>0.19349736379613358</v>
      </c>
    </row>
    <row r="55" spans="1:24" s="12" customFormat="1" ht="20.100000000000001" customHeight="1" x14ac:dyDescent="0.25">
      <c r="A55" s="6" t="s">
        <v>60</v>
      </c>
      <c r="B55" s="6" t="s">
        <v>61</v>
      </c>
      <c r="C55" s="1" t="s">
        <v>48</v>
      </c>
      <c r="D55" s="6" t="s">
        <v>27</v>
      </c>
      <c r="E55" s="6" t="s">
        <v>38</v>
      </c>
      <c r="F55" s="6" t="s">
        <v>63</v>
      </c>
      <c r="G55" s="7">
        <v>551</v>
      </c>
      <c r="H55" s="7"/>
      <c r="I55" s="7"/>
      <c r="J55" s="7"/>
      <c r="K55" s="7"/>
      <c r="L55" s="7"/>
      <c r="M55" s="7"/>
      <c r="N55" s="7"/>
      <c r="O55" s="7"/>
      <c r="P55" s="7"/>
      <c r="Q55" s="8"/>
      <c r="R55" s="8"/>
      <c r="S55" s="8"/>
      <c r="T55" s="8"/>
      <c r="U55" s="8"/>
      <c r="V55" s="8"/>
      <c r="W55" s="8"/>
      <c r="X55" s="8"/>
    </row>
    <row r="56" spans="1:24" s="9" customFormat="1" ht="20.100000000000001" customHeight="1" x14ac:dyDescent="0.25">
      <c r="A56" s="9" t="s">
        <v>60</v>
      </c>
      <c r="B56" s="9" t="s">
        <v>61</v>
      </c>
      <c r="C56" s="3" t="s">
        <v>48</v>
      </c>
      <c r="D56" s="9" t="s">
        <v>27</v>
      </c>
      <c r="E56" s="9" t="s">
        <v>38</v>
      </c>
      <c r="F56" s="9" t="s">
        <v>1924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8"/>
      <c r="S56" s="11"/>
      <c r="T56" s="11"/>
      <c r="U56" s="11"/>
      <c r="V56" s="11"/>
      <c r="W56" s="11"/>
      <c r="X56" s="11"/>
    </row>
    <row r="57" spans="1:24" s="9" customFormat="1" ht="20.100000000000001" customHeight="1" x14ac:dyDescent="0.25">
      <c r="A57" s="9" t="s">
        <v>60</v>
      </c>
      <c r="B57" s="9" t="s">
        <v>61</v>
      </c>
      <c r="C57" s="3" t="s">
        <v>48</v>
      </c>
      <c r="D57" s="9" t="s">
        <v>27</v>
      </c>
      <c r="E57" s="9" t="s">
        <v>38</v>
      </c>
      <c r="F57" s="9" t="s">
        <v>1925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8"/>
      <c r="S57" s="11"/>
      <c r="T57" s="11"/>
      <c r="U57" s="11"/>
      <c r="V57" s="11"/>
      <c r="W57" s="11"/>
      <c r="X57" s="11"/>
    </row>
    <row r="58" spans="1:24" s="9" customFormat="1" ht="20.100000000000001" customHeight="1" x14ac:dyDescent="0.25">
      <c r="A58" s="6" t="s">
        <v>64</v>
      </c>
      <c r="B58" s="6" t="s">
        <v>65</v>
      </c>
      <c r="C58" s="1" t="s">
        <v>48</v>
      </c>
      <c r="D58" s="6" t="s">
        <v>27</v>
      </c>
      <c r="E58" s="6" t="s">
        <v>66</v>
      </c>
      <c r="F58" s="16" t="s">
        <v>67</v>
      </c>
      <c r="G58" s="7">
        <v>6305</v>
      </c>
      <c r="H58" s="7">
        <v>300</v>
      </c>
      <c r="I58" s="7">
        <v>5960</v>
      </c>
      <c r="J58" s="7">
        <v>4500</v>
      </c>
      <c r="K58" s="7">
        <v>4700</v>
      </c>
      <c r="L58" s="7">
        <v>0</v>
      </c>
      <c r="M58" s="7">
        <v>1310</v>
      </c>
      <c r="N58" s="7">
        <v>1110</v>
      </c>
      <c r="O58" s="7">
        <f>Table54[[#This Row],[Elanikud RKA]]-Table54[[#This Row],[Liitunud ÜK e]]-Table54[[#This Row],[M liitunud ÜK LP e]]</f>
        <v>150</v>
      </c>
      <c r="P58" s="7">
        <f>Table54[[#This Row],[Elanikud RKA]]-Table54[[#This Row],[Liitunud ÜV e]]-Table54[[#This Row],[M liitunud ÜV LP e]]</f>
        <v>150</v>
      </c>
      <c r="Q58" s="8">
        <f>Table54[[#This Row],[Elanikud RKA]]/Table54[[#This Row],[Elanikud]]</f>
        <v>0.9452815226011102</v>
      </c>
      <c r="R58" s="8">
        <f>Table54[[#This Row],[Liitunud H e]]/Table54[[#This Row],[H_elanikud]]</f>
        <v>0</v>
      </c>
      <c r="S58" s="8">
        <f>Table54[[#This Row],[Liitunud ÜK e]]/Table54[[#This Row],[Elanikud RKA]]</f>
        <v>0.75503355704697983</v>
      </c>
      <c r="T58" s="8">
        <f>Table54[[#This Row],[Liitunud ÜV e]]/Table54[[#This Row],[Elanikud RKA]]</f>
        <v>0.78859060402684567</v>
      </c>
      <c r="U58" s="8">
        <f>Table54[[#This Row],[M liitunud ÜK LP e]]/Table54[[#This Row],[Elanikud RKA]]</f>
        <v>0.21979865771812079</v>
      </c>
      <c r="V58" s="8">
        <f>Table54[[#This Row],[M liitunud ÜV LP e]]/Table54[[#This Row],[Elanikud RKA]]</f>
        <v>0.18624161073825504</v>
      </c>
      <c r="W58" s="8">
        <f>Table54[[#This Row],[M liitunud ÜK e]]/Table54[[#This Row],[Elanikud RKA]]</f>
        <v>2.5167785234899327E-2</v>
      </c>
      <c r="X58" s="8">
        <f>Table54[[#This Row],[M liitunud ÜV e]]/Table54[[#This Row],[Elanikud RKA]]</f>
        <v>2.5167785234899327E-2</v>
      </c>
    </row>
    <row r="59" spans="1:24" s="9" customFormat="1" ht="20.100000000000001" customHeight="1" x14ac:dyDescent="0.25">
      <c r="A59" s="9" t="s">
        <v>64</v>
      </c>
      <c r="B59" s="9" t="s">
        <v>65</v>
      </c>
      <c r="C59" s="3" t="s">
        <v>48</v>
      </c>
      <c r="D59" s="9" t="s">
        <v>27</v>
      </c>
      <c r="E59" s="9" t="s">
        <v>205</v>
      </c>
      <c r="F59" s="9" t="s">
        <v>1651</v>
      </c>
      <c r="G59" s="10"/>
      <c r="H59" s="10"/>
      <c r="I59" s="10"/>
      <c r="J59" s="17"/>
      <c r="K59" s="17"/>
      <c r="L59" s="10"/>
      <c r="M59" s="10"/>
      <c r="N59" s="10"/>
      <c r="O59" s="10"/>
      <c r="P59" s="10"/>
      <c r="Q59" s="11"/>
      <c r="R59" s="8"/>
      <c r="S59" s="11"/>
      <c r="T59" s="11"/>
      <c r="U59" s="11"/>
      <c r="V59" s="11"/>
      <c r="W59" s="11"/>
      <c r="X59" s="11"/>
    </row>
    <row r="60" spans="1:24" s="12" customFormat="1" ht="62.25" customHeight="1" x14ac:dyDescent="0.25">
      <c r="A60" s="9" t="s">
        <v>64</v>
      </c>
      <c r="B60" s="9" t="s">
        <v>65</v>
      </c>
      <c r="C60" s="3" t="s">
        <v>48</v>
      </c>
      <c r="D60" s="9" t="s">
        <v>27</v>
      </c>
      <c r="E60" s="9" t="s">
        <v>66</v>
      </c>
      <c r="F60" s="9" t="s">
        <v>1663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8"/>
      <c r="S60" s="11"/>
      <c r="T60" s="11"/>
      <c r="U60" s="11"/>
      <c r="V60" s="11"/>
      <c r="W60" s="11"/>
      <c r="X60" s="11"/>
    </row>
    <row r="61" spans="1:24" s="9" customFormat="1" ht="20.100000000000001" customHeight="1" x14ac:dyDescent="0.25">
      <c r="A61" s="9" t="s">
        <v>64</v>
      </c>
      <c r="B61" s="9" t="s">
        <v>65</v>
      </c>
      <c r="C61" s="3" t="s">
        <v>48</v>
      </c>
      <c r="D61" s="9" t="s">
        <v>27</v>
      </c>
      <c r="E61" s="9" t="s">
        <v>66</v>
      </c>
      <c r="F61" s="9" t="s">
        <v>258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8"/>
      <c r="S61" s="11"/>
      <c r="T61" s="11"/>
      <c r="U61" s="11"/>
      <c r="V61" s="11"/>
      <c r="W61" s="11"/>
      <c r="X61" s="11"/>
    </row>
    <row r="62" spans="1:24" s="9" customFormat="1" ht="20.100000000000001" customHeight="1" x14ac:dyDescent="0.25">
      <c r="A62" s="9" t="s">
        <v>64</v>
      </c>
      <c r="B62" s="9" t="s">
        <v>65</v>
      </c>
      <c r="C62" s="3" t="s">
        <v>48</v>
      </c>
      <c r="D62" s="9" t="s">
        <v>27</v>
      </c>
      <c r="E62" s="9" t="s">
        <v>66</v>
      </c>
      <c r="F62" s="9" t="s">
        <v>1926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8"/>
      <c r="S62" s="11"/>
      <c r="T62" s="11"/>
      <c r="U62" s="11"/>
      <c r="V62" s="11"/>
      <c r="W62" s="11"/>
      <c r="X62" s="11"/>
    </row>
    <row r="63" spans="1:24" s="9" customFormat="1" ht="20.100000000000001" customHeight="1" x14ac:dyDescent="0.25">
      <c r="A63" s="9" t="s">
        <v>64</v>
      </c>
      <c r="B63" s="9" t="s">
        <v>65</v>
      </c>
      <c r="C63" s="3" t="s">
        <v>48</v>
      </c>
      <c r="D63" s="9" t="s">
        <v>27</v>
      </c>
      <c r="E63" s="9" t="s">
        <v>66</v>
      </c>
      <c r="F63" s="9" t="s">
        <v>1927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8"/>
      <c r="S63" s="11"/>
      <c r="T63" s="11"/>
      <c r="U63" s="11"/>
      <c r="V63" s="11"/>
      <c r="W63" s="11"/>
      <c r="X63" s="11"/>
    </row>
    <row r="64" spans="1:24" s="12" customFormat="1" ht="20.100000000000001" customHeight="1" x14ac:dyDescent="0.25">
      <c r="A64" s="12" t="s">
        <v>1661</v>
      </c>
      <c r="B64" s="12" t="s">
        <v>1662</v>
      </c>
      <c r="C64" s="2" t="s">
        <v>26</v>
      </c>
      <c r="D64" s="12" t="s">
        <v>27</v>
      </c>
      <c r="E64" s="12" t="s">
        <v>66</v>
      </c>
      <c r="F64" s="12" t="s">
        <v>1663</v>
      </c>
      <c r="G64" s="13">
        <v>81</v>
      </c>
      <c r="H64" s="13"/>
      <c r="I64" s="13">
        <v>40</v>
      </c>
      <c r="J64" s="13"/>
      <c r="K64" s="13"/>
      <c r="L64" s="13"/>
      <c r="M64" s="13"/>
      <c r="N64" s="13"/>
      <c r="O64" s="13"/>
      <c r="P64" s="13"/>
      <c r="Q64" s="14">
        <f>Table54[[#This Row],[Elanikud RKA]]/Table54[[#This Row],[Elanikud]]</f>
        <v>0.49382716049382713</v>
      </c>
      <c r="R64" s="14"/>
      <c r="S64" s="14">
        <f>Table54[[#This Row],[Liitunud ÜK e]]/Table54[[#This Row],[Elanikud RKA]]</f>
        <v>0</v>
      </c>
      <c r="T64" s="14">
        <f>Table54[[#This Row],[Liitunud ÜV e]]/Table54[[#This Row],[Elanikud RKA]]</f>
        <v>0</v>
      </c>
      <c r="U64" s="14">
        <f>Table54[[#This Row],[M liitunud ÜK LP e]]/Table54[[#This Row],[Elanikud RKA]]</f>
        <v>0</v>
      </c>
      <c r="V64" s="14">
        <f>Table54[[#This Row],[M liitunud ÜV LP e]]/Table54[[#This Row],[Elanikud RKA]]</f>
        <v>0</v>
      </c>
      <c r="W64" s="14">
        <f>Table54[[#This Row],[M liitunud ÜK e]]/Table54[[#This Row],[Elanikud RKA]]</f>
        <v>0</v>
      </c>
      <c r="X64" s="14">
        <f>Table54[[#This Row],[M liitunud ÜV e]]/Table54[[#This Row],[Elanikud RKA]]</f>
        <v>0</v>
      </c>
    </row>
    <row r="65" spans="1:24" ht="20.100000000000001" customHeight="1" x14ac:dyDescent="0.25">
      <c r="A65" s="6" t="s">
        <v>68</v>
      </c>
      <c r="B65" s="6" t="s">
        <v>69</v>
      </c>
      <c r="C65" s="1" t="s">
        <v>26</v>
      </c>
      <c r="D65" s="6" t="s">
        <v>27</v>
      </c>
      <c r="E65" s="6" t="s">
        <v>66</v>
      </c>
      <c r="F65" s="6" t="s">
        <v>70</v>
      </c>
      <c r="G65" s="7">
        <v>946</v>
      </c>
      <c r="H65" s="7">
        <v>0</v>
      </c>
      <c r="I65" s="7">
        <v>960</v>
      </c>
      <c r="J65" s="7">
        <v>800</v>
      </c>
      <c r="K65" s="7">
        <v>820</v>
      </c>
      <c r="L65" s="7">
        <v>0</v>
      </c>
      <c r="M65" s="7">
        <v>45</v>
      </c>
      <c r="N65" s="7">
        <v>32</v>
      </c>
      <c r="O65" s="7">
        <f>Table54[[#This Row],[Elanikud RKA]]-Table54[[#This Row],[Liitunud ÜK e]]-J68</f>
        <v>160</v>
      </c>
      <c r="P65" s="7">
        <f>Table54[[#This Row],[Elanikud RKA]]-Table54[[#This Row],[Liitunud ÜV e]]-K68</f>
        <v>140</v>
      </c>
      <c r="Q65" s="8">
        <f>Table54[[#This Row],[Elanikud RKA]]/(Table54[[#This Row],[Elanikud]]+G66+G67)</f>
        <v>0.86564472497745715</v>
      </c>
      <c r="S65" s="8">
        <f>Table54[[#This Row],[Liitunud ÜK e]]/Table54[[#This Row],[Elanikud RKA]]</f>
        <v>0.83333333333333337</v>
      </c>
      <c r="T65" s="8">
        <f>Table54[[#This Row],[Liitunud ÜV e]]/Table54[[#This Row],[Elanikud RKA]]</f>
        <v>0.85416666666666663</v>
      </c>
      <c r="U65" s="8">
        <f>Table54[[#This Row],[M liitunud ÜK LP e]]/Table54[[#This Row],[Elanikud RKA]]</f>
        <v>4.6875E-2</v>
      </c>
      <c r="V65" s="8">
        <f>Table54[[#This Row],[M liitunud ÜV LP e]]/Table54[[#This Row],[Elanikud RKA]]</f>
        <v>3.3333333333333333E-2</v>
      </c>
      <c r="W65" s="8">
        <f>Table54[[#This Row],[M liitunud ÜK e]]/Table54[[#This Row],[Elanikud RKA]]</f>
        <v>0.16666666666666666</v>
      </c>
      <c r="X65" s="8">
        <f>Table54[[#This Row],[M liitunud ÜV e]]/Table54[[#This Row],[Elanikud RKA]]</f>
        <v>0.14583333333333334</v>
      </c>
    </row>
    <row r="66" spans="1:24" ht="20.100000000000001" customHeight="1" x14ac:dyDescent="0.25">
      <c r="A66" s="6" t="s">
        <v>68</v>
      </c>
      <c r="B66" s="6" t="s">
        <v>69</v>
      </c>
      <c r="C66" s="1" t="s">
        <v>26</v>
      </c>
      <c r="D66" s="6" t="s">
        <v>27</v>
      </c>
      <c r="E66" s="6" t="s">
        <v>66</v>
      </c>
      <c r="F66" s="6" t="s">
        <v>71</v>
      </c>
      <c r="G66" s="7">
        <v>49</v>
      </c>
      <c r="H66" s="7"/>
      <c r="I66" s="7"/>
      <c r="J66" s="7"/>
      <c r="K66" s="7"/>
      <c r="L66" s="7"/>
      <c r="M66" s="7"/>
      <c r="N66" s="7"/>
      <c r="O66" s="7"/>
      <c r="P66" s="7"/>
    </row>
    <row r="67" spans="1:24" ht="20.100000000000001" customHeight="1" x14ac:dyDescent="0.25">
      <c r="A67" s="6" t="s">
        <v>68</v>
      </c>
      <c r="B67" s="6" t="s">
        <v>69</v>
      </c>
      <c r="C67" s="1" t="s">
        <v>26</v>
      </c>
      <c r="D67" s="6" t="s">
        <v>27</v>
      </c>
      <c r="E67" s="6" t="s">
        <v>66</v>
      </c>
      <c r="F67" s="6" t="s">
        <v>72</v>
      </c>
      <c r="G67" s="7">
        <v>114</v>
      </c>
      <c r="H67" s="7"/>
      <c r="I67" s="7"/>
      <c r="J67" s="7"/>
      <c r="K67" s="7"/>
      <c r="L67" s="7"/>
      <c r="M67" s="7"/>
      <c r="N67" s="7"/>
      <c r="O67" s="7"/>
      <c r="P67" s="7"/>
    </row>
    <row r="68" spans="1:24" s="12" customFormat="1" ht="20.100000000000001" customHeight="1" x14ac:dyDescent="0.25">
      <c r="A68" s="12" t="s">
        <v>1664</v>
      </c>
      <c r="B68" s="12" t="s">
        <v>1665</v>
      </c>
      <c r="C68" s="2" t="s">
        <v>26</v>
      </c>
      <c r="D68" s="12" t="s">
        <v>27</v>
      </c>
      <c r="E68" s="12" t="s">
        <v>66</v>
      </c>
      <c r="F68" s="12" t="s">
        <v>1666</v>
      </c>
      <c r="G68" s="13">
        <v>121</v>
      </c>
      <c r="H68" s="13"/>
      <c r="I68" s="13">
        <v>70</v>
      </c>
      <c r="J68" s="13"/>
      <c r="K68" s="13"/>
      <c r="L68" s="13"/>
      <c r="M68" s="13"/>
      <c r="N68" s="13"/>
      <c r="O68" s="13"/>
      <c r="P68" s="13"/>
      <c r="Q68" s="14">
        <f>Table54[[#This Row],[Elanikud RKA]]/Table54[[#This Row],[Elanikud]]</f>
        <v>0.57851239669421484</v>
      </c>
      <c r="R68" s="14"/>
      <c r="S68" s="14">
        <f>Table54[[#This Row],[Liitunud ÜK e]]/Table54[[#This Row],[Elanikud RKA]]</f>
        <v>0</v>
      </c>
      <c r="T68" s="14">
        <f>Table54[[#This Row],[Liitunud ÜV e]]/Table54[[#This Row],[Elanikud RKA]]</f>
        <v>0</v>
      </c>
      <c r="U68" s="14">
        <f>Table54[[#This Row],[M liitunud ÜK LP e]]/Table54[[#This Row],[Elanikud RKA]]</f>
        <v>0</v>
      </c>
      <c r="V68" s="14">
        <f>Table54[[#This Row],[M liitunud ÜV LP e]]/Table54[[#This Row],[Elanikud RKA]]</f>
        <v>0</v>
      </c>
      <c r="W68" s="14">
        <f>Table54[[#This Row],[M liitunud ÜK e]]/Table54[[#This Row],[Elanikud RKA]]</f>
        <v>0</v>
      </c>
      <c r="X68" s="14">
        <f>Table54[[#This Row],[M liitunud ÜV e]]/Table54[[#This Row],[Elanikud RKA]]</f>
        <v>0</v>
      </c>
    </row>
    <row r="69" spans="1:24" s="9" customFormat="1" ht="20.100000000000001" customHeight="1" x14ac:dyDescent="0.25">
      <c r="A69" s="9" t="s">
        <v>1664</v>
      </c>
      <c r="B69" s="9" t="s">
        <v>1665</v>
      </c>
      <c r="C69" s="1" t="s">
        <v>26</v>
      </c>
      <c r="D69" s="9" t="s">
        <v>27</v>
      </c>
      <c r="E69" s="9" t="s">
        <v>66</v>
      </c>
      <c r="F69" s="9" t="s">
        <v>1928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8"/>
      <c r="S69" s="11"/>
      <c r="T69" s="11"/>
      <c r="U69" s="11"/>
      <c r="V69" s="11"/>
      <c r="W69" s="11"/>
      <c r="X69" s="11"/>
    </row>
    <row r="70" spans="1:24" ht="20.100000000000001" customHeight="1" x14ac:dyDescent="0.25">
      <c r="A70" s="6" t="s">
        <v>73</v>
      </c>
      <c r="B70" s="6" t="s">
        <v>74</v>
      </c>
      <c r="C70" s="1" t="s">
        <v>26</v>
      </c>
      <c r="D70" s="6" t="s">
        <v>27</v>
      </c>
      <c r="E70" s="6" t="s">
        <v>75</v>
      </c>
      <c r="F70" s="6" t="s">
        <v>76</v>
      </c>
      <c r="G70" s="7">
        <v>281</v>
      </c>
      <c r="H70" s="7">
        <v>0</v>
      </c>
      <c r="I70" s="7">
        <v>250</v>
      </c>
      <c r="J70" s="7">
        <v>242</v>
      </c>
      <c r="K70" s="7">
        <v>287</v>
      </c>
      <c r="L70" s="7">
        <v>0</v>
      </c>
      <c r="M70" s="7">
        <v>0</v>
      </c>
      <c r="N70" s="7">
        <v>0</v>
      </c>
      <c r="O70" s="7">
        <f>Table54[[#This Row],[Elanikud RKA]]-Table54[[#This Row],[Liitunud ÜK e]]</f>
        <v>8</v>
      </c>
      <c r="P70" s="7">
        <f>Table54[[#This Row],[Elanikud RKA]]-Table54[[#This Row],[Liitunud ÜV e]]</f>
        <v>-37</v>
      </c>
      <c r="Q70" s="8">
        <f>Table54[[#This Row],[Elanikud RKA]]/Table54[[#This Row],[Elanikud]]</f>
        <v>0.88967971530249113</v>
      </c>
      <c r="S70" s="8">
        <f>Table54[[#This Row],[Liitunud ÜK e]]/Table54[[#This Row],[Elanikud RKA]]</f>
        <v>0.96799999999999997</v>
      </c>
      <c r="T70" s="8">
        <f>Table54[[#This Row],[Liitunud ÜV e]]/Table54[[#This Row],[Elanikud RKA]]</f>
        <v>1.1479999999999999</v>
      </c>
      <c r="U70" s="8">
        <f>Table54[[#This Row],[M liitunud ÜK LP e]]/Table54[[#This Row],[Elanikud RKA]]</f>
        <v>0</v>
      </c>
      <c r="V70" s="8">
        <f>Table54[[#This Row],[M liitunud ÜV LP e]]/Table54[[#This Row],[Elanikud RKA]]</f>
        <v>0</v>
      </c>
      <c r="W70" s="8">
        <f>Table54[[#This Row],[M liitunud ÜK e]]/Table54[[#This Row],[Elanikud RKA]]</f>
        <v>3.2000000000000001E-2</v>
      </c>
      <c r="X70" s="8">
        <f>Table54[[#This Row],[M liitunud ÜV e]]/Table54[[#This Row],[Elanikud RKA]]</f>
        <v>-0.14799999999999999</v>
      </c>
    </row>
    <row r="71" spans="1:24" ht="20.100000000000001" customHeight="1" x14ac:dyDescent="0.25">
      <c r="A71" s="6" t="s">
        <v>77</v>
      </c>
      <c r="B71" s="6" t="s">
        <v>78</v>
      </c>
      <c r="C71" s="1" t="s">
        <v>48</v>
      </c>
      <c r="D71" s="6" t="s">
        <v>27</v>
      </c>
      <c r="E71" s="6" t="s">
        <v>75</v>
      </c>
      <c r="F71" s="6" t="s">
        <v>79</v>
      </c>
      <c r="G71" s="7">
        <v>4549</v>
      </c>
      <c r="H71" s="7">
        <v>0</v>
      </c>
      <c r="I71" s="7">
        <v>4840</v>
      </c>
      <c r="J71" s="17">
        <v>3745</v>
      </c>
      <c r="K71" s="17">
        <v>4122</v>
      </c>
      <c r="L71" s="17">
        <v>0</v>
      </c>
      <c r="M71" s="17">
        <v>955</v>
      </c>
      <c r="N71" s="17">
        <v>560</v>
      </c>
      <c r="O71" s="7">
        <f>Table54[[#This Row],[Elanikud RKA]]-Table54[[#This Row],[Liitunud ÜK e]]-J72</f>
        <v>1095</v>
      </c>
      <c r="P71" s="7">
        <f>Table54[[#This Row],[Elanikud RKA]]-Table54[[#This Row],[Liitunud ÜV e]]-K72</f>
        <v>718</v>
      </c>
      <c r="Q71" s="8">
        <f>Table54[[#This Row],[Elanikud RKA]]/(Table54[[#This Row],[Elanikud]]+G72)</f>
        <v>0.98997750051135203</v>
      </c>
      <c r="S71" s="8">
        <f>Table54[[#This Row],[Liitunud ÜK e]]/Table54[[#This Row],[Elanikud RKA]]</f>
        <v>0.77376033057851235</v>
      </c>
      <c r="T71" s="8">
        <f>Table54[[#This Row],[Liitunud ÜV e]]/Table54[[#This Row],[Elanikud RKA]]</f>
        <v>0.85165289256198351</v>
      </c>
      <c r="U71" s="8">
        <f>Table54[[#This Row],[M liitunud ÜK LP e]]/Table54[[#This Row],[Elanikud RKA]]</f>
        <v>0.19731404958677687</v>
      </c>
      <c r="V71" s="8">
        <f>Table54[[#This Row],[M liitunud ÜV LP e]]/Table54[[#This Row],[Elanikud RKA]]</f>
        <v>0.11570247933884298</v>
      </c>
      <c r="W71" s="8">
        <f>Table54[[#This Row],[M liitunud ÜK e]]/Table54[[#This Row],[Elanikud RKA]]</f>
        <v>0.2262396694214876</v>
      </c>
      <c r="X71" s="8">
        <f>Table54[[#This Row],[M liitunud ÜV e]]/Table54[[#This Row],[Elanikud RKA]]</f>
        <v>0.14834710743801652</v>
      </c>
    </row>
    <row r="72" spans="1:24" ht="20.100000000000001" customHeight="1" x14ac:dyDescent="0.25">
      <c r="A72" s="6" t="s">
        <v>77</v>
      </c>
      <c r="B72" s="6" t="s">
        <v>78</v>
      </c>
      <c r="C72" s="1" t="s">
        <v>48</v>
      </c>
      <c r="D72" s="6" t="s">
        <v>27</v>
      </c>
      <c r="E72" s="6" t="s">
        <v>75</v>
      </c>
      <c r="F72" s="6" t="s">
        <v>80</v>
      </c>
      <c r="G72" s="7">
        <v>340</v>
      </c>
      <c r="H72" s="7">
        <v>0</v>
      </c>
      <c r="I72" s="7"/>
      <c r="J72" s="7"/>
      <c r="K72" s="7"/>
      <c r="L72" s="7"/>
      <c r="M72" s="7"/>
      <c r="N72" s="7"/>
      <c r="O72" s="7"/>
      <c r="P72" s="7"/>
    </row>
    <row r="73" spans="1:24" s="9" customFormat="1" ht="20.100000000000001" customHeight="1" x14ac:dyDescent="0.25">
      <c r="A73" s="9" t="s">
        <v>77</v>
      </c>
      <c r="B73" s="9" t="s">
        <v>78</v>
      </c>
      <c r="C73" s="3" t="s">
        <v>48</v>
      </c>
      <c r="D73" s="9" t="s">
        <v>27</v>
      </c>
      <c r="E73" s="9" t="s">
        <v>75</v>
      </c>
      <c r="F73" s="9" t="s">
        <v>1929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8"/>
      <c r="S73" s="11"/>
      <c r="T73" s="11"/>
      <c r="U73" s="11"/>
      <c r="V73" s="11"/>
      <c r="W73" s="11"/>
      <c r="X73" s="11"/>
    </row>
    <row r="74" spans="1:24" ht="20.100000000000001" customHeight="1" x14ac:dyDescent="0.25">
      <c r="A74" s="6" t="s">
        <v>81</v>
      </c>
      <c r="B74" s="6" t="s">
        <v>82</v>
      </c>
      <c r="C74" s="1" t="s">
        <v>26</v>
      </c>
      <c r="D74" s="6" t="s">
        <v>27</v>
      </c>
      <c r="E74" s="6" t="s">
        <v>75</v>
      </c>
      <c r="F74" s="6" t="s">
        <v>83</v>
      </c>
      <c r="G74" s="7">
        <v>80</v>
      </c>
      <c r="H74" s="7">
        <v>0</v>
      </c>
      <c r="I74" s="7">
        <v>80</v>
      </c>
      <c r="J74" s="7">
        <v>0</v>
      </c>
      <c r="K74" s="17">
        <v>82</v>
      </c>
      <c r="L74" s="7">
        <v>0</v>
      </c>
      <c r="M74" s="7">
        <v>0</v>
      </c>
      <c r="N74" s="7">
        <v>0</v>
      </c>
      <c r="O74" s="7">
        <f>Table54[[#This Row],[Elanikud RKA]]-Table54[[#This Row],[Liitunud ÜK e]]</f>
        <v>80</v>
      </c>
      <c r="P74" s="7">
        <f>Table54[[#This Row],[Elanikud RKA]]-Table54[[#This Row],[Liitunud ÜV e]]</f>
        <v>-2</v>
      </c>
      <c r="Q74" s="8">
        <f>Table54[[#This Row],[Elanikud RKA]]/(Table54[[#This Row],[Elanikud]])</f>
        <v>1</v>
      </c>
      <c r="S74" s="8">
        <f>Table54[[#This Row],[Liitunud ÜK e]]/Table54[[#This Row],[Elanikud RKA]]</f>
        <v>0</v>
      </c>
      <c r="T74" s="8">
        <f>Table54[[#This Row],[Liitunud ÜV e]]/Table54[[#This Row],[Elanikud RKA]]</f>
        <v>1.0249999999999999</v>
      </c>
      <c r="U74" s="8">
        <f>Table54[[#This Row],[M liitunud ÜK LP e]]/Table54[[#This Row],[Elanikud RKA]]</f>
        <v>0</v>
      </c>
      <c r="V74" s="8">
        <f>Table54[[#This Row],[M liitunud ÜV LP e]]/Table54[[#This Row],[Elanikud RKA]]</f>
        <v>0</v>
      </c>
      <c r="W74" s="8">
        <f>Table54[[#This Row],[M liitunud ÜK e]]/Table54[[#This Row],[Elanikud RKA]]</f>
        <v>1</v>
      </c>
      <c r="X74" s="8">
        <f>Table54[[#This Row],[M liitunud ÜV e]]/Table54[[#This Row],[Elanikud RKA]]</f>
        <v>-2.5000000000000001E-2</v>
      </c>
    </row>
    <row r="75" spans="1:24" ht="20.100000000000001" customHeight="1" x14ac:dyDescent="0.25">
      <c r="A75" s="6" t="s">
        <v>84</v>
      </c>
      <c r="B75" s="6" t="s">
        <v>85</v>
      </c>
      <c r="C75" s="1" t="s">
        <v>48</v>
      </c>
      <c r="D75" s="6" t="s">
        <v>27</v>
      </c>
      <c r="E75" s="6" t="s">
        <v>86</v>
      </c>
      <c r="F75" s="6" t="s">
        <v>86</v>
      </c>
      <c r="G75" s="7">
        <v>4085</v>
      </c>
      <c r="H75" s="7">
        <v>0</v>
      </c>
      <c r="I75" s="7">
        <v>4040</v>
      </c>
      <c r="J75" s="7">
        <v>3850</v>
      </c>
      <c r="K75" s="7">
        <v>3900</v>
      </c>
      <c r="L75" s="7">
        <v>0</v>
      </c>
      <c r="M75" s="7">
        <v>72</v>
      </c>
      <c r="N75" s="7">
        <v>72</v>
      </c>
      <c r="O75" s="7">
        <f>Table54[[#This Row],[Elanikud RKA]]-Table54[[#This Row],[Liitunud ÜK e]]-Table54[[#This Row],[M liitunud ÜK LP e]]</f>
        <v>118</v>
      </c>
      <c r="P75" s="7">
        <f>Table54[[#This Row],[Elanikud RKA]]-Table54[[#This Row],[Liitunud ÜV e]]-Table54[[#This Row],[M liitunud ÜV LP e]]</f>
        <v>68</v>
      </c>
      <c r="Q75" s="8">
        <f>Table54[[#This Row],[Elanikud RKA]]/(Table54[[#This Row],[Elanikud]])</f>
        <v>0.98898408812729499</v>
      </c>
      <c r="S75" s="8">
        <f>Table54[[#This Row],[Liitunud ÜK e]]/Table54[[#This Row],[Elanikud RKA]]</f>
        <v>0.95297029702970293</v>
      </c>
      <c r="T75" s="8">
        <f>Table54[[#This Row],[Liitunud ÜV e]]/Table54[[#This Row],[Elanikud RKA]]</f>
        <v>0.96534653465346532</v>
      </c>
      <c r="U75" s="8">
        <f>Table54[[#This Row],[M liitunud ÜK LP e]]/Table54[[#This Row],[Elanikud RKA]]</f>
        <v>1.782178217821782E-2</v>
      </c>
      <c r="V75" s="8">
        <f>Table54[[#This Row],[M liitunud ÜV LP e]]/Table54[[#This Row],[Elanikud RKA]]</f>
        <v>1.782178217821782E-2</v>
      </c>
      <c r="W75" s="8">
        <f>Table54[[#This Row],[M liitunud ÜK e]]/Table54[[#This Row],[Elanikud RKA]]</f>
        <v>2.920792079207921E-2</v>
      </c>
      <c r="X75" s="8">
        <f>Table54[[#This Row],[M liitunud ÜV e]]/Table54[[#This Row],[Elanikud RKA]]</f>
        <v>1.6831683168316833E-2</v>
      </c>
    </row>
    <row r="76" spans="1:24" s="9" customFormat="1" ht="20.100000000000001" customHeight="1" x14ac:dyDescent="0.25">
      <c r="A76" s="6" t="s">
        <v>87</v>
      </c>
      <c r="B76" s="6" t="s">
        <v>88</v>
      </c>
      <c r="C76" s="1" t="s">
        <v>26</v>
      </c>
      <c r="D76" s="6" t="s">
        <v>27</v>
      </c>
      <c r="E76" s="6" t="s">
        <v>89</v>
      </c>
      <c r="F76" s="6" t="s">
        <v>90</v>
      </c>
      <c r="G76" s="7">
        <v>1210</v>
      </c>
      <c r="H76" s="7">
        <v>0</v>
      </c>
      <c r="I76" s="7">
        <v>1070</v>
      </c>
      <c r="J76" s="7">
        <v>710</v>
      </c>
      <c r="K76" s="7">
        <v>710</v>
      </c>
      <c r="L76" s="7">
        <v>0</v>
      </c>
      <c r="M76" s="7">
        <v>0</v>
      </c>
      <c r="N76" s="7">
        <v>0</v>
      </c>
      <c r="O76" s="7">
        <f>Table54[[#This Row],[Elanikud RKA]]-Table54[[#This Row],[Liitunud ÜK e]]</f>
        <v>360</v>
      </c>
      <c r="P76" s="7">
        <f>Table54[[#This Row],[Elanikud RKA]]-Table54[[#This Row],[Liitunud ÜV e]]</f>
        <v>360</v>
      </c>
      <c r="Q76" s="8">
        <f>Table54[[#This Row],[Elanikud RKA]]/(Table54[[#This Row],[Elanikud]])</f>
        <v>0.88429752066115708</v>
      </c>
      <c r="R76" s="8"/>
      <c r="S76" s="8">
        <f>Table54[[#This Row],[Liitunud ÜK e]]/Table54[[#This Row],[Elanikud RKA]]</f>
        <v>0.66355140186915884</v>
      </c>
      <c r="T76" s="8">
        <f>Table54[[#This Row],[Liitunud ÜV e]]/Table54[[#This Row],[Elanikud RKA]]</f>
        <v>0.66355140186915884</v>
      </c>
      <c r="U76" s="8">
        <f>Table54[[#This Row],[M liitunud ÜK LP e]]/Table54[[#This Row],[Elanikud RKA]]</f>
        <v>0</v>
      </c>
      <c r="V76" s="8">
        <f>Table54[[#This Row],[M liitunud ÜV LP e]]/Table54[[#This Row],[Elanikud RKA]]</f>
        <v>0</v>
      </c>
      <c r="W76" s="8">
        <f>Table54[[#This Row],[M liitunud ÜK e]]/Table54[[#This Row],[Elanikud RKA]]</f>
        <v>0.3364485981308411</v>
      </c>
      <c r="X76" s="8">
        <f>Table54[[#This Row],[M liitunud ÜV e]]/Table54[[#This Row],[Elanikud RKA]]</f>
        <v>0.3364485981308411</v>
      </c>
    </row>
    <row r="77" spans="1:24" ht="20.100000000000001" customHeight="1" x14ac:dyDescent="0.25">
      <c r="A77" s="9" t="s">
        <v>87</v>
      </c>
      <c r="B77" s="9" t="s">
        <v>88</v>
      </c>
      <c r="C77" s="3" t="s">
        <v>26</v>
      </c>
      <c r="D77" s="9" t="s">
        <v>27</v>
      </c>
      <c r="E77" s="9" t="s">
        <v>205</v>
      </c>
      <c r="F77" s="9" t="s">
        <v>1930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S77" s="11"/>
      <c r="T77" s="11"/>
      <c r="U77" s="11"/>
      <c r="V77" s="11"/>
      <c r="W77" s="11"/>
      <c r="X77" s="11"/>
    </row>
    <row r="78" spans="1:24" ht="20.100000000000001" customHeight="1" x14ac:dyDescent="0.25">
      <c r="A78" s="6" t="s">
        <v>91</v>
      </c>
      <c r="B78" s="6" t="s">
        <v>92</v>
      </c>
      <c r="C78" s="1" t="s">
        <v>26</v>
      </c>
      <c r="D78" s="6" t="s">
        <v>27</v>
      </c>
      <c r="E78" s="6" t="s">
        <v>89</v>
      </c>
      <c r="F78" s="6" t="s">
        <v>93</v>
      </c>
      <c r="G78" s="7">
        <v>180</v>
      </c>
      <c r="H78" s="7">
        <v>0</v>
      </c>
      <c r="I78" s="7">
        <v>150</v>
      </c>
      <c r="J78" s="7">
        <v>110</v>
      </c>
      <c r="K78" s="7">
        <v>110</v>
      </c>
      <c r="L78" s="7">
        <v>0</v>
      </c>
      <c r="M78" s="7">
        <v>0</v>
      </c>
      <c r="N78" s="7">
        <v>0</v>
      </c>
      <c r="O78" s="7">
        <f>Table54[[#This Row],[Elanikud RKA]]-Table54[[#This Row],[Liitunud ÜK e]]</f>
        <v>40</v>
      </c>
      <c r="P78" s="7">
        <f>Table54[[#This Row],[Elanikud RKA]]-Table54[[#This Row],[Liitunud ÜV e]]</f>
        <v>40</v>
      </c>
      <c r="Q78" s="8">
        <f>Table54[[#This Row],[Elanikud RKA]]/(Table54[[#This Row],[Elanikud]])</f>
        <v>0.83333333333333337</v>
      </c>
      <c r="S78" s="8">
        <f>Table54[[#This Row],[Liitunud ÜK e]]/Table54[[#This Row],[Elanikud RKA]]</f>
        <v>0.73333333333333328</v>
      </c>
      <c r="T78" s="8">
        <f>Table54[[#This Row],[Liitunud ÜV e]]/Table54[[#This Row],[Elanikud RKA]]</f>
        <v>0.73333333333333328</v>
      </c>
      <c r="U78" s="8">
        <f>Table54[[#This Row],[M liitunud ÜK LP e]]/Table54[[#This Row],[Elanikud RKA]]</f>
        <v>0</v>
      </c>
      <c r="V78" s="8">
        <f>Table54[[#This Row],[M liitunud ÜV LP e]]/Table54[[#This Row],[Elanikud RKA]]</f>
        <v>0</v>
      </c>
      <c r="W78" s="8">
        <f>Table54[[#This Row],[M liitunud ÜK e]]/Table54[[#This Row],[Elanikud RKA]]</f>
        <v>0.26666666666666666</v>
      </c>
      <c r="X78" s="8">
        <f>Table54[[#This Row],[M liitunud ÜV e]]/Table54[[#This Row],[Elanikud RKA]]</f>
        <v>0.26666666666666666</v>
      </c>
    </row>
    <row r="79" spans="1:24" s="9" customFormat="1" ht="20.100000000000001" customHeight="1" x14ac:dyDescent="0.25">
      <c r="A79" s="9" t="s">
        <v>91</v>
      </c>
      <c r="B79" s="9" t="s">
        <v>92</v>
      </c>
      <c r="C79" s="3" t="s">
        <v>26</v>
      </c>
      <c r="D79" s="9" t="s">
        <v>27</v>
      </c>
      <c r="E79" s="9" t="s">
        <v>89</v>
      </c>
      <c r="F79" s="9" t="s">
        <v>1931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8"/>
      <c r="S79" s="11"/>
      <c r="T79" s="11"/>
      <c r="U79" s="11"/>
      <c r="V79" s="11"/>
      <c r="W79" s="11"/>
      <c r="X79" s="11"/>
    </row>
    <row r="80" spans="1:24" ht="20.100000000000001" customHeight="1" x14ac:dyDescent="0.25">
      <c r="A80" s="6" t="s">
        <v>94</v>
      </c>
      <c r="B80" s="6" t="s">
        <v>95</v>
      </c>
      <c r="C80" s="1" t="s">
        <v>26</v>
      </c>
      <c r="D80" s="6" t="s">
        <v>27</v>
      </c>
      <c r="E80" s="6" t="s">
        <v>89</v>
      </c>
      <c r="F80" s="6" t="s">
        <v>96</v>
      </c>
      <c r="G80" s="7">
        <v>122</v>
      </c>
      <c r="H80" s="7">
        <v>0</v>
      </c>
      <c r="I80" s="7">
        <v>110</v>
      </c>
      <c r="J80" s="7">
        <v>110</v>
      </c>
      <c r="K80" s="7">
        <v>110</v>
      </c>
      <c r="L80" s="7">
        <v>0</v>
      </c>
      <c r="M80" s="7">
        <v>0</v>
      </c>
      <c r="N80" s="7">
        <v>0</v>
      </c>
      <c r="O80" s="7">
        <f>Table54[[#This Row],[Elanikud RKA]]-Table54[[#This Row],[Liitunud ÜK e]]</f>
        <v>0</v>
      </c>
      <c r="P80" s="7">
        <f>Table54[[#This Row],[Elanikud RKA]]-Table54[[#This Row],[Liitunud ÜV e]]</f>
        <v>0</v>
      </c>
      <c r="Q80" s="8">
        <f>Table54[[#This Row],[Elanikud RKA]]/(Table54[[#This Row],[Elanikud]])</f>
        <v>0.90163934426229508</v>
      </c>
      <c r="S80" s="8">
        <f>Table54[[#This Row],[Liitunud ÜK e]]/Table54[[#This Row],[Elanikud RKA]]</f>
        <v>1</v>
      </c>
      <c r="T80" s="8">
        <f>Table54[[#This Row],[Liitunud ÜV e]]/Table54[[#This Row],[Elanikud RKA]]</f>
        <v>1</v>
      </c>
      <c r="U80" s="8">
        <f>Table54[[#This Row],[M liitunud ÜK LP e]]/Table54[[#This Row],[Elanikud RKA]]</f>
        <v>0</v>
      </c>
      <c r="V80" s="8">
        <f>Table54[[#This Row],[M liitunud ÜV LP e]]/Table54[[#This Row],[Elanikud RKA]]</f>
        <v>0</v>
      </c>
      <c r="W80" s="8">
        <f>Table54[[#This Row],[M liitunud ÜK e]]/Table54[[#This Row],[Elanikud RKA]]</f>
        <v>0</v>
      </c>
      <c r="X80" s="8">
        <f>Table54[[#This Row],[M liitunud ÜV e]]/Table54[[#This Row],[Elanikud RKA]]</f>
        <v>0</v>
      </c>
    </row>
    <row r="81" spans="1:24" s="9" customFormat="1" ht="20.100000000000001" customHeight="1" x14ac:dyDescent="0.25">
      <c r="A81" s="6" t="s">
        <v>97</v>
      </c>
      <c r="B81" s="6" t="s">
        <v>98</v>
      </c>
      <c r="C81" s="1" t="s">
        <v>48</v>
      </c>
      <c r="D81" s="6" t="s">
        <v>27</v>
      </c>
      <c r="E81" s="6" t="s">
        <v>89</v>
      </c>
      <c r="F81" s="6" t="s">
        <v>99</v>
      </c>
      <c r="G81" s="7">
        <v>1965</v>
      </c>
      <c r="H81" s="7">
        <v>0</v>
      </c>
      <c r="I81" s="7">
        <v>1790</v>
      </c>
      <c r="J81" s="7">
        <v>770</v>
      </c>
      <c r="K81" s="7">
        <v>1468</v>
      </c>
      <c r="L81" s="7">
        <v>0</v>
      </c>
      <c r="M81" s="7">
        <v>0</v>
      </c>
      <c r="N81" s="7">
        <v>0</v>
      </c>
      <c r="O81" s="7">
        <f>Table54[[#This Row],[Elanikud RKA]]-Table54[[#This Row],[Liitunud ÜK e]]</f>
        <v>1020</v>
      </c>
      <c r="P81" s="7">
        <f>Table54[[#This Row],[Elanikud RKA]]-Table54[[#This Row],[Liitunud ÜV e]]</f>
        <v>322</v>
      </c>
      <c r="Q81" s="8">
        <f>Table54[[#This Row],[Elanikud RKA]]/(Table54[[#This Row],[Elanikud]])</f>
        <v>0.91094147582697205</v>
      </c>
      <c r="R81" s="8"/>
      <c r="S81" s="8">
        <f>Table54[[#This Row],[Liitunud ÜK e]]/Table54[[#This Row],[Elanikud RKA]]</f>
        <v>0.43016759776536312</v>
      </c>
      <c r="T81" s="8">
        <f>Table54[[#This Row],[Liitunud ÜV e]]/Table54[[#This Row],[Elanikud RKA]]</f>
        <v>0.82011173184357544</v>
      </c>
      <c r="U81" s="8">
        <f>Table54[[#This Row],[M liitunud ÜK LP e]]/Table54[[#This Row],[Elanikud RKA]]</f>
        <v>0</v>
      </c>
      <c r="V81" s="8">
        <f>Table54[[#This Row],[M liitunud ÜV LP e]]/Table54[[#This Row],[Elanikud RKA]]</f>
        <v>0</v>
      </c>
      <c r="W81" s="8">
        <f>Table54[[#This Row],[M liitunud ÜK e]]/Table54[[#This Row],[Elanikud RKA]]</f>
        <v>0.56983240223463683</v>
      </c>
      <c r="X81" s="8">
        <f>Table54[[#This Row],[M liitunud ÜV e]]/Table54[[#This Row],[Elanikud RKA]]</f>
        <v>0.17988826815642459</v>
      </c>
    </row>
    <row r="82" spans="1:24" s="9" customFormat="1" ht="20.100000000000001" customHeight="1" x14ac:dyDescent="0.25">
      <c r="A82" s="9" t="s">
        <v>97</v>
      </c>
      <c r="B82" s="9" t="s">
        <v>98</v>
      </c>
      <c r="C82" s="3" t="s">
        <v>48</v>
      </c>
      <c r="D82" s="9" t="s">
        <v>27</v>
      </c>
      <c r="E82" s="9" t="s">
        <v>89</v>
      </c>
      <c r="F82" s="9" t="s">
        <v>1932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8"/>
      <c r="S82" s="11"/>
      <c r="T82" s="11"/>
      <c r="U82" s="11"/>
      <c r="V82" s="11"/>
      <c r="W82" s="11"/>
      <c r="X82" s="11"/>
    </row>
    <row r="83" spans="1:24" ht="20.100000000000001" customHeight="1" x14ac:dyDescent="0.25">
      <c r="A83" s="9" t="s">
        <v>97</v>
      </c>
      <c r="B83" s="9" t="s">
        <v>98</v>
      </c>
      <c r="C83" s="3" t="s">
        <v>48</v>
      </c>
      <c r="D83" s="9" t="s">
        <v>27</v>
      </c>
      <c r="E83" s="9" t="s">
        <v>89</v>
      </c>
      <c r="F83" s="9" t="s">
        <v>1933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S83" s="11"/>
      <c r="T83" s="11"/>
      <c r="U83" s="11"/>
      <c r="V83" s="11"/>
      <c r="W83" s="11"/>
      <c r="X83" s="11"/>
    </row>
    <row r="84" spans="1:24" s="9" customFormat="1" ht="20.100000000000001" customHeight="1" x14ac:dyDescent="0.25">
      <c r="A84" s="9" t="s">
        <v>97</v>
      </c>
      <c r="B84" s="9" t="s">
        <v>98</v>
      </c>
      <c r="C84" s="3" t="s">
        <v>48</v>
      </c>
      <c r="D84" s="9" t="s">
        <v>27</v>
      </c>
      <c r="E84" s="9" t="s">
        <v>89</v>
      </c>
      <c r="F84" s="9" t="s">
        <v>1934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8"/>
      <c r="S84" s="11"/>
      <c r="T84" s="11"/>
      <c r="U84" s="11"/>
      <c r="V84" s="11"/>
      <c r="W84" s="11"/>
      <c r="X84" s="11"/>
    </row>
    <row r="85" spans="1:24" ht="20.100000000000001" customHeight="1" x14ac:dyDescent="0.25">
      <c r="A85" s="6" t="s">
        <v>100</v>
      </c>
      <c r="B85" s="6" t="s">
        <v>101</v>
      </c>
      <c r="C85" s="1" t="s">
        <v>26</v>
      </c>
      <c r="D85" s="6" t="s">
        <v>27</v>
      </c>
      <c r="E85" s="6" t="s">
        <v>102</v>
      </c>
      <c r="F85" s="6" t="s">
        <v>103</v>
      </c>
      <c r="G85" s="7">
        <v>181</v>
      </c>
      <c r="H85" s="7">
        <v>0</v>
      </c>
      <c r="I85" s="7">
        <v>150</v>
      </c>
      <c r="J85" s="7">
        <v>150</v>
      </c>
      <c r="K85" s="7">
        <v>150</v>
      </c>
      <c r="L85" s="7">
        <v>0</v>
      </c>
      <c r="M85" s="7">
        <v>0</v>
      </c>
      <c r="N85" s="17">
        <v>0</v>
      </c>
      <c r="O85" s="7">
        <f>Table54[[#This Row],[Elanikud RKA]]-Table54[[#This Row],[Liitunud ÜK e]]</f>
        <v>0</v>
      </c>
      <c r="P85" s="7">
        <f>Table54[[#This Row],[Elanikud RKA]]-Table54[[#This Row],[Liitunud ÜV e]]</f>
        <v>0</v>
      </c>
      <c r="Q85" s="8">
        <f>Table54[[#This Row],[Elanikud RKA]]/(Table54[[#This Row],[Elanikud]])</f>
        <v>0.82872928176795579</v>
      </c>
      <c r="S85" s="8">
        <f>Table54[[#This Row],[Liitunud ÜK e]]/Table54[[#This Row],[Elanikud RKA]]</f>
        <v>1</v>
      </c>
      <c r="T85" s="8">
        <f>Table54[[#This Row],[Liitunud ÜV e]]/Table54[[#This Row],[Elanikud RKA]]</f>
        <v>1</v>
      </c>
      <c r="U85" s="8">
        <f>Table54[[#This Row],[M liitunud ÜK LP e]]/Table54[[#This Row],[Elanikud RKA]]</f>
        <v>0</v>
      </c>
      <c r="V85" s="8">
        <f>Table54[[#This Row],[M liitunud ÜV LP e]]/Table54[[#This Row],[Elanikud RKA]]</f>
        <v>0</v>
      </c>
      <c r="W85" s="8">
        <f>Table54[[#This Row],[M liitunud ÜK e]]/Table54[[#This Row],[Elanikud RKA]]</f>
        <v>0</v>
      </c>
      <c r="X85" s="8">
        <f>Table54[[#This Row],[M liitunud ÜV e]]/Table54[[#This Row],[Elanikud RKA]]</f>
        <v>0</v>
      </c>
    </row>
    <row r="86" spans="1:24" s="9" customFormat="1" ht="20.100000000000001" customHeight="1" x14ac:dyDescent="0.25">
      <c r="A86" s="6" t="s">
        <v>104</v>
      </c>
      <c r="B86" s="6" t="s">
        <v>105</v>
      </c>
      <c r="C86" s="1" t="s">
        <v>26</v>
      </c>
      <c r="D86" s="6" t="s">
        <v>27</v>
      </c>
      <c r="E86" s="6" t="s">
        <v>102</v>
      </c>
      <c r="F86" s="6" t="s">
        <v>106</v>
      </c>
      <c r="G86" s="7">
        <v>927</v>
      </c>
      <c r="H86" s="7">
        <v>0</v>
      </c>
      <c r="I86" s="7">
        <v>920</v>
      </c>
      <c r="J86" s="7">
        <v>855</v>
      </c>
      <c r="K86" s="7">
        <v>883</v>
      </c>
      <c r="L86" s="7">
        <v>0</v>
      </c>
      <c r="M86" s="7">
        <v>0</v>
      </c>
      <c r="N86" s="7">
        <v>0</v>
      </c>
      <c r="O86" s="7">
        <f>Table54[[#This Row],[Elanikud RKA]]-Table54[[#This Row],[Liitunud ÜK e]]</f>
        <v>65</v>
      </c>
      <c r="P86" s="7">
        <f>Table54[[#This Row],[Elanikud RKA]]-Table54[[#This Row],[Liitunud ÜV e]]</f>
        <v>37</v>
      </c>
      <c r="Q86" s="8">
        <f>Table54[[#This Row],[Elanikud RKA]]/(Table54[[#This Row],[Elanikud]])</f>
        <v>0.99244875943905075</v>
      </c>
      <c r="R86" s="8"/>
      <c r="S86" s="8">
        <f>Table54[[#This Row],[Liitunud ÜK e]]/Table54[[#This Row],[Elanikud RKA]]</f>
        <v>0.92934782608695654</v>
      </c>
      <c r="T86" s="8">
        <f>Table54[[#This Row],[Liitunud ÜV e]]/Table54[[#This Row],[Elanikud RKA]]</f>
        <v>0.95978260869565213</v>
      </c>
      <c r="U86" s="8">
        <f>Table54[[#This Row],[M liitunud ÜK LP e]]/Table54[[#This Row],[Elanikud RKA]]</f>
        <v>0</v>
      </c>
      <c r="V86" s="8">
        <f>Table54[[#This Row],[M liitunud ÜV LP e]]/Table54[[#This Row],[Elanikud RKA]]</f>
        <v>0</v>
      </c>
      <c r="W86" s="8">
        <f>Table54[[#This Row],[M liitunud ÜK e]]/Table54[[#This Row],[Elanikud RKA]]</f>
        <v>7.0652173913043473E-2</v>
      </c>
      <c r="X86" s="8">
        <f>Table54[[#This Row],[M liitunud ÜV e]]/Table54[[#This Row],[Elanikud RKA]]</f>
        <v>4.0217391304347823E-2</v>
      </c>
    </row>
    <row r="87" spans="1:24" s="9" customFormat="1" ht="20.100000000000001" customHeight="1" x14ac:dyDescent="0.25">
      <c r="A87" s="9" t="s">
        <v>104</v>
      </c>
      <c r="B87" s="9" t="s">
        <v>105</v>
      </c>
      <c r="C87" s="3" t="s">
        <v>26</v>
      </c>
      <c r="D87" s="9" t="s">
        <v>27</v>
      </c>
      <c r="E87" s="9" t="s">
        <v>102</v>
      </c>
      <c r="F87" s="9" t="s">
        <v>1935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8"/>
      <c r="S87" s="11"/>
      <c r="T87" s="11"/>
      <c r="U87" s="11"/>
      <c r="V87" s="11"/>
      <c r="W87" s="11"/>
      <c r="X87" s="11"/>
    </row>
    <row r="88" spans="1:24" ht="20.100000000000001" customHeight="1" x14ac:dyDescent="0.25">
      <c r="A88" s="9" t="s">
        <v>104</v>
      </c>
      <c r="B88" s="9" t="s">
        <v>105</v>
      </c>
      <c r="C88" s="3" t="s">
        <v>26</v>
      </c>
      <c r="D88" s="9" t="s">
        <v>27</v>
      </c>
      <c r="E88" s="9" t="s">
        <v>102</v>
      </c>
      <c r="F88" s="9" t="s">
        <v>882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S88" s="11"/>
      <c r="T88" s="11"/>
      <c r="U88" s="11"/>
      <c r="V88" s="11"/>
      <c r="W88" s="11"/>
      <c r="X88" s="11"/>
    </row>
    <row r="89" spans="1:24" s="9" customFormat="1" ht="20.100000000000001" customHeight="1" x14ac:dyDescent="0.25">
      <c r="A89" s="9" t="s">
        <v>104</v>
      </c>
      <c r="B89" s="9" t="s">
        <v>105</v>
      </c>
      <c r="C89" s="3" t="s">
        <v>26</v>
      </c>
      <c r="D89" s="9" t="s">
        <v>27</v>
      </c>
      <c r="E89" s="9" t="s">
        <v>102</v>
      </c>
      <c r="F89" s="9" t="s">
        <v>103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8"/>
      <c r="S89" s="11"/>
      <c r="T89" s="11"/>
      <c r="U89" s="11"/>
      <c r="V89" s="11"/>
      <c r="W89" s="11"/>
      <c r="X89" s="11"/>
    </row>
    <row r="90" spans="1:24" s="9" customFormat="1" ht="20.100000000000001" customHeight="1" x14ac:dyDescent="0.25">
      <c r="A90" s="6" t="s">
        <v>107</v>
      </c>
      <c r="B90" s="6" t="s">
        <v>108</v>
      </c>
      <c r="C90" s="1" t="s">
        <v>26</v>
      </c>
      <c r="D90" s="6" t="s">
        <v>27</v>
      </c>
      <c r="E90" s="6" t="s">
        <v>102</v>
      </c>
      <c r="F90" s="6" t="s">
        <v>109</v>
      </c>
      <c r="G90" s="7">
        <v>885</v>
      </c>
      <c r="H90" s="7">
        <v>0</v>
      </c>
      <c r="I90" s="7">
        <v>890</v>
      </c>
      <c r="J90" s="7">
        <v>774</v>
      </c>
      <c r="K90" s="7">
        <v>834</v>
      </c>
      <c r="L90" s="7">
        <v>0</v>
      </c>
      <c r="M90" s="7">
        <v>116</v>
      </c>
      <c r="N90" s="7">
        <v>2</v>
      </c>
      <c r="O90" s="7">
        <f>Table54[[#This Row],[Elanikud RKA]]-Table54[[#This Row],[Liitunud ÜK e]]-Table54[[#This Row],[M liitunud ÜK LP e]]</f>
        <v>0</v>
      </c>
      <c r="P90" s="7">
        <f>Table54[[#This Row],[Elanikud RKA]]-Table54[[#This Row],[Liitunud ÜV e]]-Table54[[#This Row],[M liitunud ÜV LP e]]</f>
        <v>54</v>
      </c>
      <c r="Q90" s="8">
        <f>Table54[[#This Row],[Elanikud RKA]]/(Table54[[#This Row],[Elanikud]]+G91+G92)</f>
        <v>0.88031651829871416</v>
      </c>
      <c r="R90" s="8"/>
      <c r="S90" s="8">
        <f>Table54[[#This Row],[Liitunud ÜK e]]/Table54[[#This Row],[Elanikud RKA]]</f>
        <v>0.86966292134831458</v>
      </c>
      <c r="T90" s="8">
        <f>Table54[[#This Row],[Liitunud ÜV e]]/Table54[[#This Row],[Elanikud RKA]]</f>
        <v>0.93707865168539328</v>
      </c>
      <c r="U90" s="8">
        <f>Table54[[#This Row],[M liitunud ÜK LP e]]/Table54[[#This Row],[Elanikud RKA]]</f>
        <v>0.1303370786516854</v>
      </c>
      <c r="V90" s="8">
        <f>Table54[[#This Row],[M liitunud ÜV LP e]]/Table54[[#This Row],[Elanikud RKA]]</f>
        <v>2.2471910112359553E-3</v>
      </c>
      <c r="W90" s="8">
        <f>Table54[[#This Row],[M liitunud ÜK e]]/Table54[[#This Row],[Elanikud RKA]]</f>
        <v>0</v>
      </c>
      <c r="X90" s="8">
        <f>Table54[[#This Row],[M liitunud ÜV e]]/Table54[[#This Row],[Elanikud RKA]]</f>
        <v>6.0674157303370786E-2</v>
      </c>
    </row>
    <row r="91" spans="1:24" ht="20.100000000000001" customHeight="1" x14ac:dyDescent="0.25">
      <c r="A91" s="6" t="s">
        <v>107</v>
      </c>
      <c r="B91" s="6" t="s">
        <v>108</v>
      </c>
      <c r="C91" s="1" t="s">
        <v>26</v>
      </c>
      <c r="D91" s="6" t="s">
        <v>27</v>
      </c>
      <c r="E91" s="6" t="s">
        <v>102</v>
      </c>
      <c r="F91" s="6" t="s">
        <v>110</v>
      </c>
      <c r="G91" s="7">
        <v>40</v>
      </c>
      <c r="H91" s="7"/>
      <c r="I91" s="7"/>
      <c r="J91" s="7"/>
      <c r="K91" s="7"/>
      <c r="L91" s="7"/>
      <c r="M91" s="7"/>
      <c r="N91" s="7"/>
      <c r="O91" s="7"/>
      <c r="P91" s="7"/>
    </row>
    <row r="92" spans="1:24" ht="20.100000000000001" customHeight="1" x14ac:dyDescent="0.25">
      <c r="A92" s="6" t="s">
        <v>107</v>
      </c>
      <c r="B92" s="6" t="s">
        <v>108</v>
      </c>
      <c r="C92" s="1" t="s">
        <v>26</v>
      </c>
      <c r="D92" s="6" t="s">
        <v>27</v>
      </c>
      <c r="E92" s="6" t="s">
        <v>102</v>
      </c>
      <c r="F92" s="6" t="s">
        <v>111</v>
      </c>
      <c r="G92" s="7">
        <v>86</v>
      </c>
      <c r="H92" s="7"/>
      <c r="I92" s="7"/>
      <c r="J92" s="7"/>
      <c r="K92" s="7"/>
      <c r="L92" s="7"/>
      <c r="M92" s="7"/>
      <c r="N92" s="7"/>
      <c r="O92" s="7"/>
      <c r="P92" s="7"/>
    </row>
    <row r="93" spans="1:24" ht="20.100000000000001" customHeight="1" x14ac:dyDescent="0.25">
      <c r="A93" s="9" t="s">
        <v>107</v>
      </c>
      <c r="B93" s="9" t="s">
        <v>108</v>
      </c>
      <c r="C93" s="3" t="s">
        <v>26</v>
      </c>
      <c r="D93" s="9" t="s">
        <v>27</v>
      </c>
      <c r="E93" s="9" t="s">
        <v>102</v>
      </c>
      <c r="F93" s="9" t="s">
        <v>1936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S93" s="11"/>
      <c r="T93" s="11"/>
      <c r="U93" s="11"/>
      <c r="V93" s="11"/>
      <c r="W93" s="11"/>
      <c r="X93" s="11"/>
    </row>
    <row r="94" spans="1:24" ht="20.100000000000001" customHeight="1" x14ac:dyDescent="0.25">
      <c r="A94" s="6" t="s">
        <v>112</v>
      </c>
      <c r="B94" s="6" t="s">
        <v>113</v>
      </c>
      <c r="C94" s="1" t="s">
        <v>26</v>
      </c>
      <c r="D94" s="6" t="s">
        <v>27</v>
      </c>
      <c r="E94" s="6" t="s">
        <v>114</v>
      </c>
      <c r="F94" s="6" t="s">
        <v>115</v>
      </c>
      <c r="G94" s="7">
        <v>317</v>
      </c>
      <c r="H94" s="7">
        <v>0</v>
      </c>
      <c r="I94" s="7">
        <v>210</v>
      </c>
      <c r="J94" s="7">
        <v>210</v>
      </c>
      <c r="K94" s="7">
        <v>210</v>
      </c>
      <c r="L94" s="7">
        <v>0</v>
      </c>
      <c r="M94" s="7">
        <v>0</v>
      </c>
      <c r="N94" s="7">
        <v>0</v>
      </c>
      <c r="O94" s="7">
        <f>Table54[[#This Row],[Elanikud RKA]]-Table54[[#This Row],[Liitunud ÜK e]]-Table54[[#This Row],[M liitunud ÜK LP e]]</f>
        <v>0</v>
      </c>
      <c r="P94" s="7">
        <f>Table54[[#This Row],[Elanikud RKA]]-Table54[[#This Row],[Liitunud ÜV e]]-Table54[[#This Row],[M liitunud ÜV LP e]]</f>
        <v>0</v>
      </c>
      <c r="Q94" s="8">
        <f>Table54[[#This Row],[Elanikud RKA]]/(Table54[[#This Row],[Elanikud]])</f>
        <v>0.66246056782334384</v>
      </c>
      <c r="S94" s="8">
        <f>Table54[[#This Row],[Liitunud ÜK e]]/Table54[[#This Row],[Elanikud RKA]]</f>
        <v>1</v>
      </c>
      <c r="T94" s="8">
        <f>Table54[[#This Row],[Liitunud ÜV e]]/Table54[[#This Row],[Elanikud RKA]]</f>
        <v>1</v>
      </c>
      <c r="U94" s="8">
        <f>Table54[[#This Row],[M liitunud ÜK LP e]]/Table54[[#This Row],[Elanikud RKA]]</f>
        <v>0</v>
      </c>
      <c r="V94" s="8">
        <f>Table54[[#This Row],[M liitunud ÜV LP e]]/Table54[[#This Row],[Elanikud RKA]]</f>
        <v>0</v>
      </c>
      <c r="W94" s="8">
        <f>Table54[[#This Row],[M liitunud ÜK e]]/Table54[[#This Row],[Elanikud RKA]]</f>
        <v>0</v>
      </c>
      <c r="X94" s="8">
        <f>Table54[[#This Row],[M liitunud ÜV e]]/Table54[[#This Row],[Elanikud RKA]]</f>
        <v>0</v>
      </c>
    </row>
    <row r="95" spans="1:24" ht="20.100000000000001" customHeight="1" x14ac:dyDescent="0.25">
      <c r="A95" s="6" t="s">
        <v>116</v>
      </c>
      <c r="B95" s="6" t="s">
        <v>117</v>
      </c>
      <c r="C95" s="1" t="s">
        <v>26</v>
      </c>
      <c r="D95" s="6" t="s">
        <v>27</v>
      </c>
      <c r="E95" s="6" t="s">
        <v>114</v>
      </c>
      <c r="F95" s="6" t="s">
        <v>118</v>
      </c>
      <c r="G95" s="7">
        <v>322</v>
      </c>
      <c r="H95" s="7">
        <v>0</v>
      </c>
      <c r="I95" s="7">
        <v>170</v>
      </c>
      <c r="J95" s="7">
        <v>170</v>
      </c>
      <c r="K95" s="7">
        <v>170</v>
      </c>
      <c r="L95" s="7">
        <v>0</v>
      </c>
      <c r="M95" s="7">
        <v>0</v>
      </c>
      <c r="N95" s="7">
        <v>0</v>
      </c>
      <c r="O95" s="7">
        <f>Table54[[#This Row],[Elanikud RKA]]-Table54[[#This Row],[Liitunud ÜK e]]-Table54[[#This Row],[M liitunud ÜK LP e]]</f>
        <v>0</v>
      </c>
      <c r="P95" s="7">
        <f>Table54[[#This Row],[Elanikud RKA]]-Table54[[#This Row],[Liitunud ÜV e]]-Table54[[#This Row],[M liitunud ÜV LP e]]</f>
        <v>0</v>
      </c>
      <c r="Q95" s="8">
        <f>Table54[[#This Row],[Elanikud RKA]]/(Table54[[#This Row],[Elanikud]])</f>
        <v>0.52795031055900621</v>
      </c>
      <c r="S95" s="8">
        <f>Table54[[#This Row],[Liitunud ÜK e]]/Table54[[#This Row],[Elanikud RKA]]</f>
        <v>1</v>
      </c>
      <c r="T95" s="8">
        <f>Table54[[#This Row],[Liitunud ÜV e]]/Table54[[#This Row],[Elanikud RKA]]</f>
        <v>1</v>
      </c>
      <c r="U95" s="8">
        <f>Table54[[#This Row],[M liitunud ÜK LP e]]/Table54[[#This Row],[Elanikud RKA]]</f>
        <v>0</v>
      </c>
      <c r="V95" s="8">
        <f>Table54[[#This Row],[M liitunud ÜV LP e]]/Table54[[#This Row],[Elanikud RKA]]</f>
        <v>0</v>
      </c>
      <c r="W95" s="8">
        <f>Table54[[#This Row],[M liitunud ÜK e]]/Table54[[#This Row],[Elanikud RKA]]</f>
        <v>0</v>
      </c>
      <c r="X95" s="8">
        <f>Table54[[#This Row],[M liitunud ÜV e]]/Table54[[#This Row],[Elanikud RKA]]</f>
        <v>0</v>
      </c>
    </row>
    <row r="96" spans="1:24" s="9" customFormat="1" ht="20.100000000000001" customHeight="1" x14ac:dyDescent="0.25">
      <c r="A96" s="9" t="s">
        <v>1937</v>
      </c>
      <c r="B96" s="9" t="s">
        <v>1938</v>
      </c>
      <c r="C96" s="3" t="s">
        <v>26</v>
      </c>
      <c r="D96" s="9" t="s">
        <v>27</v>
      </c>
      <c r="E96" s="9" t="s">
        <v>151</v>
      </c>
      <c r="F96" s="9" t="s">
        <v>1939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8"/>
      <c r="S96" s="11"/>
      <c r="T96" s="11"/>
      <c r="U96" s="11"/>
      <c r="V96" s="11"/>
      <c r="W96" s="11"/>
      <c r="X96" s="11"/>
    </row>
    <row r="97" spans="1:24" s="9" customFormat="1" ht="20.100000000000001" customHeight="1" x14ac:dyDescent="0.25">
      <c r="A97" s="9" t="s">
        <v>1937</v>
      </c>
      <c r="B97" s="9" t="s">
        <v>1938</v>
      </c>
      <c r="C97" s="3" t="s">
        <v>26</v>
      </c>
      <c r="D97" s="9" t="s">
        <v>27</v>
      </c>
      <c r="E97" s="9" t="s">
        <v>151</v>
      </c>
      <c r="F97" s="9" t="s">
        <v>1237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8"/>
      <c r="S97" s="11"/>
      <c r="T97" s="11"/>
      <c r="U97" s="11"/>
      <c r="V97" s="11"/>
      <c r="W97" s="11"/>
      <c r="X97" s="11"/>
    </row>
    <row r="98" spans="1:24" s="12" customFormat="1" ht="20.100000000000001" customHeight="1" x14ac:dyDescent="0.25">
      <c r="A98" s="12" t="s">
        <v>1667</v>
      </c>
      <c r="B98" s="12" t="s">
        <v>1668</v>
      </c>
      <c r="C98" s="2" t="s">
        <v>26</v>
      </c>
      <c r="D98" s="12" t="s">
        <v>27</v>
      </c>
      <c r="E98" s="12" t="s">
        <v>151</v>
      </c>
      <c r="F98" s="12" t="s">
        <v>1669</v>
      </c>
      <c r="G98" s="13">
        <v>544</v>
      </c>
      <c r="H98" s="13"/>
      <c r="I98" s="13">
        <v>530</v>
      </c>
      <c r="J98" s="13"/>
      <c r="K98" s="13"/>
      <c r="L98" s="13"/>
      <c r="M98" s="13"/>
      <c r="N98" s="13"/>
      <c r="O98" s="13"/>
      <c r="P98" s="13"/>
      <c r="Q98" s="14">
        <f>Table54[[#This Row],[Elanikud RKA]]/(Table54[[#This Row],[Elanikud]])</f>
        <v>0.97426470588235292</v>
      </c>
      <c r="R98" s="14"/>
      <c r="S98" s="14">
        <f>Table54[[#This Row],[Liitunud ÜK e]]/Table54[[#This Row],[Elanikud RKA]]</f>
        <v>0</v>
      </c>
      <c r="T98" s="14">
        <f>Table54[[#This Row],[Liitunud ÜV e]]/Table54[[#This Row],[Elanikud RKA]]</f>
        <v>0</v>
      </c>
      <c r="U98" s="14">
        <f>Table54[[#This Row],[M liitunud ÜK LP e]]/Table54[[#This Row],[Elanikud RKA]]</f>
        <v>0</v>
      </c>
      <c r="V98" s="14">
        <f>Table54[[#This Row],[M liitunud ÜV LP e]]/Table54[[#This Row],[Elanikud RKA]]</f>
        <v>0</v>
      </c>
      <c r="W98" s="14">
        <f>Table54[[#This Row],[M liitunud ÜK e]]/Table54[[#This Row],[Elanikud RKA]]</f>
        <v>0</v>
      </c>
      <c r="X98" s="14">
        <f>Table54[[#This Row],[M liitunud ÜV e]]/Table54[[#This Row],[Elanikud RKA]]</f>
        <v>0</v>
      </c>
    </row>
    <row r="99" spans="1:24" s="9" customFormat="1" ht="20.100000000000001" customHeight="1" x14ac:dyDescent="0.25">
      <c r="A99" s="6" t="s">
        <v>119</v>
      </c>
      <c r="B99" s="6" t="s">
        <v>120</v>
      </c>
      <c r="C99" s="1" t="s">
        <v>48</v>
      </c>
      <c r="D99" s="6" t="s">
        <v>27</v>
      </c>
      <c r="E99" s="6" t="s">
        <v>121</v>
      </c>
      <c r="F99" s="6" t="s">
        <v>121</v>
      </c>
      <c r="G99" s="7">
        <v>2759</v>
      </c>
      <c r="H99" s="7">
        <v>0</v>
      </c>
      <c r="I99" s="7">
        <v>2750</v>
      </c>
      <c r="J99" s="7">
        <v>2415</v>
      </c>
      <c r="K99" s="7">
        <v>2685</v>
      </c>
      <c r="L99" s="7">
        <v>0</v>
      </c>
      <c r="M99" s="7">
        <v>180</v>
      </c>
      <c r="N99" s="7">
        <v>65</v>
      </c>
      <c r="O99" s="7">
        <f>Table54[[#This Row],[Elanikud RKA]]-Table54[[#This Row],[Liitunud ÜK e]]-Table54[[#This Row],[M liitunud ÜK LP e]]</f>
        <v>155</v>
      </c>
      <c r="P99" s="7">
        <f>Table54[[#This Row],[Elanikud RKA]]-Table54[[#This Row],[Liitunud ÜV e]]-Table54[[#This Row],[M liitunud ÜV LP e]]</f>
        <v>0</v>
      </c>
      <c r="Q99" s="8">
        <f>Table54[[#This Row],[Elanikud RKA]]/(Table54[[#This Row],[Elanikud]])</f>
        <v>0.99673794853207687</v>
      </c>
      <c r="R99" s="8"/>
      <c r="S99" s="8">
        <f>Table54[[#This Row],[Liitunud ÜK e]]/Table54[[#This Row],[Elanikud RKA]]</f>
        <v>0.87818181818181817</v>
      </c>
      <c r="T99" s="8">
        <f>Table54[[#This Row],[Liitunud ÜV e]]/Table54[[#This Row],[Elanikud RKA]]</f>
        <v>0.97636363636363632</v>
      </c>
      <c r="U99" s="8">
        <f>Table54[[#This Row],[M liitunud ÜK LP e]]/Table54[[#This Row],[Elanikud RKA]]</f>
        <v>6.545454545454546E-2</v>
      </c>
      <c r="V99" s="8">
        <f>Table54[[#This Row],[M liitunud ÜV LP e]]/Table54[[#This Row],[Elanikud RKA]]</f>
        <v>2.3636363636363636E-2</v>
      </c>
      <c r="W99" s="8">
        <f>Table54[[#This Row],[M liitunud ÜK e]]/Table54[[#This Row],[Elanikud RKA]]</f>
        <v>5.6363636363636366E-2</v>
      </c>
      <c r="X99" s="8">
        <f>Table54[[#This Row],[M liitunud ÜV e]]/Table54[[#This Row],[Elanikud RKA]]</f>
        <v>0</v>
      </c>
    </row>
    <row r="100" spans="1:24" ht="20.100000000000001" customHeight="1" x14ac:dyDescent="0.25">
      <c r="A100" s="9" t="s">
        <v>119</v>
      </c>
      <c r="B100" s="9" t="s">
        <v>120</v>
      </c>
      <c r="C100" s="3" t="s">
        <v>48</v>
      </c>
      <c r="D100" s="9" t="s">
        <v>27</v>
      </c>
      <c r="E100" s="9" t="s">
        <v>124</v>
      </c>
      <c r="F100" s="9" t="s">
        <v>1940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S100" s="11"/>
      <c r="T100" s="11"/>
      <c r="U100" s="11"/>
      <c r="V100" s="11"/>
      <c r="W100" s="11"/>
      <c r="X100" s="11"/>
    </row>
    <row r="101" spans="1:24" s="9" customFormat="1" ht="20.100000000000001" customHeight="1" x14ac:dyDescent="0.25">
      <c r="A101" s="9" t="s">
        <v>119</v>
      </c>
      <c r="B101" s="9" t="s">
        <v>120</v>
      </c>
      <c r="C101" s="3" t="s">
        <v>48</v>
      </c>
      <c r="D101" s="9" t="s">
        <v>27</v>
      </c>
      <c r="E101" s="9" t="s">
        <v>124</v>
      </c>
      <c r="F101" s="9" t="s">
        <v>1941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8"/>
      <c r="S101" s="11"/>
      <c r="T101" s="11"/>
      <c r="U101" s="11"/>
      <c r="V101" s="11"/>
      <c r="W101" s="11"/>
      <c r="X101" s="11"/>
    </row>
    <row r="102" spans="1:24" ht="20.100000000000001" customHeight="1" x14ac:dyDescent="0.25">
      <c r="A102" s="6" t="s">
        <v>122</v>
      </c>
      <c r="B102" s="6" t="s">
        <v>123</v>
      </c>
      <c r="C102" s="1" t="s">
        <v>26</v>
      </c>
      <c r="D102" s="6" t="s">
        <v>27</v>
      </c>
      <c r="E102" s="6" t="s">
        <v>124</v>
      </c>
      <c r="F102" s="6" t="s">
        <v>125</v>
      </c>
      <c r="G102" s="7">
        <v>107</v>
      </c>
      <c r="H102" s="7">
        <v>440</v>
      </c>
      <c r="I102" s="7">
        <v>60</v>
      </c>
      <c r="J102" s="7">
        <v>375</v>
      </c>
      <c r="K102" s="7">
        <v>393</v>
      </c>
      <c r="L102" s="7">
        <v>333</v>
      </c>
      <c r="M102" s="7">
        <v>0</v>
      </c>
      <c r="N102" s="7">
        <v>0</v>
      </c>
      <c r="O102" s="7">
        <f>Table54[[#This Row],[Elanikud RKA]]+Table54[[#This Row],[H_elanikud]]-Table54[[#This Row],[Liitunud ÜK e]]</f>
        <v>125</v>
      </c>
      <c r="P102" s="7">
        <f>Table54[[#This Row],[Elanikud RKA]]+Table54[[#This Row],[H_elanikud]]-Table54[[#This Row],[Liitunud ÜV e]]</f>
        <v>107</v>
      </c>
      <c r="Q102" s="8">
        <f>Table54[[#This Row],[Elanikud RKA]]/(Table54[[#This Row],[Elanikud]])</f>
        <v>0.56074766355140182</v>
      </c>
      <c r="R102" s="8">
        <f>Table54[[#This Row],[Liitunud H e]]/Table54[[#This Row],[H_elanikud]]</f>
        <v>0.75681818181818183</v>
      </c>
      <c r="S102" s="8">
        <f>Table54[[#This Row],[Liitunud ÜK e]]/(Table54[[#This Row],[Elanikud RKA]]+Table54[[#This Row],[Liitunud H e]])</f>
        <v>0.95419847328244278</v>
      </c>
      <c r="T102" s="8">
        <f>Table54[[#This Row],[Liitunud ÜV e]]/(Table54[[#This Row],[Elanikud RKA]]+Table54[[#This Row],[Liitunud H e]])</f>
        <v>1</v>
      </c>
      <c r="U102" s="8">
        <f>Table54[[#This Row],[M liitunud ÜK LP e]]/Table54[[#This Row],[Elanikud RKA]]</f>
        <v>0</v>
      </c>
      <c r="V102" s="8">
        <f>Table54[[#This Row],[M liitunud ÜV LP e]]/Table54[[#This Row],[Elanikud RKA]]</f>
        <v>0</v>
      </c>
      <c r="W102" s="8">
        <f>Table54[[#This Row],[M liitunud ÜK e]]/(Table54[[#This Row],[Elanikud RKA]]+Table54[[#This Row],[Liitunud H e]])</f>
        <v>0.31806615776081426</v>
      </c>
      <c r="X102" s="8">
        <f>Table54[[#This Row],[M liitunud ÜV e]]/(Table54[[#This Row],[Elanikud RKA]]+Table54[[#This Row],[Liitunud H e]])</f>
        <v>0.27226463104325699</v>
      </c>
    </row>
    <row r="103" spans="1:24" ht="20.100000000000001" customHeight="1" x14ac:dyDescent="0.25">
      <c r="A103" s="6" t="s">
        <v>126</v>
      </c>
      <c r="B103" s="6" t="s">
        <v>127</v>
      </c>
      <c r="C103" s="1" t="s">
        <v>26</v>
      </c>
      <c r="D103" s="6" t="s">
        <v>27</v>
      </c>
      <c r="E103" s="6" t="s">
        <v>124</v>
      </c>
      <c r="F103" s="6" t="s">
        <v>128</v>
      </c>
      <c r="G103" s="7">
        <v>211</v>
      </c>
      <c r="H103" s="7">
        <v>110</v>
      </c>
      <c r="I103" s="7">
        <v>90</v>
      </c>
      <c r="J103" s="7">
        <v>58</v>
      </c>
      <c r="K103" s="7">
        <v>200</v>
      </c>
      <c r="L103" s="7">
        <v>110</v>
      </c>
      <c r="M103" s="7">
        <v>0</v>
      </c>
      <c r="N103" s="7">
        <v>0</v>
      </c>
      <c r="O103" s="7">
        <f>Table54[[#This Row],[Elanikud RKA]]+Table54[[#This Row],[H_elanikud]]-Table54[[#This Row],[Liitunud ÜK e]]</f>
        <v>142</v>
      </c>
      <c r="P103" s="7">
        <f>Table54[[#This Row],[Elanikud RKA]]+Table54[[#This Row],[H_elanikud]]-Table54[[#This Row],[Liitunud ÜV e]]</f>
        <v>0</v>
      </c>
      <c r="Q103" s="8">
        <f>Table54[[#This Row],[Elanikud RKA]]/(Table54[[#This Row],[Elanikud]])</f>
        <v>0.42654028436018959</v>
      </c>
      <c r="R103" s="8">
        <f>Table54[[#This Row],[Liitunud H e]]/Table54[[#This Row],[H_elanikud]]</f>
        <v>1</v>
      </c>
      <c r="S103" s="8">
        <f>Table54[[#This Row],[Liitunud ÜK e]]/(Table54[[#This Row],[Elanikud RKA]]+Table54[[#This Row],[Liitunud H e]])</f>
        <v>0.28999999999999998</v>
      </c>
      <c r="T103" s="8">
        <f>Table54[[#This Row],[Liitunud ÜV e]]/(Table54[[#This Row],[Elanikud RKA]]+Table54[[#This Row],[Liitunud H e]])</f>
        <v>1</v>
      </c>
      <c r="U103" s="8">
        <f>Table54[[#This Row],[M liitunud ÜK LP e]]/Table54[[#This Row],[Elanikud RKA]]</f>
        <v>0</v>
      </c>
      <c r="V103" s="8">
        <f>Table54[[#This Row],[M liitunud ÜV LP e]]/Table54[[#This Row],[Elanikud RKA]]</f>
        <v>0</v>
      </c>
      <c r="W103" s="8">
        <f>Table54[[#This Row],[M liitunud ÜK e]]/(Table54[[#This Row],[Elanikud RKA]]+Table54[[#This Row],[Liitunud H e]])</f>
        <v>0.71</v>
      </c>
      <c r="X103" s="8">
        <f>Table54[[#This Row],[M liitunud ÜV e]]/(Table54[[#This Row],[Elanikud RKA]]+Table54[[#This Row],[Liitunud H e]])</f>
        <v>0</v>
      </c>
    </row>
    <row r="104" spans="1:24" ht="20.100000000000001" customHeight="1" x14ac:dyDescent="0.25">
      <c r="A104" s="6" t="s">
        <v>129</v>
      </c>
      <c r="B104" s="6" t="s">
        <v>130</v>
      </c>
      <c r="C104" s="1" t="s">
        <v>26</v>
      </c>
      <c r="D104" s="6" t="s">
        <v>27</v>
      </c>
      <c r="E104" s="6" t="s">
        <v>124</v>
      </c>
      <c r="F104" s="6" t="s">
        <v>131</v>
      </c>
      <c r="G104" s="7">
        <v>454</v>
      </c>
      <c r="H104" s="7">
        <v>53</v>
      </c>
      <c r="I104" s="7">
        <v>390</v>
      </c>
      <c r="J104" s="7">
        <v>443</v>
      </c>
      <c r="K104" s="7">
        <v>443</v>
      </c>
      <c r="L104" s="7">
        <v>53</v>
      </c>
      <c r="M104" s="7">
        <v>0</v>
      </c>
      <c r="N104" s="7">
        <v>0</v>
      </c>
      <c r="O104" s="7">
        <f>Table54[[#This Row],[Elanikud RKA]]+Table54[[#This Row],[H_elanikud]]-Table54[[#This Row],[Liitunud ÜK e]]</f>
        <v>0</v>
      </c>
      <c r="P104" s="7">
        <f>Table54[[#This Row],[Elanikud RKA]]+Table54[[#This Row],[H_elanikud]]-Table54[[#This Row],[Liitunud ÜV e]]</f>
        <v>0</v>
      </c>
      <c r="Q104" s="8">
        <f>Table54[[#This Row],[Elanikud RKA]]/(Table54[[#This Row],[Elanikud]])</f>
        <v>0.8590308370044053</v>
      </c>
      <c r="R104" s="8">
        <f>Table54[[#This Row],[Liitunud H e]]/Table54[[#This Row],[H_elanikud]]</f>
        <v>1</v>
      </c>
      <c r="S104" s="8">
        <f>Table54[[#This Row],[Liitunud ÜK e]]/(Table54[[#This Row],[Elanikud RKA]]+Table54[[#This Row],[Liitunud H e]])</f>
        <v>1</v>
      </c>
      <c r="T104" s="8">
        <f>Table54[[#This Row],[Liitunud ÜV e]]/(Table54[[#This Row],[Elanikud RKA]]+Table54[[#This Row],[Liitunud H e]])</f>
        <v>1</v>
      </c>
      <c r="U104" s="8">
        <f>Table54[[#This Row],[M liitunud ÜK LP e]]/Table54[[#This Row],[Elanikud RKA]]</f>
        <v>0</v>
      </c>
      <c r="V104" s="8">
        <f>Table54[[#This Row],[M liitunud ÜV LP e]]/Table54[[#This Row],[Elanikud RKA]]</f>
        <v>0</v>
      </c>
      <c r="W104" s="8">
        <f>Table54[[#This Row],[M liitunud ÜK e]]/(Table54[[#This Row],[Elanikud RKA]]+Table54[[#This Row],[Liitunud H e]])</f>
        <v>0</v>
      </c>
      <c r="X104" s="8">
        <f>Table54[[#This Row],[M liitunud ÜV e]]/(Table54[[#This Row],[Elanikud RKA]]+Table54[[#This Row],[Liitunud H e]])</f>
        <v>0</v>
      </c>
    </row>
    <row r="105" spans="1:24" ht="20.100000000000001" customHeight="1" x14ac:dyDescent="0.25">
      <c r="A105" s="6" t="s">
        <v>132</v>
      </c>
      <c r="B105" s="6" t="s">
        <v>133</v>
      </c>
      <c r="C105" s="1" t="s">
        <v>26</v>
      </c>
      <c r="D105" s="6" t="s">
        <v>27</v>
      </c>
      <c r="E105" s="6" t="s">
        <v>124</v>
      </c>
      <c r="F105" s="6" t="s">
        <v>134</v>
      </c>
      <c r="G105" s="7">
        <v>412</v>
      </c>
      <c r="H105" s="7">
        <v>0</v>
      </c>
      <c r="I105" s="7">
        <v>300</v>
      </c>
      <c r="J105" s="7">
        <v>100</v>
      </c>
      <c r="K105" s="7">
        <v>125</v>
      </c>
      <c r="L105" s="7">
        <v>0</v>
      </c>
      <c r="M105" s="7">
        <v>0</v>
      </c>
      <c r="N105" s="7">
        <v>0</v>
      </c>
      <c r="O105" s="7">
        <f>Table54[[#This Row],[Elanikud RKA]]+Table54[[#This Row],[H_elanikud]]-Table54[[#This Row],[Liitunud ÜK e]]</f>
        <v>200</v>
      </c>
      <c r="P105" s="7">
        <f>Table54[[#This Row],[Elanikud RKA]]+Table54[[#This Row],[H_elanikud]]-Table54[[#This Row],[Liitunud ÜV e]]</f>
        <v>175</v>
      </c>
      <c r="Q105" s="8">
        <f>Table54[[#This Row],[Elanikud RKA]]/(Table54[[#This Row],[Elanikud]])</f>
        <v>0.72815533980582525</v>
      </c>
      <c r="S105" s="8">
        <f>Table54[[#This Row],[Liitunud ÜK e]]/(Table54[[#This Row],[Elanikud RKA]]+Table54[[#This Row],[Liitunud H e]])</f>
        <v>0.33333333333333331</v>
      </c>
      <c r="T105" s="8">
        <f>Table54[[#This Row],[Liitunud ÜV e]]/(Table54[[#This Row],[Elanikud RKA]]+Table54[[#This Row],[Liitunud H e]])</f>
        <v>0.41666666666666669</v>
      </c>
      <c r="U105" s="8">
        <f>Table54[[#This Row],[M liitunud ÜK LP e]]/Table54[[#This Row],[Elanikud RKA]]</f>
        <v>0</v>
      </c>
      <c r="V105" s="8">
        <f>Table54[[#This Row],[M liitunud ÜV LP e]]/Table54[[#This Row],[Elanikud RKA]]</f>
        <v>0</v>
      </c>
      <c r="W105" s="8">
        <f>Table54[[#This Row],[M liitunud ÜK e]]/(Table54[[#This Row],[Elanikud RKA]]+Table54[[#This Row],[Liitunud H e]])</f>
        <v>0.66666666666666663</v>
      </c>
      <c r="X105" s="8">
        <f>Table54[[#This Row],[M liitunud ÜV e]]/(Table54[[#This Row],[Elanikud RKA]]+Table54[[#This Row],[Liitunud H e]])</f>
        <v>0.58333333333333337</v>
      </c>
    </row>
    <row r="106" spans="1:24" ht="20.100000000000001" customHeight="1" x14ac:dyDescent="0.25">
      <c r="A106" s="6" t="s">
        <v>135</v>
      </c>
      <c r="B106" s="6" t="s">
        <v>136</v>
      </c>
      <c r="C106" s="1" t="s">
        <v>26</v>
      </c>
      <c r="D106" s="6" t="s">
        <v>27</v>
      </c>
      <c r="E106" s="6" t="s">
        <v>124</v>
      </c>
      <c r="F106" s="6" t="s">
        <v>134</v>
      </c>
      <c r="G106" s="7">
        <v>120</v>
      </c>
      <c r="H106" s="7">
        <v>0</v>
      </c>
      <c r="I106" s="7">
        <v>120</v>
      </c>
      <c r="J106" s="7">
        <v>40</v>
      </c>
      <c r="K106" s="7">
        <v>108</v>
      </c>
      <c r="L106" s="7">
        <v>0</v>
      </c>
      <c r="M106" s="7">
        <v>0</v>
      </c>
      <c r="N106" s="7">
        <v>0</v>
      </c>
      <c r="O106" s="7">
        <f>Table54[[#This Row],[Elanikud RKA]]+Table54[[#This Row],[H_elanikud]]-Table54[[#This Row],[Liitunud ÜK e]]</f>
        <v>80</v>
      </c>
      <c r="P106" s="7">
        <f>Table54[[#This Row],[Elanikud RKA]]+Table54[[#This Row],[H_elanikud]]-Table54[[#This Row],[Liitunud ÜV e]]</f>
        <v>12</v>
      </c>
      <c r="Q106" s="8">
        <f>Table54[[#This Row],[Elanikud RKA]]/(Table54[[#This Row],[Elanikud]])</f>
        <v>1</v>
      </c>
      <c r="S106" s="8">
        <f>Table54[[#This Row],[Liitunud ÜK e]]/(Table54[[#This Row],[Elanikud RKA]]+Table54[[#This Row],[Liitunud H e]])</f>
        <v>0.33333333333333331</v>
      </c>
      <c r="T106" s="8">
        <f>Table54[[#This Row],[Liitunud ÜV e]]/(Table54[[#This Row],[Elanikud RKA]]+Table54[[#This Row],[Liitunud H e]])</f>
        <v>0.9</v>
      </c>
      <c r="U106" s="8">
        <f>Table54[[#This Row],[M liitunud ÜK LP e]]/Table54[[#This Row],[Elanikud RKA]]</f>
        <v>0</v>
      </c>
      <c r="V106" s="8">
        <f>Table54[[#This Row],[M liitunud ÜV LP e]]/Table54[[#This Row],[Elanikud RKA]]</f>
        <v>0</v>
      </c>
      <c r="W106" s="8">
        <f>Table54[[#This Row],[M liitunud ÜK e]]/(Table54[[#This Row],[Elanikud RKA]]+Table54[[#This Row],[Liitunud H e]])</f>
        <v>0.66666666666666663</v>
      </c>
      <c r="X106" s="8">
        <f>Table54[[#This Row],[M liitunud ÜV e]]/(Table54[[#This Row],[Elanikud RKA]]+Table54[[#This Row],[Liitunud H e]])</f>
        <v>0.1</v>
      </c>
    </row>
    <row r="107" spans="1:24" ht="20.100000000000001" customHeight="1" x14ac:dyDescent="0.25">
      <c r="A107" s="6" t="s">
        <v>137</v>
      </c>
      <c r="B107" s="6" t="s">
        <v>138</v>
      </c>
      <c r="C107" s="1" t="s">
        <v>26</v>
      </c>
      <c r="D107" s="6" t="s">
        <v>27</v>
      </c>
      <c r="E107" s="6" t="s">
        <v>124</v>
      </c>
      <c r="F107" s="6" t="s">
        <v>139</v>
      </c>
      <c r="G107" s="7">
        <v>106</v>
      </c>
      <c r="H107" s="7">
        <v>163</v>
      </c>
      <c r="I107" s="7">
        <v>80</v>
      </c>
      <c r="J107" s="7">
        <v>0</v>
      </c>
      <c r="K107" s="7">
        <v>243</v>
      </c>
      <c r="L107" s="7">
        <v>0</v>
      </c>
      <c r="M107" s="7">
        <v>0</v>
      </c>
      <c r="N107" s="7">
        <v>0</v>
      </c>
      <c r="O107" s="7">
        <f>Table54[[#This Row],[Elanikud RKA]]+Table54[[#This Row],[H_elanikud]]-Table54[[#This Row],[Liitunud ÜK e]]</f>
        <v>243</v>
      </c>
      <c r="P107" s="7">
        <f>Table54[[#This Row],[Elanikud RKA]]+Table54[[#This Row],[H_elanikud]]-Table54[[#This Row],[Liitunud ÜV e]]</f>
        <v>0</v>
      </c>
      <c r="Q107" s="8">
        <f>Table54[[#This Row],[Elanikud RKA]]/(Table54[[#This Row],[Elanikud]])</f>
        <v>0.75471698113207553</v>
      </c>
      <c r="R107" s="8">
        <f>Table54[[#This Row],[Liitunud H e]]/Table54[[#This Row],[H_elanikud]]</f>
        <v>0</v>
      </c>
      <c r="S107" s="8">
        <f>Table54[[#This Row],[Liitunud ÜK e]]/(Table54[[#This Row],[Elanikud RKA]]+Table54[[#This Row],[Liitunud H e]])</f>
        <v>0</v>
      </c>
      <c r="T107" s="8">
        <f>Table54[[#This Row],[Liitunud ÜV e]]/(Table54[[#This Row],[Elanikud RKA]]+Table54[[#This Row],[Liitunud H e]])</f>
        <v>3.0375000000000001</v>
      </c>
      <c r="U107" s="8">
        <f>Table54[[#This Row],[M liitunud ÜK LP e]]/Table54[[#This Row],[Elanikud RKA]]</f>
        <v>0</v>
      </c>
      <c r="V107" s="8">
        <f>Table54[[#This Row],[M liitunud ÜV LP e]]/Table54[[#This Row],[Elanikud RKA]]</f>
        <v>0</v>
      </c>
      <c r="W107" s="8">
        <f>Table54[[#This Row],[M liitunud ÜK e]]/(Table54[[#This Row],[Elanikud RKA]]+Table54[[#This Row],[Liitunud H e]])</f>
        <v>3.0375000000000001</v>
      </c>
      <c r="X107" s="8">
        <f>Table54[[#This Row],[M liitunud ÜV e]]/(Table54[[#This Row],[Elanikud RKA]]+Table54[[#This Row],[Liitunud H e]])</f>
        <v>0</v>
      </c>
    </row>
    <row r="108" spans="1:24" s="9" customFormat="1" ht="20.100000000000001" customHeight="1" x14ac:dyDescent="0.25">
      <c r="A108" s="9" t="s">
        <v>137</v>
      </c>
      <c r="B108" s="9" t="s">
        <v>138</v>
      </c>
      <c r="C108" s="3" t="s">
        <v>26</v>
      </c>
      <c r="D108" s="9" t="s">
        <v>27</v>
      </c>
      <c r="E108" s="9" t="s">
        <v>124</v>
      </c>
      <c r="F108" s="9" t="s">
        <v>134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  <c r="R108" s="8"/>
      <c r="S108" s="11"/>
      <c r="T108" s="11"/>
      <c r="U108" s="11"/>
      <c r="V108" s="11"/>
      <c r="W108" s="11"/>
      <c r="X108" s="11"/>
    </row>
    <row r="109" spans="1:24" s="9" customFormat="1" ht="20.100000000000001" customHeight="1" x14ac:dyDescent="0.25">
      <c r="A109" s="6" t="s">
        <v>140</v>
      </c>
      <c r="B109" s="6" t="s">
        <v>141</v>
      </c>
      <c r="C109" s="1" t="s">
        <v>26</v>
      </c>
      <c r="D109" s="6" t="s">
        <v>27</v>
      </c>
      <c r="E109" s="6" t="s">
        <v>124</v>
      </c>
      <c r="F109" s="6" t="s">
        <v>142</v>
      </c>
      <c r="G109" s="7">
        <v>1196</v>
      </c>
      <c r="H109" s="7">
        <v>0</v>
      </c>
      <c r="I109" s="7">
        <v>1240</v>
      </c>
      <c r="J109" s="7">
        <v>918</v>
      </c>
      <c r="K109" s="7">
        <v>1043</v>
      </c>
      <c r="L109" s="7">
        <v>0</v>
      </c>
      <c r="M109" s="7">
        <v>0</v>
      </c>
      <c r="N109" s="7">
        <v>0</v>
      </c>
      <c r="O109" s="7">
        <f>Table54[[#This Row],[Elanikud RKA]]+Table54[[#This Row],[H_elanikud]]-Table54[[#This Row],[Liitunud ÜK e]]</f>
        <v>322</v>
      </c>
      <c r="P109" s="7">
        <f>Table54[[#This Row],[Elanikud RKA]]+Table54[[#This Row],[H_elanikud]]-Table54[[#This Row],[Liitunud ÜV e]]</f>
        <v>197</v>
      </c>
      <c r="Q109" s="8">
        <f>Table54[[#This Row],[Elanikud RKA]]/(Table54[[#This Row],[Elanikud]])</f>
        <v>1.0367892976588629</v>
      </c>
      <c r="R109" s="8"/>
      <c r="S109" s="8">
        <f>Table54[[#This Row],[Liitunud ÜK e]]/Table54[[#This Row],[Elanikud RKA]]</f>
        <v>0.74032258064516132</v>
      </c>
      <c r="T109" s="8">
        <f>Table54[[#This Row],[Liitunud ÜV e]]/Table54[[#This Row],[Elanikud RKA]]</f>
        <v>0.84112903225806457</v>
      </c>
      <c r="U109" s="8">
        <f>Table54[[#This Row],[M liitunud ÜK LP e]]/Table54[[#This Row],[Elanikud RKA]]</f>
        <v>0</v>
      </c>
      <c r="V109" s="8">
        <f>Table54[[#This Row],[M liitunud ÜV LP e]]/Table54[[#This Row],[Elanikud RKA]]</f>
        <v>0</v>
      </c>
      <c r="W109" s="8">
        <f>Table54[[#This Row],[M liitunud ÜK e]]/Table54[[#This Row],[Elanikud RKA]]</f>
        <v>0.25967741935483873</v>
      </c>
      <c r="X109" s="8">
        <f>Table54[[#This Row],[M liitunud ÜV e]]/Table54[[#This Row],[Elanikud RKA]]</f>
        <v>0.15887096774193549</v>
      </c>
    </row>
    <row r="110" spans="1:24" s="9" customFormat="1" ht="20.100000000000001" customHeight="1" x14ac:dyDescent="0.25">
      <c r="A110" s="9" t="s">
        <v>140</v>
      </c>
      <c r="B110" s="9" t="s">
        <v>141</v>
      </c>
      <c r="C110" s="3" t="s">
        <v>26</v>
      </c>
      <c r="D110" s="9" t="s">
        <v>27</v>
      </c>
      <c r="E110" s="9" t="s">
        <v>124</v>
      </c>
      <c r="F110" s="9" t="s">
        <v>1942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  <c r="R110" s="8"/>
      <c r="S110" s="11"/>
      <c r="T110" s="11"/>
      <c r="U110" s="11"/>
      <c r="V110" s="11"/>
      <c r="W110" s="11"/>
      <c r="X110" s="11"/>
    </row>
    <row r="111" spans="1:24" ht="20.100000000000001" customHeight="1" x14ac:dyDescent="0.25">
      <c r="A111" s="9" t="s">
        <v>140</v>
      </c>
      <c r="B111" s="9" t="s">
        <v>141</v>
      </c>
      <c r="C111" s="3" t="s">
        <v>26</v>
      </c>
      <c r="D111" s="9" t="s">
        <v>27</v>
      </c>
      <c r="E111" s="9" t="s">
        <v>124</v>
      </c>
      <c r="F111" s="9" t="s">
        <v>1943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  <c r="S111" s="11"/>
      <c r="T111" s="11"/>
      <c r="U111" s="11"/>
      <c r="V111" s="11"/>
      <c r="W111" s="11"/>
      <c r="X111" s="11"/>
    </row>
    <row r="112" spans="1:24" ht="20.100000000000001" customHeight="1" x14ac:dyDescent="0.25">
      <c r="A112" s="6" t="s">
        <v>143</v>
      </c>
      <c r="B112" s="6" t="s">
        <v>144</v>
      </c>
      <c r="C112" s="1" t="s">
        <v>26</v>
      </c>
      <c r="D112" s="6" t="s">
        <v>27</v>
      </c>
      <c r="E112" s="6" t="s">
        <v>124</v>
      </c>
      <c r="F112" s="6" t="s">
        <v>145</v>
      </c>
      <c r="G112" s="7">
        <v>794</v>
      </c>
      <c r="H112" s="7">
        <v>140</v>
      </c>
      <c r="I112" s="7">
        <v>640</v>
      </c>
      <c r="J112" s="7">
        <v>780</v>
      </c>
      <c r="K112" s="7">
        <v>780</v>
      </c>
      <c r="L112" s="7">
        <v>0</v>
      </c>
      <c r="M112" s="7">
        <v>0</v>
      </c>
      <c r="N112" s="7">
        <v>0</v>
      </c>
      <c r="O112" s="7">
        <f>Table54[[#This Row],[Elanikud RKA]]+Table54[[#This Row],[H_elanikud]]-Table54[[#This Row],[Liitunud ÜK e]]</f>
        <v>0</v>
      </c>
      <c r="P112" s="7">
        <f>Table54[[#This Row],[Elanikud RKA]]+Table54[[#This Row],[H_elanikud]]-Table54[[#This Row],[Liitunud ÜV e]]</f>
        <v>0</v>
      </c>
      <c r="Q112" s="8">
        <f>Table54[[#This Row],[Elanikud RKA]]/(Table54[[#This Row],[Elanikud]])</f>
        <v>0.80604534005037787</v>
      </c>
      <c r="R112" s="8">
        <f>Table54[[#This Row],[Liitunud H e]]/Table54[[#This Row],[H_elanikud]]</f>
        <v>0</v>
      </c>
      <c r="S112" s="8">
        <f>Table54[[#This Row],[Liitunud ÜK e]]/Table54[[#This Row],[Elanikud RKA]]</f>
        <v>1.21875</v>
      </c>
      <c r="T112" s="8">
        <f>Table54[[#This Row],[Liitunud ÜV e]]/Table54[[#This Row],[Elanikud RKA]]</f>
        <v>1.21875</v>
      </c>
      <c r="U112" s="8">
        <f>Table54[[#This Row],[M liitunud ÜK LP e]]/Table54[[#This Row],[Elanikud RKA]]</f>
        <v>0</v>
      </c>
      <c r="V112" s="8">
        <f>Table54[[#This Row],[M liitunud ÜV LP e]]/Table54[[#This Row],[Elanikud RKA]]</f>
        <v>0</v>
      </c>
      <c r="W112" s="8">
        <f>Table54[[#This Row],[M liitunud ÜK e]]/Table54[[#This Row],[Elanikud RKA]]</f>
        <v>0</v>
      </c>
      <c r="X112" s="8">
        <f>Table54[[#This Row],[M liitunud ÜV e]]/Table54[[#This Row],[Elanikud RKA]]</f>
        <v>0</v>
      </c>
    </row>
    <row r="113" spans="1:24" ht="20.100000000000001" customHeight="1" x14ac:dyDescent="0.25">
      <c r="A113" s="6" t="s">
        <v>146</v>
      </c>
      <c r="B113" s="6" t="s">
        <v>147</v>
      </c>
      <c r="C113" s="1" t="s">
        <v>26</v>
      </c>
      <c r="D113" s="6" t="s">
        <v>27</v>
      </c>
      <c r="E113" s="6" t="s">
        <v>124</v>
      </c>
      <c r="F113" s="6" t="s">
        <v>148</v>
      </c>
      <c r="G113" s="7">
        <v>24</v>
      </c>
      <c r="H113" s="7">
        <v>133</v>
      </c>
      <c r="I113" s="7">
        <v>10</v>
      </c>
      <c r="J113" s="7">
        <v>0</v>
      </c>
      <c r="K113" s="7">
        <v>143</v>
      </c>
      <c r="L113" s="7">
        <v>0</v>
      </c>
      <c r="M113" s="7">
        <v>0</v>
      </c>
      <c r="N113" s="7">
        <v>0</v>
      </c>
      <c r="O113" s="7">
        <f>Table54[[#This Row],[Elanikud RKA]]+Table54[[#This Row],[H_elanikud]]-Table54[[#This Row],[Liitunud ÜK e]]</f>
        <v>143</v>
      </c>
      <c r="P113" s="7">
        <f>Table54[[#This Row],[Elanikud RKA]]+Table54[[#This Row],[H_elanikud]]-Table54[[#This Row],[Liitunud ÜV e]]</f>
        <v>0</v>
      </c>
      <c r="Q113" s="8">
        <f>Table54[[#This Row],[Elanikud RKA]]/(Table54[[#This Row],[Elanikud]])</f>
        <v>0.41666666666666669</v>
      </c>
      <c r="R113" s="8">
        <f>Table54[[#This Row],[Liitunud H e]]/Table54[[#This Row],[H_elanikud]]</f>
        <v>0</v>
      </c>
      <c r="S113" s="8">
        <f>Table54[[#This Row],[Liitunud ÜK e]]/Table54[[#This Row],[Elanikud RKA]]</f>
        <v>0</v>
      </c>
      <c r="T113" s="8">
        <f>Table54[[#This Row],[Liitunud ÜV e]]/Table54[[#This Row],[Elanikud RKA]]</f>
        <v>14.3</v>
      </c>
      <c r="U113" s="8">
        <f>Table54[[#This Row],[M liitunud ÜK LP e]]/Table54[[#This Row],[Elanikud RKA]]</f>
        <v>0</v>
      </c>
      <c r="V113" s="8">
        <f>Table54[[#This Row],[M liitunud ÜV LP e]]/Table54[[#This Row],[Elanikud RKA]]</f>
        <v>0</v>
      </c>
      <c r="W113" s="8">
        <f>Table54[[#This Row],[M liitunud ÜK e]]/Table54[[#This Row],[Elanikud RKA]]</f>
        <v>14.3</v>
      </c>
      <c r="X113" s="8">
        <f>Table54[[#This Row],[M liitunud ÜV e]]/Table54[[#This Row],[Elanikud RKA]]</f>
        <v>0</v>
      </c>
    </row>
    <row r="114" spans="1:24" ht="20.100000000000001" customHeight="1" x14ac:dyDescent="0.25">
      <c r="A114" s="6" t="s">
        <v>149</v>
      </c>
      <c r="B114" s="6" t="s">
        <v>150</v>
      </c>
      <c r="C114" s="1" t="s">
        <v>26</v>
      </c>
      <c r="D114" s="6" t="s">
        <v>27</v>
      </c>
      <c r="E114" s="6" t="s">
        <v>151</v>
      </c>
      <c r="F114" s="6" t="s">
        <v>152</v>
      </c>
      <c r="G114" s="7">
        <v>202</v>
      </c>
      <c r="H114" s="7">
        <v>58</v>
      </c>
      <c r="I114" s="7">
        <v>100</v>
      </c>
      <c r="J114" s="7">
        <v>158</v>
      </c>
      <c r="K114" s="7">
        <v>158</v>
      </c>
      <c r="L114" s="7">
        <v>0</v>
      </c>
      <c r="M114" s="7">
        <v>0</v>
      </c>
      <c r="N114" s="7">
        <v>0</v>
      </c>
      <c r="O114" s="7">
        <f>Table54[[#This Row],[Elanikud RKA]]+Table54[[#This Row],[H_elanikud]]-Table54[[#This Row],[Liitunud ÜK e]]</f>
        <v>0</v>
      </c>
      <c r="P114" s="7">
        <f>Table54[[#This Row],[Elanikud RKA]]+Table54[[#This Row],[H_elanikud]]-Table54[[#This Row],[Liitunud ÜV e]]</f>
        <v>0</v>
      </c>
      <c r="Q114" s="8">
        <f>Table54[[#This Row],[Elanikud RKA]]/(Table54[[#This Row],[Elanikud]])</f>
        <v>0.49504950495049505</v>
      </c>
      <c r="R114" s="8">
        <f>Table54[[#This Row],[Liitunud H e]]/Table54[[#This Row],[H_elanikud]]</f>
        <v>0</v>
      </c>
      <c r="S114" s="8">
        <f>Table54[[#This Row],[Liitunud ÜK e]]/Table54[[#This Row],[Elanikud RKA]]</f>
        <v>1.58</v>
      </c>
      <c r="T114" s="8">
        <f>Table54[[#This Row],[Liitunud ÜV e]]/Table54[[#This Row],[Elanikud RKA]]</f>
        <v>1.58</v>
      </c>
      <c r="U114" s="8">
        <f>Table54[[#This Row],[M liitunud ÜK LP e]]/Table54[[#This Row],[Elanikud RKA]]</f>
        <v>0</v>
      </c>
      <c r="V114" s="8">
        <f>Table54[[#This Row],[M liitunud ÜV LP e]]/Table54[[#This Row],[Elanikud RKA]]</f>
        <v>0</v>
      </c>
      <c r="W114" s="8">
        <f>Table54[[#This Row],[M liitunud ÜK e]]/Table54[[#This Row],[Elanikud RKA]]</f>
        <v>0</v>
      </c>
      <c r="X114" s="8">
        <f>Table54[[#This Row],[M liitunud ÜV e]]/Table54[[#This Row],[Elanikud RKA]]</f>
        <v>0</v>
      </c>
    </row>
    <row r="115" spans="1:24" s="9" customFormat="1" ht="20.100000000000001" customHeight="1" x14ac:dyDescent="0.25">
      <c r="A115" s="6" t="s">
        <v>153</v>
      </c>
      <c r="B115" s="6" t="s">
        <v>154</v>
      </c>
      <c r="C115" s="1" t="s">
        <v>26</v>
      </c>
      <c r="D115" s="6" t="s">
        <v>27</v>
      </c>
      <c r="E115" s="6" t="s">
        <v>151</v>
      </c>
      <c r="F115" s="6" t="s">
        <v>155</v>
      </c>
      <c r="G115" s="7">
        <v>381</v>
      </c>
      <c r="H115" s="7">
        <v>0</v>
      </c>
      <c r="I115" s="7">
        <v>370</v>
      </c>
      <c r="J115" s="7">
        <v>231</v>
      </c>
      <c r="K115" s="7">
        <v>233</v>
      </c>
      <c r="L115" s="7">
        <v>0</v>
      </c>
      <c r="M115" s="7">
        <v>18</v>
      </c>
      <c r="N115" s="7">
        <v>21</v>
      </c>
      <c r="O115" s="7">
        <f>Table54[[#This Row],[Elanikud RKA]]+Table54[[#This Row],[H_elanikud]]-Table54[[#This Row],[Liitunud ÜK e]]</f>
        <v>139</v>
      </c>
      <c r="P115" s="7">
        <f>Table54[[#This Row],[Elanikud RKA]]+Table54[[#This Row],[H_elanikud]]-Table54[[#This Row],[Liitunud ÜV e]]</f>
        <v>137</v>
      </c>
      <c r="Q115" s="8">
        <f>Table54[[#This Row],[Elanikud RKA]]/(Table54[[#This Row],[Elanikud]])</f>
        <v>0.97112860892388453</v>
      </c>
      <c r="R115" s="8"/>
      <c r="S115" s="8">
        <f>Table54[[#This Row],[Liitunud ÜK e]]/Table54[[#This Row],[Elanikud RKA]]</f>
        <v>0.62432432432432428</v>
      </c>
      <c r="T115" s="8">
        <f>Table54[[#This Row],[Liitunud ÜV e]]/Table54[[#This Row],[Elanikud RKA]]</f>
        <v>0.62972972972972974</v>
      </c>
      <c r="U115" s="8">
        <f>Table54[[#This Row],[M liitunud ÜK LP e]]/Table54[[#This Row],[Elanikud RKA]]</f>
        <v>4.8648648648648651E-2</v>
      </c>
      <c r="V115" s="8">
        <f>Table54[[#This Row],[M liitunud ÜV LP e]]/Table54[[#This Row],[Elanikud RKA]]</f>
        <v>5.675675675675676E-2</v>
      </c>
      <c r="W115" s="8">
        <f>Table54[[#This Row],[M liitunud ÜK e]]/Table54[[#This Row],[Elanikud RKA]]</f>
        <v>0.37567567567567567</v>
      </c>
      <c r="X115" s="8">
        <f>Table54[[#This Row],[M liitunud ÜV e]]/Table54[[#This Row],[Elanikud RKA]]</f>
        <v>0.37027027027027026</v>
      </c>
    </row>
    <row r="116" spans="1:24" s="9" customFormat="1" ht="20.100000000000001" customHeight="1" x14ac:dyDescent="0.25">
      <c r="A116" s="9" t="s">
        <v>153</v>
      </c>
      <c r="B116" s="9" t="s">
        <v>154</v>
      </c>
      <c r="C116" s="3" t="s">
        <v>26</v>
      </c>
      <c r="D116" s="9" t="s">
        <v>27</v>
      </c>
      <c r="E116" s="9" t="s">
        <v>151</v>
      </c>
      <c r="F116" s="9" t="s">
        <v>152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  <c r="R116" s="8"/>
      <c r="S116" s="11"/>
      <c r="T116" s="11"/>
      <c r="U116" s="11"/>
      <c r="V116" s="11"/>
      <c r="W116" s="11"/>
      <c r="X116" s="11"/>
    </row>
    <row r="117" spans="1:24" s="9" customFormat="1" ht="20.100000000000001" customHeight="1" x14ac:dyDescent="0.25">
      <c r="A117" s="9" t="s">
        <v>153</v>
      </c>
      <c r="B117" s="9" t="s">
        <v>154</v>
      </c>
      <c r="C117" s="3" t="s">
        <v>26</v>
      </c>
      <c r="D117" s="9" t="s">
        <v>27</v>
      </c>
      <c r="E117" s="9" t="s">
        <v>151</v>
      </c>
      <c r="F117" s="9" t="s">
        <v>1944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  <c r="R117" s="8"/>
      <c r="S117" s="11"/>
      <c r="T117" s="11"/>
      <c r="U117" s="11"/>
      <c r="V117" s="11"/>
      <c r="W117" s="11"/>
      <c r="X117" s="11"/>
    </row>
    <row r="118" spans="1:24" ht="20.100000000000001" customHeight="1" x14ac:dyDescent="0.25">
      <c r="A118" s="9" t="s">
        <v>153</v>
      </c>
      <c r="B118" s="9" t="s">
        <v>154</v>
      </c>
      <c r="C118" s="3" t="s">
        <v>26</v>
      </c>
      <c r="D118" s="9" t="s">
        <v>27</v>
      </c>
      <c r="E118" s="9" t="s">
        <v>151</v>
      </c>
      <c r="F118" s="9" t="s">
        <v>1945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  <c r="S118" s="11"/>
      <c r="T118" s="11"/>
      <c r="U118" s="11"/>
      <c r="V118" s="11"/>
      <c r="W118" s="11"/>
      <c r="X118" s="11"/>
    </row>
    <row r="119" spans="1:24" ht="20.100000000000001" customHeight="1" x14ac:dyDescent="0.25">
      <c r="A119" s="6" t="s">
        <v>156</v>
      </c>
      <c r="B119" s="6" t="s">
        <v>157</v>
      </c>
      <c r="C119" s="1" t="s">
        <v>26</v>
      </c>
      <c r="D119" s="6" t="s">
        <v>27</v>
      </c>
      <c r="E119" s="6" t="s">
        <v>151</v>
      </c>
      <c r="F119" s="6" t="s">
        <v>158</v>
      </c>
      <c r="G119" s="7">
        <v>146</v>
      </c>
      <c r="H119" s="7">
        <v>0</v>
      </c>
      <c r="I119" s="7">
        <v>100</v>
      </c>
      <c r="J119" s="7">
        <v>73</v>
      </c>
      <c r="K119" s="7">
        <v>73</v>
      </c>
      <c r="L119" s="7">
        <v>0</v>
      </c>
      <c r="M119" s="7">
        <v>0</v>
      </c>
      <c r="N119" s="7">
        <v>0</v>
      </c>
      <c r="O119" s="7">
        <f>Table54[[#This Row],[Elanikud RKA]]+Table54[[#This Row],[H_elanikud]]-Table54[[#This Row],[Liitunud ÜK e]]</f>
        <v>27</v>
      </c>
      <c r="P119" s="7">
        <f>Table54[[#This Row],[Elanikud RKA]]+Table54[[#This Row],[H_elanikud]]-Table54[[#This Row],[Liitunud ÜV e]]</f>
        <v>27</v>
      </c>
      <c r="Q119" s="8">
        <f>Table54[[#This Row],[Elanikud RKA]]/(Table54[[#This Row],[Elanikud]])</f>
        <v>0.68493150684931503</v>
      </c>
      <c r="S119" s="8">
        <f>Table54[[#This Row],[Liitunud ÜK e]]/Table54[[#This Row],[Elanikud RKA]]</f>
        <v>0.73</v>
      </c>
      <c r="T119" s="8">
        <f>Table54[[#This Row],[Liitunud ÜV e]]/Table54[[#This Row],[Elanikud RKA]]</f>
        <v>0.73</v>
      </c>
      <c r="U119" s="8">
        <f>Table54[[#This Row],[M liitunud ÜK LP e]]/Table54[[#This Row],[Elanikud RKA]]</f>
        <v>0</v>
      </c>
      <c r="V119" s="8">
        <f>Table54[[#This Row],[M liitunud ÜV LP e]]/Table54[[#This Row],[Elanikud RKA]]</f>
        <v>0</v>
      </c>
      <c r="W119" s="8">
        <f>Table54[[#This Row],[M liitunud ÜK e]]/Table54[[#This Row],[Elanikud RKA]]</f>
        <v>0.27</v>
      </c>
      <c r="X119" s="8">
        <f>Table54[[#This Row],[M liitunud ÜV e]]/Table54[[#This Row],[Elanikud RKA]]</f>
        <v>0.27</v>
      </c>
    </row>
    <row r="120" spans="1:24" s="9" customFormat="1" ht="20.100000000000001" customHeight="1" x14ac:dyDescent="0.25">
      <c r="A120" s="6" t="s">
        <v>159</v>
      </c>
      <c r="B120" s="6" t="s">
        <v>160</v>
      </c>
      <c r="C120" s="1" t="s">
        <v>26</v>
      </c>
      <c r="D120" s="6" t="s">
        <v>27</v>
      </c>
      <c r="E120" s="6" t="s">
        <v>151</v>
      </c>
      <c r="F120" s="6" t="s">
        <v>161</v>
      </c>
      <c r="G120" s="7">
        <v>441</v>
      </c>
      <c r="H120" s="7">
        <v>0</v>
      </c>
      <c r="I120" s="7">
        <v>220</v>
      </c>
      <c r="J120" s="7">
        <v>220</v>
      </c>
      <c r="K120" s="7">
        <v>220</v>
      </c>
      <c r="L120" s="7">
        <v>0</v>
      </c>
      <c r="M120" s="7">
        <v>0</v>
      </c>
      <c r="N120" s="7">
        <v>0</v>
      </c>
      <c r="O120" s="7">
        <f>Table54[[#This Row],[Elanikud RKA]]+Table54[[#This Row],[H_elanikud]]-Table54[[#This Row],[Liitunud ÜK e]]</f>
        <v>0</v>
      </c>
      <c r="P120" s="7">
        <f>Table54[[#This Row],[Elanikud RKA]]+Table54[[#This Row],[H_elanikud]]-Table54[[#This Row],[Liitunud ÜV e]]</f>
        <v>0</v>
      </c>
      <c r="Q120" s="8">
        <f>Table54[[#This Row],[Elanikud RKA]]/(Table54[[#This Row],[Elanikud]])</f>
        <v>0.49886621315192742</v>
      </c>
      <c r="R120" s="8"/>
      <c r="S120" s="8">
        <f>Table54[[#This Row],[Liitunud ÜK e]]/Table54[[#This Row],[Elanikud RKA]]</f>
        <v>1</v>
      </c>
      <c r="T120" s="8">
        <f>Table54[[#This Row],[Liitunud ÜV e]]/(Table54[[#This Row],[Elanikud RKA]]+Table54[[#This Row],[Liitunud H e]])</f>
        <v>1</v>
      </c>
      <c r="U120" s="8">
        <f>Table54[[#This Row],[M liitunud ÜK LP e]]/Table54[[#This Row],[Elanikud RKA]]</f>
        <v>0</v>
      </c>
      <c r="V120" s="8">
        <f>Table54[[#This Row],[M liitunud ÜV LP e]]/Table54[[#This Row],[Elanikud RKA]]</f>
        <v>0</v>
      </c>
      <c r="W120" s="8">
        <f>Table54[[#This Row],[M liitunud ÜK e]]/Table54[[#This Row],[Elanikud RKA]]</f>
        <v>0</v>
      </c>
      <c r="X120" s="8">
        <f>Table54[[#This Row],[M liitunud ÜV e]]/Table54[[#This Row],[Elanikud RKA]]</f>
        <v>0</v>
      </c>
    </row>
    <row r="121" spans="1:24" s="9" customFormat="1" ht="20.100000000000001" customHeight="1" x14ac:dyDescent="0.25">
      <c r="A121" s="9" t="s">
        <v>159</v>
      </c>
      <c r="B121" s="9" t="s">
        <v>160</v>
      </c>
      <c r="C121" s="3" t="s">
        <v>26</v>
      </c>
      <c r="D121" s="9" t="s">
        <v>27</v>
      </c>
      <c r="E121" s="9" t="s">
        <v>151</v>
      </c>
      <c r="F121" s="9" t="s">
        <v>161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8"/>
      <c r="S121" s="11"/>
      <c r="T121" s="11"/>
      <c r="U121" s="11"/>
      <c r="V121" s="11"/>
      <c r="W121" s="11"/>
      <c r="X121" s="11"/>
    </row>
    <row r="122" spans="1:24" ht="20.100000000000001" customHeight="1" x14ac:dyDescent="0.25">
      <c r="A122" s="9" t="s">
        <v>159</v>
      </c>
      <c r="B122" s="9" t="s">
        <v>160</v>
      </c>
      <c r="C122" s="3" t="s">
        <v>26</v>
      </c>
      <c r="D122" s="9" t="s">
        <v>27</v>
      </c>
      <c r="E122" s="9" t="s">
        <v>151</v>
      </c>
      <c r="F122" s="9" t="s">
        <v>1946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S122" s="11"/>
      <c r="T122" s="11"/>
      <c r="U122" s="11"/>
      <c r="V122" s="11"/>
      <c r="W122" s="11"/>
      <c r="X122" s="11"/>
    </row>
    <row r="123" spans="1:24" s="9" customFormat="1" ht="20.100000000000001" customHeight="1" x14ac:dyDescent="0.25">
      <c r="A123" s="9" t="s">
        <v>159</v>
      </c>
      <c r="B123" s="9" t="s">
        <v>160</v>
      </c>
      <c r="C123" s="3" t="s">
        <v>26</v>
      </c>
      <c r="D123" s="9" t="s">
        <v>27</v>
      </c>
      <c r="E123" s="9" t="s">
        <v>151</v>
      </c>
      <c r="F123" s="9" t="s">
        <v>1946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8"/>
      <c r="S123" s="11"/>
      <c r="T123" s="11"/>
      <c r="U123" s="11"/>
      <c r="V123" s="11"/>
      <c r="W123" s="11"/>
      <c r="X123" s="11"/>
    </row>
    <row r="124" spans="1:24" s="9" customFormat="1" ht="20.100000000000001" customHeight="1" x14ac:dyDescent="0.25">
      <c r="A124" s="6" t="s">
        <v>162</v>
      </c>
      <c r="B124" s="6" t="s">
        <v>163</v>
      </c>
      <c r="C124" s="1" t="s">
        <v>26</v>
      </c>
      <c r="D124" s="6" t="s">
        <v>27</v>
      </c>
      <c r="E124" s="6" t="s">
        <v>151</v>
      </c>
      <c r="F124" s="6" t="s">
        <v>164</v>
      </c>
      <c r="G124" s="7">
        <v>874</v>
      </c>
      <c r="H124" s="7">
        <v>0</v>
      </c>
      <c r="I124" s="7">
        <v>880</v>
      </c>
      <c r="J124" s="7">
        <v>789</v>
      </c>
      <c r="K124" s="7">
        <v>867</v>
      </c>
      <c r="L124" s="7">
        <v>0</v>
      </c>
      <c r="M124" s="7">
        <v>57</v>
      </c>
      <c r="N124" s="7">
        <v>19</v>
      </c>
      <c r="O124" s="7">
        <f>Table54[[#This Row],[Elanikud RKA]]+Table54[[#This Row],[H_elanikud]]-Table54[[#This Row],[Liitunud ÜK e]]</f>
        <v>91</v>
      </c>
      <c r="P124" s="7">
        <f>Table54[[#This Row],[Elanikud RKA]]+Table54[[#This Row],[H_elanikud]]-Table54[[#This Row],[Liitunud ÜV e]]</f>
        <v>13</v>
      </c>
      <c r="Q124" s="8">
        <f>Table54[[#This Row],[Elanikud RKA]]/(Table54[[#This Row],[Elanikud]])</f>
        <v>1.0068649885583525</v>
      </c>
      <c r="R124" s="8"/>
      <c r="S124" s="8">
        <f>Table54[[#This Row],[Liitunud ÜK e]]/Table54[[#This Row],[Elanikud RKA]]</f>
        <v>0.89659090909090911</v>
      </c>
      <c r="T124" s="8">
        <f>Table54[[#This Row],[Liitunud ÜV e]]/Table54[[#This Row],[Elanikud RKA]]</f>
        <v>0.98522727272727273</v>
      </c>
      <c r="U124" s="8">
        <f>Table54[[#This Row],[M liitunud ÜK LP e]]/Table54[[#This Row],[Elanikud RKA]]</f>
        <v>6.4772727272727273E-2</v>
      </c>
      <c r="V124" s="8">
        <f>Table54[[#This Row],[M liitunud ÜV LP e]]/Table54[[#This Row],[Elanikud RKA]]</f>
        <v>2.1590909090909091E-2</v>
      </c>
      <c r="W124" s="8">
        <f>Table54[[#This Row],[M liitunud ÜK e]]/Table54[[#This Row],[Elanikud RKA]]</f>
        <v>0.10340909090909091</v>
      </c>
      <c r="X124" s="8">
        <f>Table54[[#This Row],[M liitunud ÜV e]]/Table54[[#This Row],[Elanikud RKA]]</f>
        <v>1.4772727272727272E-2</v>
      </c>
    </row>
    <row r="125" spans="1:24" s="9" customFormat="1" ht="20.100000000000001" customHeight="1" x14ac:dyDescent="0.25">
      <c r="A125" s="9" t="s">
        <v>162</v>
      </c>
      <c r="B125" s="9" t="s">
        <v>163</v>
      </c>
      <c r="C125" s="3" t="s">
        <v>26</v>
      </c>
      <c r="D125" s="9" t="s">
        <v>27</v>
      </c>
      <c r="E125" s="9" t="s">
        <v>151</v>
      </c>
      <c r="F125" s="9" t="s">
        <v>1947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  <c r="R125" s="8"/>
      <c r="S125" s="11"/>
      <c r="T125" s="11"/>
      <c r="U125" s="11"/>
      <c r="V125" s="11"/>
      <c r="W125" s="11"/>
      <c r="X125" s="11"/>
    </row>
    <row r="126" spans="1:24" ht="20.100000000000001" customHeight="1" x14ac:dyDescent="0.25">
      <c r="A126" s="9" t="s">
        <v>162</v>
      </c>
      <c r="B126" s="9" t="s">
        <v>163</v>
      </c>
      <c r="C126" s="3" t="s">
        <v>26</v>
      </c>
      <c r="D126" s="9" t="s">
        <v>27</v>
      </c>
      <c r="E126" s="9" t="s">
        <v>151</v>
      </c>
      <c r="F126" s="9" t="s">
        <v>1948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  <c r="S126" s="11"/>
      <c r="T126" s="11"/>
      <c r="U126" s="11"/>
      <c r="V126" s="11"/>
      <c r="W126" s="11"/>
      <c r="X126" s="11"/>
    </row>
    <row r="127" spans="1:24" s="9" customFormat="1" ht="20.100000000000001" customHeight="1" x14ac:dyDescent="0.25">
      <c r="A127" s="6" t="s">
        <v>165</v>
      </c>
      <c r="B127" s="6" t="s">
        <v>166</v>
      </c>
      <c r="C127" s="1" t="s">
        <v>48</v>
      </c>
      <c r="D127" s="6" t="s">
        <v>27</v>
      </c>
      <c r="E127" s="6" t="s">
        <v>151</v>
      </c>
      <c r="F127" s="6" t="s">
        <v>167</v>
      </c>
      <c r="G127" s="7">
        <v>2097</v>
      </c>
      <c r="H127" s="7">
        <v>0</v>
      </c>
      <c r="I127" s="7">
        <v>1940</v>
      </c>
      <c r="J127" s="7">
        <v>1653</v>
      </c>
      <c r="K127" s="7">
        <v>1616</v>
      </c>
      <c r="L127" s="7">
        <v>0</v>
      </c>
      <c r="M127" s="7">
        <v>414</v>
      </c>
      <c r="N127" s="7">
        <v>432</v>
      </c>
      <c r="O127" s="7">
        <f>Table54[[#This Row],[Elanikud RKA]]+Table54[[#This Row],[H_elanikud]]-Table54[[#This Row],[Liitunud ÜK e]]</f>
        <v>287</v>
      </c>
      <c r="P127" s="7">
        <f>Table54[[#This Row],[Elanikud RKA]]+Table54[[#This Row],[H_elanikud]]-Table54[[#This Row],[Liitunud ÜV e]]</f>
        <v>324</v>
      </c>
      <c r="Q127" s="8">
        <f>Table54[[#This Row],[Elanikud RKA]]/(Table54[[#This Row],[Elanikud]])</f>
        <v>0.92513113972341443</v>
      </c>
      <c r="R127" s="8"/>
      <c r="S127" s="8">
        <f>Table54[[#This Row],[Liitunud ÜK e]]/Table54[[#This Row],[Elanikud RKA]]</f>
        <v>0.85206185567010306</v>
      </c>
      <c r="T127" s="8">
        <f>Table54[[#This Row],[Liitunud ÜV e]]/Table54[[#This Row],[Elanikud RKA]]</f>
        <v>0.83298969072164952</v>
      </c>
      <c r="U127" s="8">
        <f>Table54[[#This Row],[M liitunud ÜK LP e]]/Table54[[#This Row],[Elanikud RKA]]</f>
        <v>0.21340206185567009</v>
      </c>
      <c r="V127" s="8">
        <f>Table54[[#This Row],[M liitunud ÜV LP e]]/Table54[[#This Row],[Elanikud RKA]]</f>
        <v>0.22268041237113403</v>
      </c>
      <c r="W127" s="8">
        <f>Table54[[#This Row],[M liitunud ÜK e]]/Table54[[#This Row],[Elanikud RKA]]</f>
        <v>0.14793814432989691</v>
      </c>
      <c r="X127" s="8">
        <f>Table54[[#This Row],[M liitunud ÜV e]]/Table54[[#This Row],[Elanikud RKA]]</f>
        <v>0.1670103092783505</v>
      </c>
    </row>
    <row r="128" spans="1:24" ht="20.100000000000001" customHeight="1" x14ac:dyDescent="0.25">
      <c r="A128" s="9" t="s">
        <v>165</v>
      </c>
      <c r="B128" s="9" t="s">
        <v>166</v>
      </c>
      <c r="C128" s="3" t="s">
        <v>48</v>
      </c>
      <c r="D128" s="9" t="s">
        <v>27</v>
      </c>
      <c r="E128" s="9" t="s">
        <v>151</v>
      </c>
      <c r="F128" s="9" t="s">
        <v>152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  <c r="S128" s="11"/>
      <c r="T128" s="11"/>
      <c r="U128" s="11"/>
      <c r="V128" s="11"/>
      <c r="W128" s="11"/>
      <c r="X128" s="11"/>
    </row>
    <row r="129" spans="1:24" s="9" customFormat="1" ht="20.100000000000001" customHeight="1" x14ac:dyDescent="0.25">
      <c r="A129" s="9" t="s">
        <v>165</v>
      </c>
      <c r="B129" s="9" t="s">
        <v>166</v>
      </c>
      <c r="C129" s="3" t="s">
        <v>48</v>
      </c>
      <c r="D129" s="9" t="s">
        <v>27</v>
      </c>
      <c r="E129" s="9" t="s">
        <v>151</v>
      </c>
      <c r="F129" s="9" t="s">
        <v>1166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  <c r="R129" s="8"/>
      <c r="S129" s="11"/>
      <c r="T129" s="11"/>
      <c r="U129" s="11"/>
      <c r="V129" s="11"/>
      <c r="W129" s="11"/>
      <c r="X129" s="11"/>
    </row>
    <row r="130" spans="1:24" s="9" customFormat="1" ht="20.100000000000001" customHeight="1" x14ac:dyDescent="0.25">
      <c r="A130" s="6" t="s">
        <v>168</v>
      </c>
      <c r="B130" s="6" t="s">
        <v>169</v>
      </c>
      <c r="C130" s="1" t="s">
        <v>48</v>
      </c>
      <c r="D130" s="6" t="s">
        <v>27</v>
      </c>
      <c r="E130" s="6" t="s">
        <v>170</v>
      </c>
      <c r="F130" s="6" t="s">
        <v>171</v>
      </c>
      <c r="G130" s="7">
        <v>1280</v>
      </c>
      <c r="H130" s="7">
        <v>270</v>
      </c>
      <c r="I130" s="7">
        <v>1230</v>
      </c>
      <c r="J130" s="7">
        <v>789</v>
      </c>
      <c r="K130" s="7">
        <v>812</v>
      </c>
      <c r="L130" s="7">
        <v>270</v>
      </c>
      <c r="M130" s="7">
        <v>711</v>
      </c>
      <c r="N130" s="7">
        <v>688</v>
      </c>
      <c r="O130" s="7">
        <f>Table54[[#This Row],[Elanikud RKA]]+Table54[[#This Row],[H_elanikud]]-Table54[[#This Row],[Liitunud ÜK e]]-Table54[[#This Row],[M liitunud ÜK LP e]]</f>
        <v>0</v>
      </c>
      <c r="P130" s="7">
        <f>Table54[[#This Row],[Elanikud RKA]]+Table54[[#This Row],[H_elanikud]]-Table54[[#This Row],[Liitunud ÜV e]]-Table54[[#This Row],[M liitunud ÜV LP e]]</f>
        <v>0</v>
      </c>
      <c r="Q130" s="8">
        <f>Table54[[#This Row],[Elanikud RKA]]/(Table54[[#This Row],[Elanikud]])</f>
        <v>0.9609375</v>
      </c>
      <c r="R130" s="8">
        <f>Table54[[#This Row],[Liitunud H e]]/Table54[[#This Row],[H_elanikud]]</f>
        <v>1</v>
      </c>
      <c r="S130" s="8">
        <f>Table54[[#This Row],[Liitunud ÜK e]]/Table54[[#This Row],[Elanikud RKA]]</f>
        <v>0.64146341463414636</v>
      </c>
      <c r="T130" s="8">
        <f>Table54[[#This Row],[Liitunud ÜV e]]/Table54[[#This Row],[Elanikud RKA]]</f>
        <v>0.66016260162601625</v>
      </c>
      <c r="U130" s="8">
        <f>Table54[[#This Row],[M liitunud ÜK LP e]]/Table54[[#This Row],[Elanikud RKA]]</f>
        <v>0.57804878048780484</v>
      </c>
      <c r="V130" s="8">
        <f>Table54[[#This Row],[M liitunud ÜV LP e]]/Table54[[#This Row],[Elanikud RKA]]</f>
        <v>0.55934959349593494</v>
      </c>
      <c r="W130" s="8">
        <f>Table54[[#This Row],[M liitunud ÜK e]]/Table54[[#This Row],[Elanikud RKA]]</f>
        <v>0</v>
      </c>
      <c r="X130" s="8">
        <f>Table54[[#This Row],[M liitunud ÜV e]]/Table54[[#This Row],[Elanikud RKA]]</f>
        <v>0</v>
      </c>
    </row>
    <row r="131" spans="1:24" ht="20.100000000000001" customHeight="1" x14ac:dyDescent="0.25">
      <c r="A131" s="9" t="s">
        <v>168</v>
      </c>
      <c r="B131" s="9" t="s">
        <v>169</v>
      </c>
      <c r="C131" s="3" t="s">
        <v>48</v>
      </c>
      <c r="D131" s="9" t="s">
        <v>27</v>
      </c>
      <c r="E131" s="9" t="s">
        <v>170</v>
      </c>
      <c r="F131" s="9" t="s">
        <v>1949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  <c r="S131" s="11"/>
      <c r="T131" s="11"/>
      <c r="U131" s="11"/>
      <c r="V131" s="11"/>
      <c r="W131" s="11"/>
      <c r="X131" s="11"/>
    </row>
    <row r="132" spans="1:24" s="9" customFormat="1" ht="20.100000000000001" customHeight="1" x14ac:dyDescent="0.25">
      <c r="A132" s="9" t="s">
        <v>168</v>
      </c>
      <c r="B132" s="9" t="s">
        <v>169</v>
      </c>
      <c r="C132" s="3" t="s">
        <v>48</v>
      </c>
      <c r="D132" s="9" t="s">
        <v>27</v>
      </c>
      <c r="E132" s="9" t="s">
        <v>75</v>
      </c>
      <c r="F132" s="9" t="s">
        <v>76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  <c r="R132" s="8"/>
      <c r="S132" s="11"/>
      <c r="T132" s="11"/>
      <c r="U132" s="11"/>
      <c r="V132" s="11"/>
      <c r="W132" s="11"/>
      <c r="X132" s="11"/>
    </row>
    <row r="133" spans="1:24" s="9" customFormat="1" ht="20.100000000000001" customHeight="1" x14ac:dyDescent="0.25">
      <c r="A133" s="9" t="s">
        <v>168</v>
      </c>
      <c r="B133" s="9" t="s">
        <v>169</v>
      </c>
      <c r="C133" s="3" t="s">
        <v>48</v>
      </c>
      <c r="D133" s="9" t="s">
        <v>27</v>
      </c>
      <c r="E133" s="9" t="s">
        <v>75</v>
      </c>
      <c r="F133" s="9" t="s">
        <v>1923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  <c r="R133" s="8"/>
      <c r="S133" s="11"/>
      <c r="T133" s="11"/>
      <c r="U133" s="11"/>
      <c r="V133" s="11"/>
      <c r="W133" s="11"/>
      <c r="X133" s="11"/>
    </row>
    <row r="134" spans="1:24" ht="20.100000000000001" customHeight="1" x14ac:dyDescent="0.25">
      <c r="A134" s="6" t="s">
        <v>172</v>
      </c>
      <c r="B134" s="6" t="s">
        <v>173</v>
      </c>
      <c r="C134" s="1" t="s">
        <v>48</v>
      </c>
      <c r="D134" s="6" t="s">
        <v>27</v>
      </c>
      <c r="E134" s="6" t="s">
        <v>170</v>
      </c>
      <c r="F134" s="6" t="s">
        <v>174</v>
      </c>
      <c r="G134" s="7">
        <v>1497</v>
      </c>
      <c r="H134" s="7">
        <v>0</v>
      </c>
      <c r="I134" s="7">
        <v>1280</v>
      </c>
      <c r="J134" s="7">
        <v>1178</v>
      </c>
      <c r="K134" s="7">
        <v>1180</v>
      </c>
      <c r="L134" s="7">
        <v>0</v>
      </c>
      <c r="M134" s="7">
        <v>102</v>
      </c>
      <c r="N134" s="7">
        <v>100</v>
      </c>
      <c r="O134" s="7">
        <f>Table54[[#This Row],[Elanikud RKA]]+Table54[[#This Row],[H_elanikud]]-Table54[[#This Row],[Liitunud ÜK e]]-Table54[[#This Row],[M liitunud ÜK LP e]]</f>
        <v>0</v>
      </c>
      <c r="P134" s="7">
        <f>Table54[[#This Row],[Elanikud RKA]]+Table54[[#This Row],[H_elanikud]]-Table54[[#This Row],[Liitunud ÜV e]]-Table54[[#This Row],[M liitunud ÜV LP e]]</f>
        <v>0</v>
      </c>
      <c r="Q134" s="8">
        <f>Table54[[#This Row],[Elanikud RKA]]/(Table54[[#This Row],[Elanikud]])</f>
        <v>0.85504342017368073</v>
      </c>
      <c r="S134" s="8">
        <f>Table54[[#This Row],[Liitunud ÜK e]]/Table54[[#This Row],[Elanikud RKA]]</f>
        <v>0.92031249999999998</v>
      </c>
      <c r="T134" s="8">
        <f>Table54[[#This Row],[Liitunud ÜV e]]/Table54[[#This Row],[Elanikud RKA]]</f>
        <v>0.921875</v>
      </c>
      <c r="U134" s="8">
        <f>Table54[[#This Row],[M liitunud ÜK LP e]]/Table54[[#This Row],[Elanikud RKA]]</f>
        <v>7.9687499999999994E-2</v>
      </c>
      <c r="V134" s="8">
        <f>Table54[[#This Row],[M liitunud ÜV LP e]]/Table54[[#This Row],[Elanikud RKA]]</f>
        <v>7.8125E-2</v>
      </c>
      <c r="W134" s="8">
        <f>Table54[[#This Row],[M liitunud ÜK e]]/Table54[[#This Row],[Elanikud RKA]]</f>
        <v>0</v>
      </c>
      <c r="X134" s="8">
        <f>Table54[[#This Row],[M liitunud ÜV e]]/Table54[[#This Row],[Elanikud RKA]]</f>
        <v>0</v>
      </c>
    </row>
    <row r="135" spans="1:24" s="9" customFormat="1" ht="20.100000000000001" customHeight="1" x14ac:dyDescent="0.25">
      <c r="A135" s="6" t="s">
        <v>175</v>
      </c>
      <c r="B135" s="6" t="s">
        <v>176</v>
      </c>
      <c r="C135" s="1" t="s">
        <v>26</v>
      </c>
      <c r="D135" s="6" t="s">
        <v>27</v>
      </c>
      <c r="E135" s="6" t="s">
        <v>170</v>
      </c>
      <c r="F135" s="6" t="s">
        <v>177</v>
      </c>
      <c r="G135" s="7">
        <v>365</v>
      </c>
      <c r="H135" s="7">
        <v>71</v>
      </c>
      <c r="I135" s="7">
        <v>300</v>
      </c>
      <c r="J135" s="7">
        <v>300</v>
      </c>
      <c r="K135" s="7">
        <v>300</v>
      </c>
      <c r="L135" s="7">
        <v>0</v>
      </c>
      <c r="M135" s="7">
        <v>71</v>
      </c>
      <c r="N135" s="7">
        <v>71</v>
      </c>
      <c r="O135" s="7">
        <f>Table54[[#This Row],[Elanikud RKA]]+Table54[[#This Row],[H_elanikud]]-Table54[[#This Row],[Liitunud ÜK e]]-Table54[[#This Row],[M liitunud ÜK LP e]]</f>
        <v>0</v>
      </c>
      <c r="P135" s="7">
        <f>Table54[[#This Row],[Elanikud RKA]]+Table54[[#This Row],[H_elanikud]]-Table54[[#This Row],[Liitunud ÜV e]]-Table54[[#This Row],[M liitunud ÜV LP e]]</f>
        <v>0</v>
      </c>
      <c r="Q135" s="8">
        <f>Table54[[#This Row],[Elanikud RKA]]/(Table54[[#This Row],[Elanikud]])</f>
        <v>0.82191780821917804</v>
      </c>
      <c r="R135" s="8">
        <f>Table54[[#This Row],[Liitunud H e]]/Table54[[#This Row],[H_elanikud]]</f>
        <v>0</v>
      </c>
      <c r="S135" s="8">
        <f>Table54[[#This Row],[Liitunud ÜK e]]/Table54[[#This Row],[Elanikud RKA]]</f>
        <v>1</v>
      </c>
      <c r="T135" s="8">
        <f>Table54[[#This Row],[Liitunud ÜV e]]/Table54[[#This Row],[Elanikud RKA]]</f>
        <v>1</v>
      </c>
      <c r="U135" s="8">
        <f>Table54[[#This Row],[M liitunud ÜK LP e]]/Table54[[#This Row],[Elanikud RKA]]</f>
        <v>0.23666666666666666</v>
      </c>
      <c r="V135" s="8">
        <f>Table54[[#This Row],[M liitunud ÜV LP e]]/Table54[[#This Row],[Elanikud RKA]]</f>
        <v>0.23666666666666666</v>
      </c>
      <c r="W135" s="8">
        <f>Table54[[#This Row],[M liitunud ÜK e]]/Table54[[#This Row],[Elanikud RKA]]</f>
        <v>0</v>
      </c>
      <c r="X135" s="8">
        <f>Table54[[#This Row],[M liitunud ÜV e]]/Table54[[#This Row],[Elanikud RKA]]</f>
        <v>0</v>
      </c>
    </row>
    <row r="136" spans="1:24" ht="20.100000000000001" customHeight="1" x14ac:dyDescent="0.25">
      <c r="A136" s="9" t="s">
        <v>175</v>
      </c>
      <c r="B136" s="9" t="s">
        <v>176</v>
      </c>
      <c r="C136" s="3" t="s">
        <v>26</v>
      </c>
      <c r="D136" s="9" t="s">
        <v>27</v>
      </c>
      <c r="E136" s="9" t="s">
        <v>170</v>
      </c>
      <c r="F136" s="9" t="s">
        <v>180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  <c r="S136" s="11"/>
      <c r="T136" s="11"/>
      <c r="U136" s="11"/>
      <c r="V136" s="11"/>
      <c r="W136" s="11"/>
      <c r="X136" s="11"/>
    </row>
    <row r="137" spans="1:24" ht="20.100000000000001" customHeight="1" x14ac:dyDescent="0.25">
      <c r="A137" s="6" t="s">
        <v>178</v>
      </c>
      <c r="B137" s="6" t="s">
        <v>179</v>
      </c>
      <c r="C137" s="1" t="s">
        <v>26</v>
      </c>
      <c r="D137" s="6" t="s">
        <v>27</v>
      </c>
      <c r="E137" s="6" t="s">
        <v>170</v>
      </c>
      <c r="F137" s="6" t="s">
        <v>180</v>
      </c>
      <c r="G137" s="7">
        <v>104</v>
      </c>
      <c r="H137" s="7">
        <v>0</v>
      </c>
      <c r="I137" s="7">
        <v>100</v>
      </c>
      <c r="J137" s="7">
        <v>80</v>
      </c>
      <c r="K137" s="7">
        <v>80</v>
      </c>
      <c r="L137" s="7">
        <v>0</v>
      </c>
      <c r="M137" s="7">
        <v>0</v>
      </c>
      <c r="N137" s="7">
        <v>0</v>
      </c>
      <c r="O137" s="7">
        <f>Table54[[#This Row],[Elanikud RKA]]+Table54[[#This Row],[H_elanikud]]-Table54[[#This Row],[Liitunud ÜK e]]-Table54[[#This Row],[M liitunud ÜK LP e]]</f>
        <v>20</v>
      </c>
      <c r="P137" s="7">
        <f>Table54[[#This Row],[Elanikud RKA]]+Table54[[#This Row],[H_elanikud]]-Table54[[#This Row],[Liitunud ÜV e]]-Table54[[#This Row],[M liitunud ÜV LP e]]</f>
        <v>20</v>
      </c>
      <c r="Q137" s="8">
        <f>Table54[[#This Row],[Elanikud RKA]]/(Table54[[#This Row],[Elanikud]])</f>
        <v>0.96153846153846156</v>
      </c>
      <c r="S137" s="8">
        <f>Table54[[#This Row],[Liitunud ÜK e]]/Table54[[#This Row],[Elanikud RKA]]</f>
        <v>0.8</v>
      </c>
      <c r="T137" s="8">
        <f>Table54[[#This Row],[Liitunud ÜV e]]/Table54[[#This Row],[Elanikud RKA]]</f>
        <v>0.8</v>
      </c>
      <c r="U137" s="8">
        <f>Table54[[#This Row],[M liitunud ÜK LP e]]/Table54[[#This Row],[Elanikud RKA]]</f>
        <v>0</v>
      </c>
      <c r="V137" s="8">
        <f>Table54[[#This Row],[M liitunud ÜV LP e]]/Table54[[#This Row],[Elanikud RKA]]</f>
        <v>0</v>
      </c>
      <c r="W137" s="8">
        <f>Table54[[#This Row],[M liitunud ÜK e]]/Table54[[#This Row],[Elanikud RKA]]</f>
        <v>0.2</v>
      </c>
      <c r="X137" s="8">
        <f>Table54[[#This Row],[M liitunud ÜV e]]/Table54[[#This Row],[Elanikud RKA]]</f>
        <v>0.2</v>
      </c>
    </row>
    <row r="138" spans="1:24" s="9" customFormat="1" ht="20.100000000000001" customHeight="1" x14ac:dyDescent="0.25">
      <c r="A138" s="6" t="s">
        <v>181</v>
      </c>
      <c r="B138" s="6" t="s">
        <v>182</v>
      </c>
      <c r="C138" s="1" t="s">
        <v>26</v>
      </c>
      <c r="D138" s="6" t="s">
        <v>27</v>
      </c>
      <c r="E138" s="6" t="s">
        <v>170</v>
      </c>
      <c r="F138" s="6" t="s">
        <v>183</v>
      </c>
      <c r="G138" s="7">
        <v>174</v>
      </c>
      <c r="H138" s="7">
        <v>0</v>
      </c>
      <c r="I138" s="7">
        <v>120</v>
      </c>
      <c r="J138" s="7">
        <v>40</v>
      </c>
      <c r="K138" s="7">
        <v>40</v>
      </c>
      <c r="L138" s="7">
        <v>0</v>
      </c>
      <c r="M138" s="7">
        <v>0</v>
      </c>
      <c r="N138" s="7">
        <v>0</v>
      </c>
      <c r="O138" s="7">
        <f>Table54[[#This Row],[Elanikud RKA]]+Table54[[#This Row],[H_elanikud]]-Table54[[#This Row],[Liitunud ÜK e]]-Table54[[#This Row],[M liitunud ÜK LP e]]</f>
        <v>80</v>
      </c>
      <c r="P138" s="7">
        <f>Table54[[#This Row],[Elanikud RKA]]+Table54[[#This Row],[H_elanikud]]-Table54[[#This Row],[Liitunud ÜV e]]-Table54[[#This Row],[M liitunud ÜV LP e]]</f>
        <v>80</v>
      </c>
      <c r="Q138" s="8">
        <f>Table54[[#This Row],[Elanikud RKA]]/(Table54[[#This Row],[Elanikud]])</f>
        <v>0.68965517241379315</v>
      </c>
      <c r="R138" s="8"/>
      <c r="S138" s="8">
        <f>Table54[[#This Row],[Liitunud ÜK e]]/Table54[[#This Row],[Elanikud RKA]]</f>
        <v>0.33333333333333331</v>
      </c>
      <c r="T138" s="8">
        <f>Table54[[#This Row],[Liitunud ÜV e]]/Table54[[#This Row],[Elanikud RKA]]</f>
        <v>0.33333333333333331</v>
      </c>
      <c r="U138" s="8">
        <f>Table54[[#This Row],[M liitunud ÜK LP e]]/Table54[[#This Row],[Elanikud RKA]]</f>
        <v>0</v>
      </c>
      <c r="V138" s="8">
        <f>Table54[[#This Row],[M liitunud ÜV LP e]]/Table54[[#This Row],[Elanikud RKA]]</f>
        <v>0</v>
      </c>
      <c r="W138" s="8">
        <f>Table54[[#This Row],[M liitunud ÜK e]]/Table54[[#This Row],[Elanikud RKA]]</f>
        <v>0.66666666666666663</v>
      </c>
      <c r="X138" s="8">
        <f>Table54[[#This Row],[M liitunud ÜV e]]/Table54[[#This Row],[Elanikud RKA]]</f>
        <v>0.66666666666666663</v>
      </c>
    </row>
    <row r="139" spans="1:24" ht="20.100000000000001" customHeight="1" x14ac:dyDescent="0.25">
      <c r="A139" s="9" t="s">
        <v>181</v>
      </c>
      <c r="B139" s="9" t="s">
        <v>182</v>
      </c>
      <c r="C139" s="3" t="s">
        <v>26</v>
      </c>
      <c r="D139" s="9" t="s">
        <v>27</v>
      </c>
      <c r="E139" s="9" t="s">
        <v>170</v>
      </c>
      <c r="F139" s="9" t="s">
        <v>1950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  <c r="S139" s="11"/>
      <c r="T139" s="11"/>
      <c r="U139" s="11"/>
      <c r="V139" s="11"/>
      <c r="W139" s="11"/>
      <c r="X139" s="11"/>
    </row>
    <row r="140" spans="1:24" s="9" customFormat="1" ht="20.100000000000001" customHeight="1" x14ac:dyDescent="0.25">
      <c r="A140" s="6" t="s">
        <v>184</v>
      </c>
      <c r="B140" s="6" t="s">
        <v>185</v>
      </c>
      <c r="C140" s="1" t="s">
        <v>26</v>
      </c>
      <c r="D140" s="6" t="s">
        <v>27</v>
      </c>
      <c r="E140" s="6" t="s">
        <v>186</v>
      </c>
      <c r="F140" s="6" t="s">
        <v>187</v>
      </c>
      <c r="G140" s="7">
        <v>362</v>
      </c>
      <c r="H140" s="7">
        <v>0</v>
      </c>
      <c r="I140" s="7">
        <v>360</v>
      </c>
      <c r="J140" s="7">
        <v>348</v>
      </c>
      <c r="K140" s="7">
        <v>348</v>
      </c>
      <c r="L140" s="7">
        <v>0</v>
      </c>
      <c r="M140" s="7">
        <v>12</v>
      </c>
      <c r="N140" s="7">
        <v>12</v>
      </c>
      <c r="O140" s="7">
        <f>Table54[[#This Row],[Elanikud RKA]]+Table54[[#This Row],[H_elanikud]]-Table54[[#This Row],[Liitunud ÜK e]]-Table54[[#This Row],[M liitunud ÜK LP e]]</f>
        <v>0</v>
      </c>
      <c r="P140" s="7">
        <f>Table54[[#This Row],[Elanikud RKA]]+Table54[[#This Row],[H_elanikud]]-Table54[[#This Row],[Liitunud ÜV e]]-Table54[[#This Row],[M liitunud ÜV LP e]]</f>
        <v>0</v>
      </c>
      <c r="Q140" s="8">
        <f>Table54[[#This Row],[Elanikud RKA]]/(Table54[[#This Row],[Elanikud]])</f>
        <v>0.99447513812154698</v>
      </c>
      <c r="R140" s="8"/>
      <c r="S140" s="8">
        <f>Table54[[#This Row],[Liitunud ÜK e]]/Table54[[#This Row],[Elanikud RKA]]</f>
        <v>0.96666666666666667</v>
      </c>
      <c r="T140" s="8">
        <f>Table54[[#This Row],[Liitunud ÜV e]]/Table54[[#This Row],[Elanikud RKA]]</f>
        <v>0.96666666666666667</v>
      </c>
      <c r="U140" s="8">
        <f>Table54[[#This Row],[M liitunud ÜK LP e]]/Table54[[#This Row],[Elanikud RKA]]</f>
        <v>3.3333333333333333E-2</v>
      </c>
      <c r="V140" s="8">
        <f>Table54[[#This Row],[M liitunud ÜV LP e]]/Table54[[#This Row],[Elanikud RKA]]</f>
        <v>3.3333333333333333E-2</v>
      </c>
      <c r="W140" s="8">
        <f>Table54[[#This Row],[M liitunud ÜK e]]/Table54[[#This Row],[Elanikud RKA]]</f>
        <v>0</v>
      </c>
      <c r="X140" s="8">
        <f>Table54[[#This Row],[M liitunud ÜV e]]/Table54[[#This Row],[Elanikud RKA]]</f>
        <v>0</v>
      </c>
    </row>
    <row r="141" spans="1:24" ht="20.100000000000001" customHeight="1" x14ac:dyDescent="0.25">
      <c r="A141" s="9" t="s">
        <v>184</v>
      </c>
      <c r="B141" s="9" t="s">
        <v>185</v>
      </c>
      <c r="C141" s="3" t="s">
        <v>26</v>
      </c>
      <c r="D141" s="9" t="s">
        <v>27</v>
      </c>
      <c r="E141" s="9" t="s">
        <v>186</v>
      </c>
      <c r="F141" s="9" t="s">
        <v>1951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  <c r="S141" s="11"/>
      <c r="T141" s="11"/>
      <c r="U141" s="11"/>
      <c r="V141" s="11"/>
      <c r="W141" s="11"/>
      <c r="X141" s="11"/>
    </row>
    <row r="142" spans="1:24" ht="20.100000000000001" customHeight="1" x14ac:dyDescent="0.25">
      <c r="A142" s="6" t="s">
        <v>188</v>
      </c>
      <c r="B142" s="6" t="s">
        <v>189</v>
      </c>
      <c r="C142" s="1" t="s">
        <v>26</v>
      </c>
      <c r="D142" s="6" t="s">
        <v>27</v>
      </c>
      <c r="E142" s="6" t="s">
        <v>186</v>
      </c>
      <c r="F142" s="6" t="s">
        <v>190</v>
      </c>
      <c r="G142" s="7">
        <v>412</v>
      </c>
      <c r="H142" s="7">
        <v>0</v>
      </c>
      <c r="I142" s="7">
        <v>160</v>
      </c>
      <c r="J142" s="7">
        <v>139</v>
      </c>
      <c r="K142" s="7">
        <v>139</v>
      </c>
      <c r="L142" s="7">
        <v>0</v>
      </c>
      <c r="M142" s="7">
        <v>0</v>
      </c>
      <c r="N142" s="7">
        <v>0</v>
      </c>
      <c r="O142" s="7">
        <v>21</v>
      </c>
      <c r="P142" s="7">
        <v>21</v>
      </c>
      <c r="Q142" s="8">
        <f>Table54[[#This Row],[Elanikud RKA]]/(Table54[[#This Row],[Elanikud]])</f>
        <v>0.38834951456310679</v>
      </c>
      <c r="S142" s="8">
        <f>Table54[[#This Row],[Liitunud ÜK e]]/Table54[[#This Row],[Elanikud RKA]]</f>
        <v>0.86875000000000002</v>
      </c>
      <c r="T142" s="8">
        <f>Table54[[#This Row],[Liitunud ÜV e]]/Table54[[#This Row],[Elanikud RKA]]</f>
        <v>0.86875000000000002</v>
      </c>
      <c r="U142" s="8">
        <f>Table54[[#This Row],[M liitunud ÜK LP e]]/Table54[[#This Row],[Elanikud RKA]]</f>
        <v>0</v>
      </c>
      <c r="V142" s="8">
        <f>Table54[[#This Row],[M liitunud ÜV LP e]]/Table54[[#This Row],[Elanikud RKA]]</f>
        <v>0</v>
      </c>
      <c r="W142" s="8">
        <f>Table54[[#This Row],[M liitunud ÜK e]]/Table54[[#This Row],[Elanikud RKA]]</f>
        <v>0.13125000000000001</v>
      </c>
      <c r="X142" s="8">
        <f>Table54[[#This Row],[M liitunud ÜV e]]/Table54[[#This Row],[Elanikud RKA]]</f>
        <v>0.13125000000000001</v>
      </c>
    </row>
    <row r="143" spans="1:24" s="9" customFormat="1" ht="20.100000000000001" customHeight="1" x14ac:dyDescent="0.25">
      <c r="A143" s="6" t="s">
        <v>191</v>
      </c>
      <c r="B143" s="6" t="s">
        <v>192</v>
      </c>
      <c r="C143" s="1" t="s">
        <v>26</v>
      </c>
      <c r="D143" s="6" t="s">
        <v>27</v>
      </c>
      <c r="E143" s="6" t="s">
        <v>55</v>
      </c>
      <c r="F143" s="6" t="s">
        <v>193</v>
      </c>
      <c r="G143" s="7">
        <v>345</v>
      </c>
      <c r="H143" s="7">
        <v>0</v>
      </c>
      <c r="I143" s="7">
        <v>330</v>
      </c>
      <c r="J143" s="7">
        <v>316</v>
      </c>
      <c r="K143" s="7">
        <v>316</v>
      </c>
      <c r="L143" s="7">
        <v>0</v>
      </c>
      <c r="M143" s="7">
        <v>0</v>
      </c>
      <c r="N143" s="7">
        <v>0</v>
      </c>
      <c r="O143" s="7">
        <v>14</v>
      </c>
      <c r="P143" s="7">
        <v>14</v>
      </c>
      <c r="Q143" s="8">
        <f>Table54[[#This Row],[Elanikud RKA]]/(Table54[[#This Row],[Elanikud]])</f>
        <v>0.95652173913043481</v>
      </c>
      <c r="R143" s="8"/>
      <c r="S143" s="8">
        <f>Table54[[#This Row],[Liitunud ÜK e]]/Table54[[#This Row],[Elanikud RKA]]</f>
        <v>0.95757575757575752</v>
      </c>
      <c r="T143" s="8">
        <f>Table54[[#This Row],[Liitunud ÜV e]]/Table54[[#This Row],[Elanikud RKA]]</f>
        <v>0.95757575757575752</v>
      </c>
      <c r="U143" s="8">
        <f>Table54[[#This Row],[M liitunud ÜK LP e]]/Table54[[#This Row],[Elanikud RKA]]</f>
        <v>0</v>
      </c>
      <c r="V143" s="8">
        <f>Table54[[#This Row],[M liitunud ÜV LP e]]/Table54[[#This Row],[Elanikud RKA]]</f>
        <v>0</v>
      </c>
      <c r="W143" s="8">
        <f>Table54[[#This Row],[M liitunud ÜK e]]/Table54[[#This Row],[Elanikud RKA]]</f>
        <v>4.2424242424242427E-2</v>
      </c>
      <c r="X143" s="8">
        <f>Table54[[#This Row],[M liitunud ÜV e]]/Table54[[#This Row],[Elanikud RKA]]</f>
        <v>4.2424242424242427E-2</v>
      </c>
    </row>
    <row r="144" spans="1:24" ht="20.100000000000001" customHeight="1" x14ac:dyDescent="0.25">
      <c r="A144" s="9" t="s">
        <v>191</v>
      </c>
      <c r="B144" s="9" t="s">
        <v>192</v>
      </c>
      <c r="C144" s="3" t="s">
        <v>26</v>
      </c>
      <c r="D144" s="9" t="s">
        <v>27</v>
      </c>
      <c r="E144" s="9" t="s">
        <v>55</v>
      </c>
      <c r="F144" s="9" t="s">
        <v>1952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  <c r="S144" s="11"/>
      <c r="T144" s="11"/>
      <c r="U144" s="11"/>
      <c r="V144" s="11"/>
      <c r="W144" s="11"/>
      <c r="X144" s="11"/>
    </row>
    <row r="145" spans="1:24" ht="20.100000000000001" customHeight="1" x14ac:dyDescent="0.25">
      <c r="A145" s="6" t="s">
        <v>194</v>
      </c>
      <c r="B145" s="6" t="s">
        <v>195</v>
      </c>
      <c r="C145" s="1" t="s">
        <v>26</v>
      </c>
      <c r="D145" s="6" t="s">
        <v>27</v>
      </c>
      <c r="E145" s="6" t="s">
        <v>55</v>
      </c>
      <c r="F145" s="6" t="s">
        <v>196</v>
      </c>
      <c r="G145" s="7">
        <v>445</v>
      </c>
      <c r="H145" s="7">
        <v>0</v>
      </c>
      <c r="I145" s="7">
        <v>370</v>
      </c>
      <c r="J145" s="7">
        <v>388</v>
      </c>
      <c r="K145" s="7">
        <v>388</v>
      </c>
      <c r="L145" s="7">
        <v>0</v>
      </c>
      <c r="M145" s="7">
        <v>0</v>
      </c>
      <c r="N145" s="7">
        <v>0</v>
      </c>
      <c r="O145" s="7">
        <v>18</v>
      </c>
      <c r="P145" s="7">
        <v>18</v>
      </c>
      <c r="Q145" s="8">
        <f>Table54[[#This Row],[Elanikud RKA]]/(Table54[[#This Row],[Elanikud]])</f>
        <v>0.8314606741573034</v>
      </c>
      <c r="S145" s="8">
        <f>Table54[[#This Row],[Liitunud ÜK e]]/Table54[[#This Row],[Elanikud RKA]]</f>
        <v>1.0486486486486486</v>
      </c>
      <c r="T145" s="8">
        <f>Table54[[#This Row],[Liitunud ÜV e]]/Table54[[#This Row],[Elanikud RKA]]</f>
        <v>1.0486486486486486</v>
      </c>
      <c r="U145" s="8">
        <f>Table54[[#This Row],[M liitunud ÜK LP e]]/Table54[[#This Row],[Elanikud RKA]]</f>
        <v>0</v>
      </c>
      <c r="V145" s="8">
        <f>Table54[[#This Row],[M liitunud ÜV LP e]]/Table54[[#This Row],[Elanikud RKA]]</f>
        <v>0</v>
      </c>
      <c r="W145" s="8">
        <f>Table54[[#This Row],[M liitunud ÜK e]]/Table54[[#This Row],[Elanikud RKA]]</f>
        <v>4.8648648648648651E-2</v>
      </c>
      <c r="X145" s="8">
        <f>Table54[[#This Row],[M liitunud ÜV e]]/Table54[[#This Row],[Elanikud RKA]]</f>
        <v>4.8648648648648651E-2</v>
      </c>
    </row>
    <row r="146" spans="1:24" ht="20.100000000000001" customHeight="1" x14ac:dyDescent="0.25">
      <c r="A146" s="6" t="s">
        <v>197</v>
      </c>
      <c r="B146" s="6" t="s">
        <v>198</v>
      </c>
      <c r="C146" s="1" t="s">
        <v>26</v>
      </c>
      <c r="D146" s="6" t="s">
        <v>27</v>
      </c>
      <c r="E146" s="6" t="s">
        <v>55</v>
      </c>
      <c r="F146" s="6" t="s">
        <v>199</v>
      </c>
      <c r="G146" s="7">
        <v>1203</v>
      </c>
      <c r="H146" s="7">
        <v>0</v>
      </c>
      <c r="I146" s="7">
        <v>1180</v>
      </c>
      <c r="J146" s="7">
        <v>599</v>
      </c>
      <c r="K146" s="7">
        <v>838</v>
      </c>
      <c r="L146" s="7">
        <v>0</v>
      </c>
      <c r="M146" s="7">
        <v>0</v>
      </c>
      <c r="N146" s="7">
        <v>0</v>
      </c>
      <c r="O146" s="7">
        <v>581</v>
      </c>
      <c r="P146" s="7">
        <v>342</v>
      </c>
      <c r="Q146" s="8">
        <f>Table54[[#This Row],[Elanikud RKA]]/(Table54[[#This Row],[Elanikud]])</f>
        <v>0.98088113050706571</v>
      </c>
      <c r="S146" s="8">
        <f>Table54[[#This Row],[Liitunud ÜK e]]/Table54[[#This Row],[Elanikud RKA]]</f>
        <v>0.50762711864406784</v>
      </c>
      <c r="T146" s="8">
        <f>Table54[[#This Row],[Liitunud ÜV e]]/Table54[[#This Row],[Elanikud RKA]]</f>
        <v>0.71016949152542375</v>
      </c>
      <c r="U146" s="8">
        <f>Table54[[#This Row],[M liitunud ÜK LP e]]/Table54[[#This Row],[Elanikud RKA]]</f>
        <v>0</v>
      </c>
      <c r="V146" s="8">
        <f>Table54[[#This Row],[M liitunud ÜV LP e]]/Table54[[#This Row],[Elanikud RKA]]</f>
        <v>0</v>
      </c>
      <c r="W146" s="8">
        <f>Table54[[#This Row],[M liitunud ÜK e]]/Table54[[#This Row],[Elanikud RKA]]</f>
        <v>0.49237288135593221</v>
      </c>
      <c r="X146" s="8">
        <f>Table54[[#This Row],[M liitunud ÜV e]]/Table54[[#This Row],[Elanikud RKA]]</f>
        <v>0.28983050847457625</v>
      </c>
    </row>
    <row r="147" spans="1:24" s="9" customFormat="1" ht="20.100000000000001" customHeight="1" x14ac:dyDescent="0.25">
      <c r="A147" s="6" t="s">
        <v>200</v>
      </c>
      <c r="B147" s="6" t="s">
        <v>201</v>
      </c>
      <c r="C147" s="1" t="s">
        <v>48</v>
      </c>
      <c r="D147" s="6" t="s">
        <v>27</v>
      </c>
      <c r="E147" s="6" t="s">
        <v>202</v>
      </c>
      <c r="F147" s="6" t="s">
        <v>202</v>
      </c>
      <c r="G147" s="7">
        <v>9863</v>
      </c>
      <c r="H147" s="7">
        <v>0</v>
      </c>
      <c r="I147" s="7">
        <v>9740</v>
      </c>
      <c r="J147" s="7">
        <v>9700</v>
      </c>
      <c r="K147" s="7">
        <v>9740</v>
      </c>
      <c r="L147" s="7">
        <v>0</v>
      </c>
      <c r="M147" s="7">
        <v>0</v>
      </c>
      <c r="N147" s="7">
        <v>0</v>
      </c>
      <c r="O147" s="7">
        <f>Table54[[#This Row],[Elanikud RKA]]-Table54[[#This Row],[Liitunud ÜK e]]-Table54[[#This Row],[M liitunud ÜK LP e]]</f>
        <v>40</v>
      </c>
      <c r="P147" s="7">
        <f>Table54[[#This Row],[M liitunud ÜV LP e]]</f>
        <v>0</v>
      </c>
      <c r="Q147" s="8">
        <f>Table54[[#This Row],[Elanikud RKA]]/(Table54[[#This Row],[Elanikud]])</f>
        <v>0.98752914934604075</v>
      </c>
      <c r="R147" s="8"/>
      <c r="S147" s="8">
        <f>Table54[[#This Row],[Liitunud ÜK e]]/Table54[[#This Row],[Elanikud RKA]]</f>
        <v>0.9958932238193019</v>
      </c>
      <c r="T147" s="8">
        <f>Table54[[#This Row],[Liitunud ÜV e]]/Table54[[#This Row],[Elanikud RKA]]</f>
        <v>1</v>
      </c>
      <c r="U147" s="8">
        <f>Table54[[#This Row],[M liitunud ÜK LP e]]/Table54[[#This Row],[Elanikud RKA]]</f>
        <v>0</v>
      </c>
      <c r="V147" s="8">
        <f>Table54[[#This Row],[M liitunud ÜV LP e]]/Table54[[#This Row],[Elanikud RKA]]</f>
        <v>0</v>
      </c>
      <c r="W147" s="8">
        <f>Table54[[#This Row],[M liitunud ÜK e]]/Table54[[#This Row],[Elanikud RKA]]</f>
        <v>4.1067761806981521E-3</v>
      </c>
      <c r="X147" s="8">
        <f>Table54[[#This Row],[M liitunud ÜV e]]/Table54[[#This Row],[Elanikud RKA]]</f>
        <v>0</v>
      </c>
    </row>
    <row r="148" spans="1:24" s="9" customFormat="1" ht="20.100000000000001" customHeight="1" x14ac:dyDescent="0.25">
      <c r="A148" s="9" t="s">
        <v>200</v>
      </c>
      <c r="B148" s="9" t="s">
        <v>201</v>
      </c>
      <c r="C148" s="3" t="s">
        <v>48</v>
      </c>
      <c r="D148" s="9" t="s">
        <v>27</v>
      </c>
      <c r="E148" s="9" t="s">
        <v>49</v>
      </c>
      <c r="F148" s="9" t="s">
        <v>215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  <c r="R148" s="8"/>
      <c r="S148" s="11"/>
      <c r="T148" s="11"/>
      <c r="U148" s="11"/>
      <c r="V148" s="11"/>
      <c r="W148" s="11"/>
      <c r="X148" s="11"/>
    </row>
    <row r="149" spans="1:24" ht="20.100000000000001" customHeight="1" x14ac:dyDescent="0.25">
      <c r="A149" s="9" t="s">
        <v>200</v>
      </c>
      <c r="B149" s="9" t="s">
        <v>201</v>
      </c>
      <c r="C149" s="3" t="s">
        <v>48</v>
      </c>
      <c r="D149" s="9" t="s">
        <v>27</v>
      </c>
      <c r="E149" s="9" t="s">
        <v>49</v>
      </c>
      <c r="F149" s="9" t="s">
        <v>212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  <c r="S149" s="11"/>
      <c r="T149" s="11"/>
      <c r="U149" s="11"/>
      <c r="V149" s="11"/>
      <c r="W149" s="11"/>
      <c r="X149" s="11"/>
    </row>
    <row r="150" spans="1:24" s="9" customFormat="1" ht="20.100000000000001" customHeight="1" x14ac:dyDescent="0.25">
      <c r="A150" s="9" t="s">
        <v>200</v>
      </c>
      <c r="B150" s="9" t="s">
        <v>201</v>
      </c>
      <c r="C150" s="3" t="s">
        <v>48</v>
      </c>
      <c r="D150" s="9" t="s">
        <v>27</v>
      </c>
      <c r="E150" s="9" t="s">
        <v>55</v>
      </c>
      <c r="F150" s="9" t="s">
        <v>1953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  <c r="R150" s="8"/>
      <c r="S150" s="11"/>
      <c r="T150" s="11"/>
      <c r="U150" s="11"/>
      <c r="V150" s="11"/>
      <c r="W150" s="11"/>
      <c r="X150" s="11"/>
    </row>
    <row r="151" spans="1:24" s="9" customFormat="1" ht="20.100000000000001" customHeight="1" x14ac:dyDescent="0.25">
      <c r="A151" s="9" t="s">
        <v>200</v>
      </c>
      <c r="B151" s="9" t="s">
        <v>201</v>
      </c>
      <c r="C151" s="3" t="s">
        <v>48</v>
      </c>
      <c r="D151" s="9" t="s">
        <v>27</v>
      </c>
      <c r="E151" s="9" t="s">
        <v>55</v>
      </c>
      <c r="F151" s="9" t="s">
        <v>1954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  <c r="R151" s="8"/>
      <c r="S151" s="11"/>
      <c r="T151" s="11"/>
      <c r="U151" s="11"/>
      <c r="V151" s="11"/>
      <c r="W151" s="11"/>
      <c r="X151" s="11"/>
    </row>
    <row r="152" spans="1:24" s="9" customFormat="1" ht="20.100000000000001" customHeight="1" x14ac:dyDescent="0.25">
      <c r="A152" s="9" t="s">
        <v>200</v>
      </c>
      <c r="B152" s="9" t="s">
        <v>201</v>
      </c>
      <c r="C152" s="3" t="s">
        <v>48</v>
      </c>
      <c r="D152" s="9" t="s">
        <v>27</v>
      </c>
      <c r="E152" s="9" t="s">
        <v>38</v>
      </c>
      <c r="F152" s="9" t="s">
        <v>42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  <c r="R152" s="8"/>
      <c r="S152" s="11"/>
      <c r="T152" s="11"/>
      <c r="U152" s="11"/>
      <c r="V152" s="11"/>
      <c r="W152" s="11"/>
      <c r="X152" s="11"/>
    </row>
    <row r="153" spans="1:24" ht="20.100000000000001" customHeight="1" x14ac:dyDescent="0.25">
      <c r="A153" s="6" t="s">
        <v>203</v>
      </c>
      <c r="B153" s="6" t="s">
        <v>204</v>
      </c>
      <c r="C153" s="1" t="s">
        <v>26</v>
      </c>
      <c r="D153" s="6" t="s">
        <v>27</v>
      </c>
      <c r="E153" s="6" t="s">
        <v>205</v>
      </c>
      <c r="F153" s="6" t="s">
        <v>206</v>
      </c>
      <c r="G153" s="7">
        <v>753</v>
      </c>
      <c r="H153" s="7"/>
      <c r="I153" s="7">
        <v>700</v>
      </c>
      <c r="J153" s="7">
        <v>748</v>
      </c>
      <c r="K153" s="7">
        <v>827</v>
      </c>
      <c r="L153" s="7">
        <v>0</v>
      </c>
      <c r="M153" s="7">
        <v>0</v>
      </c>
      <c r="N153" s="7">
        <v>0</v>
      </c>
      <c r="O153" s="7">
        <f>44*2.5</f>
        <v>110</v>
      </c>
      <c r="P153" s="7">
        <f>6*2.5</f>
        <v>15</v>
      </c>
      <c r="Q153" s="8">
        <f>Table54[[#This Row],[Elanikud RKA]]/(Table54[[#This Row],[Elanikud]])</f>
        <v>0.92961487383798136</v>
      </c>
      <c r="S153" s="8">
        <f>Table54[[#This Row],[Liitunud ÜK e]]/Table54[[#This Row],[Elanikud RKA]]</f>
        <v>1.0685714285714285</v>
      </c>
      <c r="T153" s="8">
        <f>Table54[[#This Row],[Liitunud ÜV e]]/Table54[[#This Row],[Elanikud RKA]]</f>
        <v>1.1814285714285715</v>
      </c>
      <c r="U153" s="8">
        <f>Table54[[#This Row],[M liitunud ÜK LP e]]/Table54[[#This Row],[Elanikud RKA]]</f>
        <v>0</v>
      </c>
      <c r="V153" s="8">
        <f>Table54[[#This Row],[M liitunud ÜV LP e]]/Table54[[#This Row],[Elanikud RKA]]</f>
        <v>0</v>
      </c>
      <c r="W153" s="8">
        <f>Table54[[#This Row],[M liitunud ÜK e]]/Table54[[#This Row],[Elanikud RKA]]</f>
        <v>0.15714285714285714</v>
      </c>
      <c r="X153" s="8">
        <f>Table54[[#This Row],[M liitunud ÜV e]]/Table54[[#This Row],[Elanikud RKA]]</f>
        <v>2.1428571428571429E-2</v>
      </c>
    </row>
    <row r="154" spans="1:24" s="9" customFormat="1" ht="20.100000000000001" customHeight="1" x14ac:dyDescent="0.25">
      <c r="A154" s="9" t="s">
        <v>203</v>
      </c>
      <c r="B154" s="9" t="s">
        <v>204</v>
      </c>
      <c r="C154" s="3" t="s">
        <v>26</v>
      </c>
      <c r="D154" s="9" t="s">
        <v>27</v>
      </c>
      <c r="E154" s="9" t="s">
        <v>205</v>
      </c>
      <c r="F154" s="9" t="s">
        <v>1955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  <c r="R154" s="8"/>
      <c r="S154" s="11"/>
      <c r="T154" s="11"/>
      <c r="U154" s="11"/>
      <c r="V154" s="11"/>
      <c r="W154" s="11"/>
      <c r="X154" s="11"/>
    </row>
    <row r="155" spans="1:24" s="9" customFormat="1" ht="20.100000000000001" customHeight="1" x14ac:dyDescent="0.25">
      <c r="A155" s="9" t="s">
        <v>203</v>
      </c>
      <c r="B155" s="9" t="s">
        <v>204</v>
      </c>
      <c r="C155" s="3" t="s">
        <v>26</v>
      </c>
      <c r="D155" s="9" t="s">
        <v>27</v>
      </c>
      <c r="E155" s="9" t="s">
        <v>205</v>
      </c>
      <c r="F155" s="9" t="s">
        <v>1956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  <c r="R155" s="8"/>
      <c r="S155" s="11"/>
      <c r="T155" s="11"/>
      <c r="U155" s="11"/>
      <c r="V155" s="11"/>
      <c r="W155" s="11"/>
      <c r="X155" s="11"/>
    </row>
    <row r="156" spans="1:24" s="9" customFormat="1" ht="20.100000000000001" customHeight="1" x14ac:dyDescent="0.25">
      <c r="A156" s="9" t="s">
        <v>203</v>
      </c>
      <c r="B156" s="9" t="s">
        <v>204</v>
      </c>
      <c r="C156" s="3" t="s">
        <v>26</v>
      </c>
      <c r="D156" s="9" t="s">
        <v>27</v>
      </c>
      <c r="E156" s="9" t="s">
        <v>205</v>
      </c>
      <c r="F156" s="9" t="s">
        <v>1957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  <c r="R156" s="8"/>
      <c r="S156" s="11"/>
      <c r="T156" s="11"/>
      <c r="U156" s="11"/>
      <c r="V156" s="11"/>
      <c r="W156" s="11"/>
      <c r="X156" s="11"/>
    </row>
    <row r="157" spans="1:24" ht="20.100000000000001" customHeight="1" x14ac:dyDescent="0.25">
      <c r="A157" s="6" t="s">
        <v>207</v>
      </c>
      <c r="B157" s="6" t="s">
        <v>208</v>
      </c>
      <c r="C157" s="1" t="s">
        <v>26</v>
      </c>
      <c r="D157" s="6" t="s">
        <v>27</v>
      </c>
      <c r="E157" s="6" t="s">
        <v>205</v>
      </c>
      <c r="F157" s="6" t="s">
        <v>209</v>
      </c>
      <c r="G157" s="7">
        <v>153</v>
      </c>
      <c r="H157" s="7">
        <v>0</v>
      </c>
      <c r="I157" s="7">
        <v>90</v>
      </c>
      <c r="J157" s="7">
        <v>48</v>
      </c>
      <c r="K157" s="7">
        <v>48</v>
      </c>
      <c r="L157" s="7">
        <v>0</v>
      </c>
      <c r="M157" s="7">
        <v>0</v>
      </c>
      <c r="N157" s="7">
        <v>0</v>
      </c>
      <c r="O157" s="7">
        <f>5*2.5</f>
        <v>12.5</v>
      </c>
      <c r="P157" s="7">
        <v>13</v>
      </c>
      <c r="Q157" s="8">
        <f>Table54[[#This Row],[Elanikud RKA]]/(Table54[[#This Row],[Elanikud]])</f>
        <v>0.58823529411764708</v>
      </c>
      <c r="S157" s="8">
        <f>Table54[[#This Row],[Liitunud ÜK e]]/Table54[[#This Row],[Elanikud RKA]]</f>
        <v>0.53333333333333333</v>
      </c>
      <c r="T157" s="8">
        <f>Table54[[#This Row],[Liitunud ÜV e]]/Table54[[#This Row],[Elanikud RKA]]</f>
        <v>0.53333333333333333</v>
      </c>
      <c r="U157" s="8">
        <f>Table54[[#This Row],[M liitunud ÜK LP e]]/Table54[[#This Row],[Elanikud RKA]]</f>
        <v>0</v>
      </c>
      <c r="V157" s="8">
        <f>Table54[[#This Row],[M liitunud ÜV LP e]]/Table54[[#This Row],[Elanikud RKA]]</f>
        <v>0</v>
      </c>
      <c r="W157" s="8">
        <f>Table54[[#This Row],[M liitunud ÜK e]]/Table54[[#This Row],[Elanikud RKA]]</f>
        <v>0.1388888888888889</v>
      </c>
      <c r="X157" s="8">
        <f>Table54[[#This Row],[M liitunud ÜV e]]/Table54[[#This Row],[Elanikud RKA]]</f>
        <v>0.14444444444444443</v>
      </c>
    </row>
    <row r="158" spans="1:24" ht="20.100000000000001" customHeight="1" x14ac:dyDescent="0.25">
      <c r="A158" s="6" t="s">
        <v>210</v>
      </c>
      <c r="B158" s="6" t="s">
        <v>211</v>
      </c>
      <c r="C158" s="1" t="s">
        <v>26</v>
      </c>
      <c r="D158" s="6" t="s">
        <v>27</v>
      </c>
      <c r="E158" s="6" t="s">
        <v>49</v>
      </c>
      <c r="F158" s="6" t="s">
        <v>212</v>
      </c>
      <c r="G158" s="7">
        <v>327</v>
      </c>
      <c r="H158" s="7">
        <v>58</v>
      </c>
      <c r="I158" s="7">
        <v>210</v>
      </c>
      <c r="J158" s="7">
        <v>268</v>
      </c>
      <c r="K158" s="7">
        <v>268</v>
      </c>
      <c r="L158" s="7">
        <v>58</v>
      </c>
      <c r="M158" s="7">
        <v>0</v>
      </c>
      <c r="N158" s="7">
        <v>0</v>
      </c>
      <c r="O158" s="7">
        <v>0</v>
      </c>
      <c r="P158" s="7">
        <v>0</v>
      </c>
      <c r="Q158" s="8">
        <f>Table54[[#This Row],[Elanikud RKA]]/(Table54[[#This Row],[Elanikud]])</f>
        <v>0.64220183486238536</v>
      </c>
      <c r="R158" s="8">
        <f>Table54[[#This Row],[Liitunud H e]]/Table54[[#This Row],[H_elanikud]]</f>
        <v>1</v>
      </c>
      <c r="S158" s="8">
        <f>Table54[[#This Row],[Liitunud ÜK e]]/Table54[[#This Row],[Elanikud RKA]]</f>
        <v>1.2761904761904761</v>
      </c>
      <c r="T158" s="8">
        <f>Table54[[#This Row],[Liitunud ÜV e]]/Table54[[#This Row],[Elanikud RKA]]</f>
        <v>1.2761904761904761</v>
      </c>
      <c r="U158" s="8">
        <f>Table54[[#This Row],[M liitunud ÜK LP e]]/Table54[[#This Row],[Elanikud RKA]]</f>
        <v>0</v>
      </c>
      <c r="V158" s="8">
        <f>Table54[[#This Row],[M liitunud ÜV LP e]]/Table54[[#This Row],[Elanikud RKA]]</f>
        <v>0</v>
      </c>
      <c r="W158" s="8">
        <f>Table54[[#This Row],[M liitunud ÜK e]]/Table54[[#This Row],[Elanikud RKA]]</f>
        <v>0</v>
      </c>
      <c r="X158" s="8">
        <f>Table54[[#This Row],[M liitunud ÜV e]]/Table54[[#This Row],[Elanikud RKA]]</f>
        <v>0</v>
      </c>
    </row>
    <row r="159" spans="1:24" ht="20.100000000000001" customHeight="1" x14ac:dyDescent="0.25">
      <c r="A159" s="6" t="s">
        <v>213</v>
      </c>
      <c r="B159" s="6" t="s">
        <v>214</v>
      </c>
      <c r="C159" s="1" t="s">
        <v>26</v>
      </c>
      <c r="D159" s="6" t="s">
        <v>27</v>
      </c>
      <c r="E159" s="6" t="s">
        <v>49</v>
      </c>
      <c r="F159" s="6" t="s">
        <v>215</v>
      </c>
      <c r="G159" s="7">
        <v>304</v>
      </c>
      <c r="H159" s="7">
        <v>70</v>
      </c>
      <c r="I159" s="7">
        <v>150</v>
      </c>
      <c r="J159" s="7">
        <v>220</v>
      </c>
      <c r="K159" s="7">
        <v>220</v>
      </c>
      <c r="L159" s="7">
        <v>70</v>
      </c>
      <c r="M159" s="7">
        <v>0</v>
      </c>
      <c r="N159" s="7">
        <v>0</v>
      </c>
      <c r="O159" s="7">
        <v>0</v>
      </c>
      <c r="P159" s="7">
        <v>0</v>
      </c>
      <c r="Q159" s="8">
        <f>Table54[[#This Row],[Elanikud RKA]]/(Table54[[#This Row],[Elanikud]])</f>
        <v>0.49342105263157893</v>
      </c>
      <c r="R159" s="8">
        <f>Table54[[#This Row],[Liitunud H e]]/Table54[[#This Row],[H_elanikud]]</f>
        <v>1</v>
      </c>
      <c r="S159" s="8">
        <f>Table54[[#This Row],[Liitunud ÜK e]]/Table54[[#This Row],[Elanikud RKA]]</f>
        <v>1.4666666666666666</v>
      </c>
      <c r="T159" s="8">
        <f>Table54[[#This Row],[Liitunud ÜV e]]/Table54[[#This Row],[Elanikud RKA]]</f>
        <v>1.4666666666666666</v>
      </c>
      <c r="U159" s="8">
        <f>Table54[[#This Row],[M liitunud ÜK LP e]]/Table54[[#This Row],[Elanikud RKA]]</f>
        <v>0</v>
      </c>
      <c r="V159" s="8">
        <f>Table54[[#This Row],[M liitunud ÜV LP e]]/Table54[[#This Row],[Elanikud RKA]]</f>
        <v>0</v>
      </c>
      <c r="W159" s="8">
        <f>Table54[[#This Row],[M liitunud ÜK e]]/Table54[[#This Row],[Elanikud RKA]]</f>
        <v>0</v>
      </c>
      <c r="X159" s="8">
        <f>Table54[[#This Row],[M liitunud ÜV e]]/Table54[[#This Row],[Elanikud RKA]]</f>
        <v>0</v>
      </c>
    </row>
    <row r="160" spans="1:24" ht="20.100000000000001" customHeight="1" x14ac:dyDescent="0.25">
      <c r="A160" s="6" t="s">
        <v>216</v>
      </c>
      <c r="B160" s="6" t="s">
        <v>217</v>
      </c>
      <c r="C160" s="1" t="s">
        <v>26</v>
      </c>
      <c r="D160" s="6" t="s">
        <v>27</v>
      </c>
      <c r="E160" s="6" t="s">
        <v>49</v>
      </c>
      <c r="F160" s="6" t="s">
        <v>218</v>
      </c>
      <c r="G160" s="7">
        <v>231</v>
      </c>
      <c r="H160" s="7">
        <v>0</v>
      </c>
      <c r="I160" s="7">
        <v>150</v>
      </c>
      <c r="J160" s="7">
        <v>140</v>
      </c>
      <c r="K160" s="7">
        <v>140</v>
      </c>
      <c r="L160" s="7">
        <v>0</v>
      </c>
      <c r="M160" s="7">
        <v>0</v>
      </c>
      <c r="N160" s="7">
        <v>0</v>
      </c>
      <c r="O160" s="7">
        <v>10</v>
      </c>
      <c r="P160" s="7">
        <v>10</v>
      </c>
      <c r="Q160" s="8">
        <f>Table54[[#This Row],[Elanikud RKA]]/(Table54[[#This Row],[Elanikud]])</f>
        <v>0.64935064935064934</v>
      </c>
      <c r="S160" s="8">
        <f>Table54[[#This Row],[Liitunud ÜK e]]/Table54[[#This Row],[Elanikud RKA]]</f>
        <v>0.93333333333333335</v>
      </c>
      <c r="T160" s="8">
        <f>Table54[[#This Row],[Liitunud ÜV e]]/Table54[[#This Row],[Elanikud RKA]]</f>
        <v>0.93333333333333335</v>
      </c>
      <c r="U160" s="8">
        <f>Table54[[#This Row],[M liitunud ÜK LP e]]/Table54[[#This Row],[Elanikud RKA]]</f>
        <v>0</v>
      </c>
      <c r="V160" s="8">
        <f>Table54[[#This Row],[M liitunud ÜV LP e]]/Table54[[#This Row],[Elanikud RKA]]</f>
        <v>0</v>
      </c>
      <c r="W160" s="8">
        <f>Table54[[#This Row],[M liitunud ÜK e]]/Table54[[#This Row],[Elanikud RKA]]</f>
        <v>6.6666666666666666E-2</v>
      </c>
      <c r="X160" s="8">
        <f>Table54[[#This Row],[M liitunud ÜV e]]/Table54[[#This Row],[Elanikud RKA]]</f>
        <v>6.6666666666666666E-2</v>
      </c>
    </row>
    <row r="161" spans="1:24" ht="20.100000000000001" customHeight="1" x14ac:dyDescent="0.25">
      <c r="A161" s="6" t="s">
        <v>219</v>
      </c>
      <c r="B161" s="6" t="s">
        <v>220</v>
      </c>
      <c r="C161" s="1" t="s">
        <v>26</v>
      </c>
      <c r="D161" s="6" t="s">
        <v>27</v>
      </c>
      <c r="E161" s="6" t="s">
        <v>221</v>
      </c>
      <c r="F161" s="6" t="s">
        <v>222</v>
      </c>
      <c r="G161" s="7">
        <v>339</v>
      </c>
      <c r="H161" s="7">
        <v>0</v>
      </c>
      <c r="I161" s="7">
        <v>320</v>
      </c>
      <c r="J161" s="7">
        <v>320</v>
      </c>
      <c r="K161" s="7">
        <v>320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8">
        <f>Table54[[#This Row],[Elanikud RKA]]/(Table54[[#This Row],[Elanikud]])</f>
        <v>0.94395280235988199</v>
      </c>
      <c r="S161" s="8">
        <f>Table54[[#This Row],[Liitunud ÜK e]]/Table54[[#This Row],[Elanikud RKA]]</f>
        <v>1</v>
      </c>
      <c r="T161" s="8">
        <f>Table54[[#This Row],[Liitunud ÜV e]]/Table54[[#This Row],[Elanikud RKA]]</f>
        <v>1</v>
      </c>
      <c r="U161" s="8">
        <f>Table54[[#This Row],[M liitunud ÜK LP e]]/Table54[[#This Row],[Elanikud RKA]]</f>
        <v>0</v>
      </c>
      <c r="V161" s="8">
        <f>Table54[[#This Row],[M liitunud ÜV LP e]]/Table54[[#This Row],[Elanikud RKA]]</f>
        <v>0</v>
      </c>
      <c r="W161" s="8">
        <f>Table54[[#This Row],[M liitunud ÜK e]]/Table54[[#This Row],[Elanikud RKA]]</f>
        <v>0</v>
      </c>
      <c r="X161" s="8">
        <f>Table54[[#This Row],[M liitunud ÜV e]]/Table54[[#This Row],[Elanikud RKA]]</f>
        <v>0</v>
      </c>
    </row>
    <row r="162" spans="1:24" s="9" customFormat="1" ht="20.100000000000001" customHeight="1" x14ac:dyDescent="0.25">
      <c r="A162" s="9" t="s">
        <v>219</v>
      </c>
      <c r="B162" s="9" t="s">
        <v>220</v>
      </c>
      <c r="C162" s="3" t="s">
        <v>26</v>
      </c>
      <c r="D162" s="9" t="s">
        <v>27</v>
      </c>
      <c r="E162" s="9" t="s">
        <v>221</v>
      </c>
      <c r="F162" s="9" t="s">
        <v>1958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  <c r="R162" s="8"/>
      <c r="S162" s="11"/>
      <c r="T162" s="11"/>
      <c r="U162" s="11"/>
      <c r="V162" s="11"/>
      <c r="W162" s="11"/>
      <c r="X162" s="11"/>
    </row>
    <row r="163" spans="1:24" s="9" customFormat="1" ht="20.100000000000001" customHeight="1" x14ac:dyDescent="0.25">
      <c r="A163" s="6" t="s">
        <v>223</v>
      </c>
      <c r="B163" s="6" t="s">
        <v>224</v>
      </c>
      <c r="C163" s="1" t="s">
        <v>48</v>
      </c>
      <c r="D163" s="6" t="s">
        <v>27</v>
      </c>
      <c r="E163" s="6" t="s">
        <v>221</v>
      </c>
      <c r="F163" s="6" t="s">
        <v>225</v>
      </c>
      <c r="G163" s="7">
        <v>2889</v>
      </c>
      <c r="H163" s="7">
        <v>0</v>
      </c>
      <c r="I163" s="7">
        <v>3670</v>
      </c>
      <c r="J163" s="7">
        <v>3450</v>
      </c>
      <c r="K163" s="7">
        <v>3450</v>
      </c>
      <c r="L163" s="7">
        <v>0</v>
      </c>
      <c r="M163" s="7">
        <v>220</v>
      </c>
      <c r="N163" s="7">
        <v>220</v>
      </c>
      <c r="O163" s="7">
        <v>0</v>
      </c>
      <c r="P163" s="7">
        <v>0</v>
      </c>
      <c r="Q163" s="8">
        <f>Table54[[#This Row],[Elanikud RKA]]/(Table54[[#This Row],[Elanikud]])</f>
        <v>1.2703357563170647</v>
      </c>
      <c r="R163" s="8"/>
      <c r="S163" s="8">
        <f>Table54[[#This Row],[Liitunud ÜK e]]/Table54[[#This Row],[Elanikud RKA]]</f>
        <v>0.94005449591280654</v>
      </c>
      <c r="T163" s="8">
        <f>Table54[[#This Row],[Liitunud ÜV e]]/Table54[[#This Row],[Elanikud RKA]]</f>
        <v>0.94005449591280654</v>
      </c>
      <c r="U163" s="8">
        <f>Table54[[#This Row],[M liitunud ÜK LP e]]/Table54[[#This Row],[Elanikud RKA]]</f>
        <v>5.9945504087193457E-2</v>
      </c>
      <c r="V163" s="8">
        <f>Table54[[#This Row],[M liitunud ÜV LP e]]/Table54[[#This Row],[Elanikud RKA]]</f>
        <v>5.9945504087193457E-2</v>
      </c>
      <c r="W163" s="8">
        <f>Table54[[#This Row],[M liitunud ÜK e]]/Table54[[#This Row],[Elanikud RKA]]</f>
        <v>0</v>
      </c>
      <c r="X163" s="8">
        <f>Table54[[#This Row],[M liitunud ÜV e]]/Table54[[#This Row],[Elanikud RKA]]</f>
        <v>0</v>
      </c>
    </row>
    <row r="164" spans="1:24" s="9" customFormat="1" ht="20.100000000000001" customHeight="1" x14ac:dyDescent="0.25">
      <c r="A164" s="9" t="s">
        <v>223</v>
      </c>
      <c r="B164" s="9" t="s">
        <v>224</v>
      </c>
      <c r="C164" s="3" t="s">
        <v>48</v>
      </c>
      <c r="D164" s="9" t="s">
        <v>27</v>
      </c>
      <c r="E164" s="9" t="s">
        <v>221</v>
      </c>
      <c r="F164" s="9" t="s">
        <v>1959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  <c r="R164" s="8"/>
      <c r="S164" s="11"/>
      <c r="T164" s="11"/>
      <c r="U164" s="11"/>
      <c r="V164" s="11"/>
      <c r="W164" s="11"/>
      <c r="X164" s="11"/>
    </row>
    <row r="165" spans="1:24" s="9" customFormat="1" ht="20.100000000000001" customHeight="1" x14ac:dyDescent="0.25">
      <c r="A165" s="9" t="s">
        <v>223</v>
      </c>
      <c r="B165" s="9" t="s">
        <v>224</v>
      </c>
      <c r="C165" s="3" t="s">
        <v>48</v>
      </c>
      <c r="D165" s="9" t="s">
        <v>27</v>
      </c>
      <c r="E165" s="9" t="s">
        <v>221</v>
      </c>
      <c r="F165" s="9" t="s">
        <v>1960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  <c r="R165" s="8"/>
      <c r="S165" s="11"/>
      <c r="T165" s="11"/>
      <c r="U165" s="11"/>
      <c r="V165" s="11"/>
      <c r="W165" s="11"/>
      <c r="X165" s="11"/>
    </row>
    <row r="166" spans="1:24" s="9" customFormat="1" ht="20.100000000000001" customHeight="1" x14ac:dyDescent="0.25">
      <c r="A166" s="9" t="s">
        <v>223</v>
      </c>
      <c r="B166" s="9" t="s">
        <v>224</v>
      </c>
      <c r="C166" s="3" t="s">
        <v>48</v>
      </c>
      <c r="D166" s="9" t="s">
        <v>27</v>
      </c>
      <c r="E166" s="9" t="s">
        <v>221</v>
      </c>
      <c r="F166" s="9" t="s">
        <v>1039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  <c r="R166" s="8"/>
      <c r="S166" s="11"/>
      <c r="T166" s="11"/>
      <c r="U166" s="11"/>
      <c r="V166" s="11"/>
      <c r="W166" s="11"/>
      <c r="X166" s="11"/>
    </row>
    <row r="167" spans="1:24" ht="20.100000000000001" customHeight="1" x14ac:dyDescent="0.25">
      <c r="A167" s="9" t="s">
        <v>223</v>
      </c>
      <c r="B167" s="9" t="s">
        <v>224</v>
      </c>
      <c r="C167" s="3" t="s">
        <v>48</v>
      </c>
      <c r="D167" s="9" t="s">
        <v>27</v>
      </c>
      <c r="E167" s="9" t="s">
        <v>221</v>
      </c>
      <c r="F167" s="9" t="s">
        <v>1961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  <c r="S167" s="11"/>
      <c r="T167" s="11"/>
      <c r="U167" s="11"/>
      <c r="V167" s="11"/>
      <c r="W167" s="11"/>
      <c r="X167" s="11"/>
    </row>
    <row r="168" spans="1:24" ht="20.100000000000001" customHeight="1" x14ac:dyDescent="0.25">
      <c r="A168" s="6" t="s">
        <v>226</v>
      </c>
      <c r="B168" s="6" t="s">
        <v>227</v>
      </c>
      <c r="C168" s="1" t="s">
        <v>26</v>
      </c>
      <c r="D168" s="6" t="s">
        <v>27</v>
      </c>
      <c r="E168" s="6" t="s">
        <v>228</v>
      </c>
      <c r="F168" s="6" t="s">
        <v>229</v>
      </c>
      <c r="G168" s="7">
        <v>661</v>
      </c>
      <c r="H168" s="7">
        <v>0</v>
      </c>
      <c r="I168" s="7">
        <v>540</v>
      </c>
      <c r="J168" s="7">
        <v>360</v>
      </c>
      <c r="K168" s="7">
        <v>389</v>
      </c>
      <c r="L168" s="7">
        <v>0</v>
      </c>
      <c r="M168" s="7">
        <v>0</v>
      </c>
      <c r="N168" s="7">
        <v>0</v>
      </c>
      <c r="O168" s="7">
        <v>180</v>
      </c>
      <c r="P168" s="7">
        <v>151</v>
      </c>
      <c r="Q168" s="8">
        <f>Table54[[#This Row],[Elanikud RKA]]/(Table54[[#This Row],[Elanikud]])</f>
        <v>0.81694402420574885</v>
      </c>
      <c r="S168" s="8">
        <f>Table54[[#This Row],[Liitunud ÜK e]]/Table54[[#This Row],[Elanikud RKA]]</f>
        <v>0.66666666666666663</v>
      </c>
      <c r="T168" s="8">
        <f>Table54[[#This Row],[Liitunud ÜV e]]/Table54[[#This Row],[Elanikud RKA]]</f>
        <v>0.72037037037037033</v>
      </c>
      <c r="U168" s="8">
        <f>Table54[[#This Row],[M liitunud ÜK LP e]]/Table54[[#This Row],[Elanikud RKA]]</f>
        <v>0</v>
      </c>
      <c r="V168" s="8">
        <f>Table54[[#This Row],[M liitunud ÜV LP e]]/Table54[[#This Row],[Elanikud RKA]]</f>
        <v>0</v>
      </c>
      <c r="W168" s="8">
        <f>Table54[[#This Row],[M liitunud ÜK e]]/Table54[[#This Row],[Elanikud RKA]]</f>
        <v>0.33333333333333331</v>
      </c>
      <c r="X168" s="8">
        <f>Table54[[#This Row],[M liitunud ÜV e]]/Table54[[#This Row],[Elanikud RKA]]</f>
        <v>0.27962962962962962</v>
      </c>
    </row>
    <row r="169" spans="1:24" ht="20.100000000000001" customHeight="1" x14ac:dyDescent="0.25">
      <c r="A169" s="6" t="s">
        <v>230</v>
      </c>
      <c r="B169" s="6" t="s">
        <v>231</v>
      </c>
      <c r="C169" s="1" t="s">
        <v>26</v>
      </c>
      <c r="D169" s="6" t="s">
        <v>27</v>
      </c>
      <c r="E169" s="6" t="s">
        <v>228</v>
      </c>
      <c r="F169" s="6" t="s">
        <v>229</v>
      </c>
      <c r="G169" s="7">
        <v>100</v>
      </c>
      <c r="H169" s="7">
        <v>0</v>
      </c>
      <c r="I169" s="7">
        <v>60</v>
      </c>
      <c r="J169" s="7">
        <v>0</v>
      </c>
      <c r="K169" s="7">
        <v>25</v>
      </c>
      <c r="L169" s="7">
        <v>0</v>
      </c>
      <c r="M169" s="7">
        <v>0</v>
      </c>
      <c r="N169" s="7">
        <v>0</v>
      </c>
      <c r="O169" s="7">
        <v>60</v>
      </c>
      <c r="P169" s="7">
        <v>35</v>
      </c>
      <c r="Q169" s="8">
        <f>Table54[[#This Row],[Elanikud RKA]]/(Table54[[#This Row],[Elanikud]])</f>
        <v>0.6</v>
      </c>
      <c r="S169" s="8">
        <f>Table54[[#This Row],[Liitunud ÜK e]]/Table54[[#This Row],[Elanikud RKA]]</f>
        <v>0</v>
      </c>
      <c r="T169" s="8">
        <f>Table54[[#This Row],[Liitunud ÜV e]]/Table54[[#This Row],[Elanikud RKA]]</f>
        <v>0.41666666666666669</v>
      </c>
      <c r="U169" s="8">
        <f>Table54[[#This Row],[M liitunud ÜK LP e]]/Table54[[#This Row],[Elanikud RKA]]</f>
        <v>0</v>
      </c>
      <c r="V169" s="8">
        <f>Table54[[#This Row],[M liitunud ÜV LP e]]/Table54[[#This Row],[Elanikud RKA]]</f>
        <v>0</v>
      </c>
      <c r="W169" s="8">
        <f>Table54[[#This Row],[M liitunud ÜK e]]/Table54[[#This Row],[Elanikud RKA]]</f>
        <v>1</v>
      </c>
      <c r="X169" s="8">
        <f>Table54[[#This Row],[M liitunud ÜV e]]/Table54[[#This Row],[Elanikud RKA]]</f>
        <v>0.58333333333333337</v>
      </c>
    </row>
    <row r="170" spans="1:24" s="9" customFormat="1" ht="20.100000000000001" customHeight="1" x14ac:dyDescent="0.25">
      <c r="A170" s="12" t="s">
        <v>1670</v>
      </c>
      <c r="B170" s="12" t="s">
        <v>1671</v>
      </c>
      <c r="C170" s="2" t="s">
        <v>48</v>
      </c>
      <c r="D170" s="12" t="s">
        <v>27</v>
      </c>
      <c r="E170" s="12" t="s">
        <v>75</v>
      </c>
      <c r="F170" s="12" t="s">
        <v>1672</v>
      </c>
      <c r="G170" s="13">
        <v>307</v>
      </c>
      <c r="H170" s="13">
        <v>0</v>
      </c>
      <c r="I170" s="13">
        <v>3570</v>
      </c>
      <c r="J170" s="13">
        <f>129+92</f>
        <v>221</v>
      </c>
      <c r="K170" s="13">
        <f>344+212</f>
        <v>556</v>
      </c>
      <c r="L170" s="13">
        <v>0</v>
      </c>
      <c r="M170" s="13">
        <v>0</v>
      </c>
      <c r="N170" s="13">
        <v>0</v>
      </c>
      <c r="O170" s="13">
        <f>Table54[[#This Row],[Elanikud RKA]]-SUM(J170:J174)-SUM(M170:M174)</f>
        <v>3349</v>
      </c>
      <c r="P170" s="13">
        <f>Table54[[#This Row],[Elanikud RKA]]-SUM(K170:K174)-SUM(N170:N174)</f>
        <v>3014</v>
      </c>
      <c r="Q170" s="14">
        <f>Table54[[#This Row],[Elanikud RKA]]/(SUM(G170:G174))</f>
        <v>1.5789473684210527</v>
      </c>
      <c r="R170" s="14"/>
      <c r="S170" s="14">
        <f>Table54[[#This Row],[Liitunud ÜK e]]/Table54[[#This Row],[Elanikud RKA]]</f>
        <v>6.1904761904761907E-2</v>
      </c>
      <c r="T170" s="14">
        <f>Table54[[#This Row],[Liitunud ÜV e]]/Table54[[#This Row],[Elanikud RKA]]</f>
        <v>0.15574229691876751</v>
      </c>
      <c r="U170" s="14">
        <f>Table54[[#This Row],[M liitunud ÜK LP e]]/Table54[[#This Row],[Elanikud RKA]]</f>
        <v>0</v>
      </c>
      <c r="V170" s="14">
        <f>Table54[[#This Row],[M liitunud ÜV LP e]]/Table54[[#This Row],[Elanikud RKA]]</f>
        <v>0</v>
      </c>
      <c r="W170" s="14">
        <f>Table54[[#This Row],[M liitunud ÜK e]]/Table54[[#This Row],[Elanikud RKA]]</f>
        <v>0.93809523809523809</v>
      </c>
      <c r="X170" s="14">
        <f>Table54[[#This Row],[M liitunud ÜV e]]/Table54[[#This Row],[Elanikud RKA]]</f>
        <v>0.84425770308123249</v>
      </c>
    </row>
    <row r="171" spans="1:24" s="9" customFormat="1" ht="20.100000000000001" customHeight="1" x14ac:dyDescent="0.25">
      <c r="A171" s="12" t="s">
        <v>1670</v>
      </c>
      <c r="B171" s="12" t="s">
        <v>1671</v>
      </c>
      <c r="C171" s="2" t="s">
        <v>48</v>
      </c>
      <c r="D171" s="12" t="s">
        <v>27</v>
      </c>
      <c r="E171" s="12" t="s">
        <v>75</v>
      </c>
      <c r="F171" s="12" t="s">
        <v>1673</v>
      </c>
      <c r="G171" s="13">
        <v>407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4"/>
      <c r="R171" s="14"/>
      <c r="S171" s="14"/>
      <c r="T171" s="14"/>
      <c r="U171" s="14"/>
      <c r="V171" s="14"/>
      <c r="W171" s="14"/>
      <c r="X171" s="14"/>
    </row>
    <row r="172" spans="1:24" s="9" customFormat="1" ht="20.100000000000001" customHeight="1" x14ac:dyDescent="0.25">
      <c r="A172" s="12" t="s">
        <v>1670</v>
      </c>
      <c r="B172" s="12" t="s">
        <v>1671</v>
      </c>
      <c r="C172" s="2" t="s">
        <v>48</v>
      </c>
      <c r="D172" s="12" t="s">
        <v>27</v>
      </c>
      <c r="E172" s="12" t="s">
        <v>75</v>
      </c>
      <c r="F172" s="12" t="s">
        <v>1674</v>
      </c>
      <c r="G172" s="13">
        <v>523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4"/>
      <c r="R172" s="14"/>
      <c r="S172" s="14"/>
      <c r="T172" s="14"/>
      <c r="U172" s="14"/>
      <c r="V172" s="14"/>
      <c r="W172" s="14"/>
      <c r="X172" s="14"/>
    </row>
    <row r="173" spans="1:24" s="12" customFormat="1" ht="20.100000000000001" customHeight="1" x14ac:dyDescent="0.25">
      <c r="A173" s="12" t="s">
        <v>1670</v>
      </c>
      <c r="B173" s="12" t="s">
        <v>1671</v>
      </c>
      <c r="C173" s="2" t="s">
        <v>48</v>
      </c>
      <c r="D173" s="12" t="s">
        <v>27</v>
      </c>
      <c r="E173" s="12" t="s">
        <v>75</v>
      </c>
      <c r="F173" s="12" t="s">
        <v>370</v>
      </c>
      <c r="G173" s="13">
        <v>311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4"/>
      <c r="R173" s="14"/>
      <c r="S173" s="14"/>
      <c r="T173" s="14"/>
      <c r="U173" s="14"/>
      <c r="V173" s="14"/>
      <c r="W173" s="14"/>
      <c r="X173" s="14"/>
    </row>
    <row r="174" spans="1:24" s="12" customFormat="1" ht="20.100000000000001" customHeight="1" x14ac:dyDescent="0.25">
      <c r="A174" s="12" t="s">
        <v>1670</v>
      </c>
      <c r="B174" s="12" t="s">
        <v>1671</v>
      </c>
      <c r="C174" s="2" t="s">
        <v>48</v>
      </c>
      <c r="D174" s="12" t="s">
        <v>27</v>
      </c>
      <c r="E174" s="12" t="s">
        <v>75</v>
      </c>
      <c r="F174" s="12" t="s">
        <v>1675</v>
      </c>
      <c r="G174" s="13">
        <v>713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4"/>
      <c r="S174" s="14"/>
      <c r="T174" s="14"/>
      <c r="U174" s="14"/>
      <c r="V174" s="14"/>
      <c r="W174" s="14"/>
      <c r="X174" s="14"/>
    </row>
    <row r="175" spans="1:24" s="12" customFormat="1" ht="20.100000000000001" customHeight="1" x14ac:dyDescent="0.25">
      <c r="A175" s="9" t="s">
        <v>1670</v>
      </c>
      <c r="B175" s="9" t="s">
        <v>1671</v>
      </c>
      <c r="C175" s="3" t="s">
        <v>48</v>
      </c>
      <c r="D175" s="9" t="s">
        <v>27</v>
      </c>
      <c r="E175" s="9" t="s">
        <v>1079</v>
      </c>
      <c r="F175" s="9" t="s">
        <v>1962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  <c r="R175" s="8"/>
      <c r="S175" s="11"/>
      <c r="T175" s="11"/>
      <c r="U175" s="11"/>
      <c r="V175" s="11"/>
      <c r="W175" s="11"/>
      <c r="X175" s="11"/>
    </row>
    <row r="176" spans="1:24" s="12" customFormat="1" ht="20.100000000000001" customHeight="1" x14ac:dyDescent="0.25">
      <c r="A176" s="9" t="s">
        <v>1670</v>
      </c>
      <c r="B176" s="9" t="s">
        <v>1671</v>
      </c>
      <c r="C176" s="3" t="s">
        <v>48</v>
      </c>
      <c r="D176" s="9" t="s">
        <v>27</v>
      </c>
      <c r="E176" s="9" t="s">
        <v>1079</v>
      </c>
      <c r="F176" s="9" t="s">
        <v>1082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  <c r="R176" s="8"/>
      <c r="S176" s="11"/>
      <c r="T176" s="11"/>
      <c r="U176" s="11"/>
      <c r="V176" s="11"/>
      <c r="W176" s="11"/>
      <c r="X176" s="11"/>
    </row>
    <row r="177" spans="1:24" s="12" customFormat="1" ht="20.100000000000001" customHeight="1" x14ac:dyDescent="0.25">
      <c r="A177" s="9" t="s">
        <v>1670</v>
      </c>
      <c r="B177" s="9" t="s">
        <v>1671</v>
      </c>
      <c r="C177" s="3" t="s">
        <v>48</v>
      </c>
      <c r="D177" s="9" t="s">
        <v>27</v>
      </c>
      <c r="E177" s="9" t="s">
        <v>75</v>
      </c>
      <c r="F177" s="9" t="s">
        <v>1929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  <c r="R177" s="8"/>
      <c r="S177" s="11"/>
      <c r="T177" s="11"/>
      <c r="U177" s="11"/>
      <c r="V177" s="11"/>
      <c r="W177" s="11"/>
      <c r="X177" s="11"/>
    </row>
    <row r="178" spans="1:24" s="9" customFormat="1" ht="20.100000000000001" customHeight="1" x14ac:dyDescent="0.25">
      <c r="A178" s="9" t="s">
        <v>1670</v>
      </c>
      <c r="B178" s="9" t="s">
        <v>1671</v>
      </c>
      <c r="C178" s="3" t="s">
        <v>48</v>
      </c>
      <c r="D178" s="9" t="s">
        <v>27</v>
      </c>
      <c r="E178" s="9" t="s">
        <v>38</v>
      </c>
      <c r="F178" s="9" t="s">
        <v>1701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  <c r="R178" s="8"/>
      <c r="S178" s="11"/>
      <c r="T178" s="11"/>
      <c r="U178" s="11"/>
      <c r="V178" s="11"/>
      <c r="W178" s="11"/>
      <c r="X178" s="11"/>
    </row>
    <row r="179" spans="1:24" ht="20.100000000000001" customHeight="1" x14ac:dyDescent="0.25">
      <c r="A179" s="6" t="s">
        <v>232</v>
      </c>
      <c r="B179" s="6" t="s">
        <v>233</v>
      </c>
      <c r="C179" s="1" t="s">
        <v>26</v>
      </c>
      <c r="D179" s="6" t="s">
        <v>27</v>
      </c>
      <c r="E179" s="6" t="s">
        <v>55</v>
      </c>
      <c r="F179" s="6" t="s">
        <v>234</v>
      </c>
      <c r="G179" s="7">
        <v>193</v>
      </c>
      <c r="H179" s="7">
        <v>0</v>
      </c>
      <c r="I179" s="7">
        <v>140</v>
      </c>
      <c r="J179" s="7">
        <v>11</v>
      </c>
      <c r="K179" s="7">
        <v>103</v>
      </c>
      <c r="L179" s="7">
        <v>0</v>
      </c>
      <c r="M179" s="7">
        <v>0</v>
      </c>
      <c r="N179" s="7">
        <v>0</v>
      </c>
      <c r="O179" s="7">
        <f>Table54[[#This Row],[Elanikud RKA]]-Table54[[#This Row],[Liitunud ÜK e]]-Table54[[#This Row],[M liitunud ÜK LP e]]</f>
        <v>129</v>
      </c>
      <c r="P179" s="7">
        <f>Table54[[#This Row],[Elanikud RKA]]-Table54[[#This Row],[Liitunud ÜV e]]-Table54[[#This Row],[M liitunud ÜV LP e]]</f>
        <v>37</v>
      </c>
      <c r="Q179" s="8">
        <f>Table54[[#This Row],[Elanikud RKA]]/(Table54[[#This Row],[Elanikud]])</f>
        <v>0.72538860103626945</v>
      </c>
      <c r="S179" s="8">
        <f>Table54[[#This Row],[Liitunud ÜK e]]/Table54[[#This Row],[Elanikud RKA]]</f>
        <v>7.857142857142857E-2</v>
      </c>
      <c r="T179" s="8">
        <f>Table54[[#This Row],[Liitunud ÜV e]]/Table54[[#This Row],[Elanikud RKA]]</f>
        <v>0.73571428571428577</v>
      </c>
      <c r="U179" s="8">
        <f>Table54[[#This Row],[M liitunud ÜK LP e]]/Table54[[#This Row],[Elanikud RKA]]</f>
        <v>0</v>
      </c>
      <c r="V179" s="8">
        <f>Table54[[#This Row],[M liitunud ÜV LP e]]/Table54[[#This Row],[Elanikud RKA]]</f>
        <v>0</v>
      </c>
      <c r="W179" s="8">
        <f>Table54[[#This Row],[M liitunud ÜK e]]/Table54[[#This Row],[Elanikud RKA]]</f>
        <v>0.92142857142857137</v>
      </c>
      <c r="X179" s="8">
        <f>Table54[[#This Row],[M liitunud ÜV e]]/Table54[[#This Row],[Elanikud RKA]]</f>
        <v>0.26428571428571429</v>
      </c>
    </row>
    <row r="180" spans="1:24" s="9" customFormat="1" ht="20.100000000000001" customHeight="1" x14ac:dyDescent="0.25">
      <c r="A180" s="9" t="s">
        <v>232</v>
      </c>
      <c r="B180" s="9" t="s">
        <v>233</v>
      </c>
      <c r="C180" s="3" t="s">
        <v>26</v>
      </c>
      <c r="D180" s="9" t="s">
        <v>27</v>
      </c>
      <c r="E180" s="9" t="s">
        <v>55</v>
      </c>
      <c r="F180" s="9" t="s">
        <v>243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8"/>
      <c r="S180" s="11"/>
      <c r="T180" s="11"/>
      <c r="U180" s="11"/>
      <c r="V180" s="11"/>
      <c r="W180" s="11"/>
      <c r="X180" s="11"/>
    </row>
    <row r="181" spans="1:24" ht="20.100000000000001" customHeight="1" x14ac:dyDescent="0.25">
      <c r="A181" s="6" t="s">
        <v>235</v>
      </c>
      <c r="B181" s="6" t="s">
        <v>236</v>
      </c>
      <c r="C181" s="1" t="s">
        <v>26</v>
      </c>
      <c r="D181" s="6" t="s">
        <v>27</v>
      </c>
      <c r="E181" s="6" t="s">
        <v>124</v>
      </c>
      <c r="F181" s="6" t="s">
        <v>237</v>
      </c>
      <c r="G181" s="7">
        <v>46</v>
      </c>
      <c r="H181" s="7">
        <v>0</v>
      </c>
      <c r="I181" s="7">
        <v>20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f>Table54[[#This Row],[Elanikud RKA]]-Table54[[#This Row],[Liitunud ÜK e]]-Table54[[#This Row],[M liitunud ÜK LP e]]</f>
        <v>20</v>
      </c>
      <c r="P181" s="7">
        <f>Table54[[#This Row],[Elanikud RKA]]-Table54[[#This Row],[Liitunud ÜV e]]-Table54[[#This Row],[M liitunud ÜV LP e]]</f>
        <v>20</v>
      </c>
      <c r="Q181" s="8">
        <f>Table54[[#This Row],[Elanikud RKA]]/(Table54[[#This Row],[Elanikud]])</f>
        <v>0.43478260869565216</v>
      </c>
      <c r="S181" s="8">
        <f>Table54[[#This Row],[Liitunud ÜK e]]/Table54[[#This Row],[Elanikud RKA]]</f>
        <v>0</v>
      </c>
      <c r="T181" s="8">
        <f>Table54[[#This Row],[Liitunud ÜV e]]/Table54[[#This Row],[Elanikud RKA]]</f>
        <v>0</v>
      </c>
      <c r="U181" s="8">
        <f>Table54[[#This Row],[M liitunud ÜK LP e]]/Table54[[#This Row],[Elanikud RKA]]</f>
        <v>0</v>
      </c>
      <c r="V181" s="8">
        <f>Table54[[#This Row],[M liitunud ÜV LP e]]/Table54[[#This Row],[Elanikud RKA]]</f>
        <v>0</v>
      </c>
      <c r="W181" s="8">
        <f>Table54[[#This Row],[M liitunud ÜK e]]/Table54[[#This Row],[Elanikud RKA]]</f>
        <v>1</v>
      </c>
      <c r="X181" s="8">
        <f>Table54[[#This Row],[M liitunud ÜV e]]/Table54[[#This Row],[Elanikud RKA]]</f>
        <v>1</v>
      </c>
    </row>
    <row r="182" spans="1:24" s="9" customFormat="1" ht="20.100000000000001" customHeight="1" x14ac:dyDescent="0.25">
      <c r="A182" s="9" t="s">
        <v>235</v>
      </c>
      <c r="B182" s="9" t="s">
        <v>236</v>
      </c>
      <c r="C182" s="3" t="s">
        <v>26</v>
      </c>
      <c r="D182" s="9" t="s">
        <v>27</v>
      </c>
      <c r="E182" s="9" t="s">
        <v>124</v>
      </c>
      <c r="F182" s="9" t="s">
        <v>1963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  <c r="R182" s="8"/>
      <c r="S182" s="11"/>
      <c r="T182" s="11"/>
      <c r="U182" s="11"/>
      <c r="V182" s="11"/>
      <c r="W182" s="11"/>
      <c r="X182" s="11"/>
    </row>
    <row r="183" spans="1:24" s="12" customFormat="1" ht="20.100000000000001" customHeight="1" x14ac:dyDescent="0.25">
      <c r="A183" s="12" t="s">
        <v>1676</v>
      </c>
      <c r="B183" s="12" t="s">
        <v>1677</v>
      </c>
      <c r="C183" s="2" t="s">
        <v>26</v>
      </c>
      <c r="D183" s="12" t="s">
        <v>27</v>
      </c>
      <c r="E183" s="12" t="s">
        <v>75</v>
      </c>
      <c r="F183" s="12" t="s">
        <v>1678</v>
      </c>
      <c r="G183" s="13">
        <v>61</v>
      </c>
      <c r="H183" s="13">
        <v>0</v>
      </c>
      <c r="I183" s="13">
        <v>70</v>
      </c>
      <c r="J183" s="13">
        <v>0</v>
      </c>
      <c r="K183" s="13">
        <v>85</v>
      </c>
      <c r="L183" s="13">
        <v>0</v>
      </c>
      <c r="M183" s="13"/>
      <c r="N183" s="13">
        <v>0</v>
      </c>
      <c r="O183" s="13">
        <f>Table54[[#This Row],[Elanikud RKA]]-Table54[[#This Row],[Liitunud ÜK e]]-Table54[[#This Row],[M liitunud ÜK LP e]]</f>
        <v>70</v>
      </c>
      <c r="P183" s="13">
        <f>Table54[[#This Row],[Elanikud RKA]]-Table54[[#This Row],[Liitunud ÜV e]]-Table54[[#This Row],[M liitunud ÜV LP e]]</f>
        <v>-15</v>
      </c>
      <c r="Q183" s="14">
        <f>Table54[[#This Row],[Elanikud RKA]]/(Table54[[#This Row],[Elanikud]]+G184)</f>
        <v>0.41666666666666669</v>
      </c>
      <c r="R183" s="14"/>
      <c r="S183" s="14">
        <f>Table54[[#This Row],[Liitunud ÜK e]]/Table54[[#This Row],[Elanikud RKA]]</f>
        <v>0</v>
      </c>
      <c r="T183" s="14">
        <f>Table54[[#This Row],[Liitunud ÜV e]]/Table54[[#This Row],[Elanikud RKA]]</f>
        <v>1.2142857142857142</v>
      </c>
      <c r="U183" s="14">
        <f>Table54[[#This Row],[M liitunud ÜK LP e]]/Table54[[#This Row],[Elanikud RKA]]</f>
        <v>0</v>
      </c>
      <c r="V183" s="14">
        <f>Table54[[#This Row],[M liitunud ÜV LP e]]/Table54[[#This Row],[Elanikud RKA]]</f>
        <v>0</v>
      </c>
      <c r="W183" s="14">
        <f>Table54[[#This Row],[M liitunud ÜK e]]/Table54[[#This Row],[Elanikud RKA]]</f>
        <v>1</v>
      </c>
      <c r="X183" s="14">
        <f>Table54[[#This Row],[M liitunud ÜV e]]/Table54[[#This Row],[Elanikud RKA]]</f>
        <v>-0.21428571428571427</v>
      </c>
    </row>
    <row r="184" spans="1:24" s="12" customFormat="1" ht="20.100000000000001" customHeight="1" x14ac:dyDescent="0.2">
      <c r="A184" s="12" t="s">
        <v>1676</v>
      </c>
      <c r="B184" s="12" t="s">
        <v>1677</v>
      </c>
      <c r="C184" s="2" t="s">
        <v>26</v>
      </c>
      <c r="D184" s="12" t="s">
        <v>27</v>
      </c>
      <c r="E184" s="12" t="s">
        <v>75</v>
      </c>
      <c r="F184" s="12" t="s">
        <v>1679</v>
      </c>
      <c r="G184" s="13">
        <v>107</v>
      </c>
      <c r="H184" s="13"/>
      <c r="I184" s="13"/>
      <c r="J184" s="13"/>
      <c r="K184" s="18"/>
      <c r="L184" s="13"/>
      <c r="M184" s="13"/>
      <c r="N184" s="13"/>
      <c r="O184" s="13">
        <f>Table54[[#This Row],[Elanikud RKA]]-Table54[[#This Row],[Liitunud ÜK e]]-Table54[[#This Row],[M liitunud ÜK LP e]]</f>
        <v>0</v>
      </c>
      <c r="P184" s="13">
        <f>Table54[[#This Row],[Elanikud RKA]]-Table54[[#This Row],[Liitunud ÜV e]]-Table54[[#This Row],[M liitunud ÜV LP e]]</f>
        <v>0</v>
      </c>
      <c r="Q184" s="14"/>
      <c r="R184" s="14"/>
      <c r="S184" s="14"/>
      <c r="T184" s="14"/>
      <c r="U184" s="14"/>
      <c r="V184" s="14"/>
      <c r="W184" s="14"/>
      <c r="X184" s="14"/>
    </row>
    <row r="185" spans="1:24" s="9" customFormat="1" ht="20.100000000000001" customHeight="1" x14ac:dyDescent="0.25">
      <c r="A185" s="6" t="s">
        <v>238</v>
      </c>
      <c r="B185" s="6" t="s">
        <v>239</v>
      </c>
      <c r="C185" s="1" t="s">
        <v>26</v>
      </c>
      <c r="D185" s="6" t="s">
        <v>27</v>
      </c>
      <c r="E185" s="6" t="s">
        <v>151</v>
      </c>
      <c r="F185" s="6" t="s">
        <v>240</v>
      </c>
      <c r="G185" s="7">
        <v>92</v>
      </c>
      <c r="H185" s="7">
        <v>0</v>
      </c>
      <c r="I185" s="7">
        <v>70</v>
      </c>
      <c r="J185" s="7">
        <v>70</v>
      </c>
      <c r="K185" s="7">
        <v>70</v>
      </c>
      <c r="L185" s="7">
        <v>0</v>
      </c>
      <c r="M185" s="7">
        <v>0</v>
      </c>
      <c r="N185" s="7">
        <v>0</v>
      </c>
      <c r="O185" s="7">
        <f>Table54[[#This Row],[Elanikud RKA]]-Table54[[#This Row],[Liitunud ÜK e]]-Table54[[#This Row],[M liitunud ÜK LP e]]</f>
        <v>0</v>
      </c>
      <c r="P185" s="7">
        <f>Table54[[#This Row],[Elanikud RKA]]-Table54[[#This Row],[Liitunud ÜV e]]-Table54[[#This Row],[M liitunud ÜV LP e]]</f>
        <v>0</v>
      </c>
      <c r="Q185" s="8">
        <f>Table54[[#This Row],[Elanikud RKA]]/(Table54[[#This Row],[Elanikud]])</f>
        <v>0.76086956521739135</v>
      </c>
      <c r="R185" s="8"/>
      <c r="S185" s="8">
        <f>Table54[[#This Row],[Liitunud ÜK e]]/Table54[[#This Row],[Elanikud RKA]]</f>
        <v>1</v>
      </c>
      <c r="T185" s="8">
        <f>Table54[[#This Row],[Liitunud ÜV e]]/Table54[[#This Row],[Elanikud RKA]]</f>
        <v>1</v>
      </c>
      <c r="U185" s="8">
        <f>Table54[[#This Row],[M liitunud ÜK LP e]]/Table54[[#This Row],[Elanikud RKA]]</f>
        <v>0</v>
      </c>
      <c r="V185" s="8">
        <f>Table54[[#This Row],[M liitunud ÜV LP e]]/Table54[[#This Row],[Elanikud RKA]]</f>
        <v>0</v>
      </c>
      <c r="W185" s="8">
        <f>Table54[[#This Row],[M liitunud ÜK e]]/Table54[[#This Row],[Elanikud RKA]]</f>
        <v>0</v>
      </c>
      <c r="X185" s="8">
        <f>Table54[[#This Row],[M liitunud ÜV e]]/Table54[[#This Row],[Elanikud RKA]]</f>
        <v>0</v>
      </c>
    </row>
    <row r="186" spans="1:24" s="9" customFormat="1" ht="20.100000000000001" customHeight="1" x14ac:dyDescent="0.25">
      <c r="A186" s="9" t="s">
        <v>238</v>
      </c>
      <c r="B186" s="9" t="s">
        <v>239</v>
      </c>
      <c r="C186" s="3" t="s">
        <v>26</v>
      </c>
      <c r="D186" s="9" t="s">
        <v>27</v>
      </c>
      <c r="E186" s="9" t="s">
        <v>151</v>
      </c>
      <c r="F186" s="9" t="s">
        <v>1964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  <c r="R186" s="8"/>
      <c r="S186" s="11"/>
      <c r="T186" s="11"/>
      <c r="U186" s="11"/>
      <c r="V186" s="11"/>
      <c r="W186" s="11"/>
      <c r="X186" s="11"/>
    </row>
    <row r="187" spans="1:24" ht="20.100000000000001" customHeight="1" x14ac:dyDescent="0.25">
      <c r="A187" s="9" t="s">
        <v>238</v>
      </c>
      <c r="B187" s="9" t="s">
        <v>239</v>
      </c>
      <c r="C187" s="3" t="s">
        <v>26</v>
      </c>
      <c r="D187" s="9" t="s">
        <v>27</v>
      </c>
      <c r="E187" s="9" t="s">
        <v>151</v>
      </c>
      <c r="F187" s="9" t="s">
        <v>1965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  <c r="S187" s="11"/>
      <c r="T187" s="11"/>
      <c r="U187" s="11"/>
      <c r="V187" s="11"/>
      <c r="W187" s="11"/>
      <c r="X187" s="11"/>
    </row>
    <row r="188" spans="1:24" ht="20.100000000000001" customHeight="1" x14ac:dyDescent="0.25">
      <c r="A188" s="6" t="s">
        <v>241</v>
      </c>
      <c r="B188" s="6" t="s">
        <v>242</v>
      </c>
      <c r="C188" s="1" t="s">
        <v>26</v>
      </c>
      <c r="D188" s="6" t="s">
        <v>27</v>
      </c>
      <c r="E188" s="6" t="s">
        <v>55</v>
      </c>
      <c r="F188" s="6" t="s">
        <v>243</v>
      </c>
      <c r="G188" s="7">
        <v>627</v>
      </c>
      <c r="H188" s="7">
        <v>1300</v>
      </c>
      <c r="I188" s="7">
        <v>560</v>
      </c>
      <c r="J188" s="7">
        <v>32</v>
      </c>
      <c r="K188" s="7">
        <v>1860</v>
      </c>
      <c r="L188" s="7">
        <v>1300</v>
      </c>
      <c r="M188" s="7">
        <v>0</v>
      </c>
      <c r="N188" s="7">
        <v>0</v>
      </c>
      <c r="O188" s="7">
        <f>Table54[[#This Row],[Elanikud RKA]]+Table54[[#This Row],[Liitunud H e]]-Table54[[#This Row],[Liitunud ÜK e]]-Table54[[#This Row],[M liitunud ÜK LP e]]</f>
        <v>1828</v>
      </c>
      <c r="P188" s="7">
        <f>Table54[[#This Row],[Elanikud RKA]]+Table54[[#This Row],[Liitunud H e]]-Table54[[#This Row],[Liitunud ÜV e]]-Table54[[#This Row],[M liitunud ÜV LP e]]</f>
        <v>0</v>
      </c>
      <c r="Q188" s="8">
        <f>Table54[[#This Row],[Elanikud RKA]]/(Table54[[#This Row],[Elanikud]])</f>
        <v>0.89314194577352468</v>
      </c>
      <c r="R188" s="8">
        <f>Table54[[#This Row],[Liitunud H e]]/Table54[[#This Row],[H_elanikud]]</f>
        <v>1</v>
      </c>
      <c r="S188" s="8">
        <f>Table54[[#This Row],[Liitunud ÜK e]]/Table54[[#This Row],[Elanikud RKA]]</f>
        <v>5.7142857142857141E-2</v>
      </c>
      <c r="T188" s="8">
        <f>Table54[[#This Row],[Liitunud ÜV e]]/(Table54[[#This Row],[Elanikud RKA]]+Table54[[#This Row],[Liitunud H e]])</f>
        <v>1</v>
      </c>
      <c r="U188" s="8">
        <f>Table54[[#This Row],[M liitunud ÜK LP e]]/Table54[[#This Row],[Elanikud RKA]]</f>
        <v>0</v>
      </c>
      <c r="V188" s="8">
        <f>Table54[[#This Row],[M liitunud ÜV LP e]]/Table54[[#This Row],[Elanikud RKA]]</f>
        <v>0</v>
      </c>
      <c r="W188" s="8">
        <f>Table54[[#This Row],[M liitunud ÜK e]]/(Table54[[#This Row],[Elanikud RKA]]+Table54[[#This Row],[Liitunud H e]])</f>
        <v>0.98279569892473118</v>
      </c>
      <c r="X188" s="8">
        <f>Table54[[#This Row],[M liitunud ÜV e]]/Table54[[#This Row],[Elanikud RKA]]</f>
        <v>0</v>
      </c>
    </row>
    <row r="189" spans="1:24" s="9" customFormat="1" ht="20.100000000000001" customHeight="1" x14ac:dyDescent="0.25">
      <c r="A189" s="9" t="s">
        <v>241</v>
      </c>
      <c r="B189" s="9" t="s">
        <v>242</v>
      </c>
      <c r="C189" s="3" t="s">
        <v>26</v>
      </c>
      <c r="D189" s="9" t="s">
        <v>27</v>
      </c>
      <c r="E189" s="9" t="s">
        <v>55</v>
      </c>
      <c r="F189" s="9" t="s">
        <v>1910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  <c r="R189" s="8"/>
      <c r="S189" s="11"/>
      <c r="T189" s="11"/>
      <c r="U189" s="11"/>
      <c r="V189" s="11"/>
      <c r="W189" s="11"/>
      <c r="X189" s="11"/>
    </row>
    <row r="190" spans="1:24" s="9" customFormat="1" ht="20.100000000000001" customHeight="1" x14ac:dyDescent="0.25">
      <c r="A190" s="9" t="s">
        <v>241</v>
      </c>
      <c r="B190" s="9" t="s">
        <v>242</v>
      </c>
      <c r="C190" s="3" t="s">
        <v>26</v>
      </c>
      <c r="D190" s="9" t="s">
        <v>27</v>
      </c>
      <c r="E190" s="9" t="s">
        <v>55</v>
      </c>
      <c r="F190" s="9" t="s">
        <v>1966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8"/>
      <c r="S190" s="11"/>
      <c r="T190" s="11"/>
      <c r="U190" s="11"/>
      <c r="V190" s="11"/>
      <c r="W190" s="11"/>
      <c r="X190" s="11"/>
    </row>
    <row r="191" spans="1:24" s="12" customFormat="1" ht="20.100000000000001" customHeight="1" x14ac:dyDescent="0.25">
      <c r="A191" s="12" t="s">
        <v>1680</v>
      </c>
      <c r="B191" s="12" t="s">
        <v>1510</v>
      </c>
      <c r="C191" s="2" t="s">
        <v>26</v>
      </c>
      <c r="D191" s="12" t="s">
        <v>27</v>
      </c>
      <c r="E191" s="12" t="s">
        <v>170</v>
      </c>
      <c r="F191" s="12" t="s">
        <v>1681</v>
      </c>
      <c r="G191" s="13">
        <v>191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4">
        <f>Table54[[#This Row],[Elanikud RKA]]/(Table54[[#This Row],[Elanikud]])</f>
        <v>0</v>
      </c>
      <c r="R191" s="14"/>
      <c r="S191" s="14" t="e">
        <f>Table54[[#This Row],[Liitunud ÜK e]]/Table54[[#This Row],[Elanikud RKA]]</f>
        <v>#DIV/0!</v>
      </c>
      <c r="T191" s="14" t="e">
        <f>Table54[[#This Row],[Liitunud ÜV e]]/Table54[[#This Row],[Elanikud RKA]]</f>
        <v>#DIV/0!</v>
      </c>
      <c r="U191" s="14" t="e">
        <f>Table54[[#This Row],[M liitunud ÜK LP e]]/Table54[[#This Row],[Elanikud RKA]]</f>
        <v>#DIV/0!</v>
      </c>
      <c r="V191" s="14" t="e">
        <f>Table54[[#This Row],[M liitunud ÜV LP e]]/Table54[[#This Row],[Elanikud RKA]]</f>
        <v>#DIV/0!</v>
      </c>
      <c r="W191" s="14" t="e">
        <f>Table54[[#This Row],[M liitunud ÜK e]]/Table54[[#This Row],[Elanikud RKA]]</f>
        <v>#DIV/0!</v>
      </c>
      <c r="X191" s="14" t="e">
        <f>Table54[[#This Row],[M liitunud ÜV e]]/Table54[[#This Row],[Elanikud RKA]]</f>
        <v>#DIV/0!</v>
      </c>
    </row>
    <row r="192" spans="1:24" s="9" customFormat="1" ht="20.100000000000001" customHeight="1" x14ac:dyDescent="0.25">
      <c r="A192" s="9" t="s">
        <v>1680</v>
      </c>
      <c r="B192" s="9" t="s">
        <v>1510</v>
      </c>
      <c r="C192" s="3" t="s">
        <v>26</v>
      </c>
      <c r="D192" s="9" t="s">
        <v>27</v>
      </c>
      <c r="E192" s="9" t="s">
        <v>66</v>
      </c>
      <c r="F192" s="9" t="s">
        <v>1663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  <c r="R192" s="8"/>
      <c r="S192" s="11"/>
      <c r="T192" s="11"/>
      <c r="U192" s="11"/>
      <c r="V192" s="11"/>
      <c r="W192" s="11"/>
      <c r="X192" s="11"/>
    </row>
    <row r="193" spans="1:24" s="9" customFormat="1" ht="20.100000000000001" customHeight="1" x14ac:dyDescent="0.25">
      <c r="A193" s="6" t="s">
        <v>244</v>
      </c>
      <c r="B193" s="6" t="s">
        <v>245</v>
      </c>
      <c r="C193" s="1" t="s">
        <v>26</v>
      </c>
      <c r="D193" s="6" t="s">
        <v>27</v>
      </c>
      <c r="E193" s="6" t="s">
        <v>55</v>
      </c>
      <c r="F193" s="6" t="s">
        <v>246</v>
      </c>
      <c r="G193" s="7">
        <v>355</v>
      </c>
      <c r="H193" s="7">
        <v>292</v>
      </c>
      <c r="I193" s="7">
        <v>310</v>
      </c>
      <c r="J193" s="7">
        <v>0</v>
      </c>
      <c r="K193" s="7">
        <v>602</v>
      </c>
      <c r="L193" s="7">
        <v>292</v>
      </c>
      <c r="M193" s="7">
        <v>0</v>
      </c>
      <c r="N193" s="7">
        <v>0</v>
      </c>
      <c r="O193" s="7">
        <f>Table54[[#This Row],[Elanikud RKA]]+Table54[[#This Row],[Liitunud H e]]-Table54[[#This Row],[Liitunud ÜK e]]</f>
        <v>602</v>
      </c>
      <c r="P193" s="7">
        <f>Table54[[#This Row],[Elanikud RKA]]+Table54[[#This Row],[Liitunud H e]]-Table54[[#This Row],[Liitunud ÜV e]]</f>
        <v>0</v>
      </c>
      <c r="Q193" s="8">
        <f>Table54[[#This Row],[Elanikud RKA]]/(Table54[[#This Row],[Elanikud]])</f>
        <v>0.87323943661971826</v>
      </c>
      <c r="R193" s="8">
        <f>Table54[[#This Row],[Liitunud H e]]/Table54[[#This Row],[H_elanikud]]</f>
        <v>1</v>
      </c>
      <c r="S193" s="8">
        <f>Table54[[#This Row],[Liitunud ÜK e]]/Table54[[#This Row],[Elanikud RKA]]</f>
        <v>0</v>
      </c>
      <c r="T193" s="8">
        <f>Table54[[#This Row],[Liitunud ÜV e]]/(Table54[[#This Row],[Elanikud RKA]]+Table54[[#This Row],[Liitunud H e]])</f>
        <v>1</v>
      </c>
      <c r="U193" s="8">
        <f>Table54[[#This Row],[M liitunud ÜK LP e]]/Table54[[#This Row],[Elanikud RKA]]</f>
        <v>0</v>
      </c>
      <c r="V193" s="8">
        <f>Table54[[#This Row],[M liitunud ÜV LP e]]/Table54[[#This Row],[Elanikud RKA]]</f>
        <v>0</v>
      </c>
      <c r="W193" s="8">
        <f>Table54[[#This Row],[M liitunud ÜK e]]/(Table54[[#This Row],[Elanikud RKA]]+Table54[[#This Row],[Liitunud H e]])</f>
        <v>1</v>
      </c>
      <c r="X193" s="8">
        <f>Table54[[#This Row],[M liitunud ÜV e]]/Table54[[#This Row],[Elanikud RKA]]</f>
        <v>0</v>
      </c>
    </row>
    <row r="194" spans="1:24" ht="20.100000000000001" customHeight="1" x14ac:dyDescent="0.25">
      <c r="A194" s="9" t="s">
        <v>244</v>
      </c>
      <c r="B194" s="9" t="s">
        <v>245</v>
      </c>
      <c r="C194" s="3" t="s">
        <v>26</v>
      </c>
      <c r="D194" s="9" t="s">
        <v>27</v>
      </c>
      <c r="E194" s="9" t="s">
        <v>55</v>
      </c>
      <c r="F194" s="9" t="s">
        <v>1967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  <c r="S194" s="11"/>
      <c r="T194" s="11"/>
      <c r="U194" s="11"/>
      <c r="V194" s="11"/>
      <c r="W194" s="11"/>
      <c r="X194" s="11"/>
    </row>
    <row r="195" spans="1:24" s="9" customFormat="1" ht="20.100000000000001" customHeight="1" x14ac:dyDescent="0.25">
      <c r="A195" s="9" t="s">
        <v>244</v>
      </c>
      <c r="B195" s="9" t="s">
        <v>245</v>
      </c>
      <c r="C195" s="3" t="s">
        <v>26</v>
      </c>
      <c r="D195" s="9" t="s">
        <v>27</v>
      </c>
      <c r="E195" s="9" t="s">
        <v>55</v>
      </c>
      <c r="F195" s="9" t="s">
        <v>1968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  <c r="R195" s="8"/>
      <c r="S195" s="11"/>
      <c r="T195" s="11"/>
      <c r="U195" s="11"/>
      <c r="V195" s="11"/>
      <c r="W195" s="11"/>
      <c r="X195" s="11"/>
    </row>
    <row r="196" spans="1:24" ht="20.100000000000001" customHeight="1" x14ac:dyDescent="0.25">
      <c r="A196" s="6" t="s">
        <v>247</v>
      </c>
      <c r="B196" s="6" t="s">
        <v>248</v>
      </c>
      <c r="C196" s="1" t="s">
        <v>26</v>
      </c>
      <c r="D196" s="6" t="s">
        <v>27</v>
      </c>
      <c r="E196" s="6" t="s">
        <v>205</v>
      </c>
      <c r="F196" s="6" t="s">
        <v>249</v>
      </c>
      <c r="G196" s="7">
        <v>279</v>
      </c>
      <c r="H196" s="7">
        <v>0</v>
      </c>
      <c r="I196" s="7">
        <v>120</v>
      </c>
      <c r="J196" s="7">
        <v>135</v>
      </c>
      <c r="K196" s="7">
        <v>245</v>
      </c>
      <c r="L196" s="7">
        <v>0</v>
      </c>
      <c r="M196" s="7">
        <f>15*2.5</f>
        <v>37.5</v>
      </c>
      <c r="N196" s="7">
        <f>15*2.5</f>
        <v>37.5</v>
      </c>
      <c r="O196" s="7">
        <f>24*2.5</f>
        <v>60</v>
      </c>
      <c r="P196" s="7"/>
      <c r="Q196" s="8">
        <f>Table54[[#This Row],[Elanikud RKA]]/(Table54[[#This Row],[Elanikud]])</f>
        <v>0.43010752688172044</v>
      </c>
      <c r="S196" s="8">
        <f>Table54[[#This Row],[Liitunud ÜK e]]/Table54[[#This Row],[Elanikud RKA]]</f>
        <v>1.125</v>
      </c>
      <c r="T196" s="8">
        <f>Table54[[#This Row],[Liitunud ÜV e]]/Table54[[#This Row],[Elanikud RKA]]</f>
        <v>2.0416666666666665</v>
      </c>
      <c r="U196" s="8">
        <f>Table54[[#This Row],[M liitunud ÜK LP e]]/Table54[[#This Row],[Elanikud RKA]]</f>
        <v>0.3125</v>
      </c>
      <c r="V196" s="8">
        <f>Table54[[#This Row],[M liitunud ÜV LP e]]/Table54[[#This Row],[Elanikud RKA]]</f>
        <v>0.3125</v>
      </c>
      <c r="W196" s="8">
        <f>Table54[[#This Row],[M liitunud ÜK e]]/Table54[[#This Row],[Elanikud RKA]]</f>
        <v>0.5</v>
      </c>
      <c r="X196" s="8">
        <f>Table54[[#This Row],[M liitunud ÜV e]]/Table54[[#This Row],[Elanikud RKA]]</f>
        <v>0</v>
      </c>
    </row>
    <row r="197" spans="1:24" ht="20.100000000000001" customHeight="1" x14ac:dyDescent="0.25">
      <c r="A197" s="6" t="s">
        <v>250</v>
      </c>
      <c r="B197" s="6" t="s">
        <v>251</v>
      </c>
      <c r="C197" s="1" t="s">
        <v>26</v>
      </c>
      <c r="D197" s="6" t="s">
        <v>27</v>
      </c>
      <c r="E197" s="6" t="s">
        <v>221</v>
      </c>
      <c r="F197" s="6" t="s">
        <v>252</v>
      </c>
      <c r="G197" s="7">
        <v>117</v>
      </c>
      <c r="H197" s="7"/>
      <c r="I197" s="7">
        <v>90</v>
      </c>
      <c r="J197" s="7">
        <v>75</v>
      </c>
      <c r="K197" s="7">
        <v>84</v>
      </c>
      <c r="L197" s="7">
        <v>0</v>
      </c>
      <c r="M197" s="7">
        <v>15</v>
      </c>
      <c r="N197" s="7">
        <v>6</v>
      </c>
      <c r="O197" s="7">
        <f>Table54[[#This Row],[Elanikud RKA]]-Table54[[#This Row],[Liitunud ÜK e]]-Table54[[#This Row],[M liitunud ÜK LP e]]</f>
        <v>0</v>
      </c>
      <c r="P197" s="7">
        <f>Table54[[#This Row],[Elanikud RKA]]-Table54[[#This Row],[Liitunud ÜV e]]-Table54[[#This Row],[M liitunud ÜV LP e]]</f>
        <v>0</v>
      </c>
      <c r="Q197" s="8">
        <f>Table54[[#This Row],[Elanikud RKA]]/(Table54[[#This Row],[Elanikud]])</f>
        <v>0.76923076923076927</v>
      </c>
      <c r="S197" s="8">
        <f>Table54[[#This Row],[Liitunud ÜK e]]/Table54[[#This Row],[Elanikud RKA]]</f>
        <v>0.83333333333333337</v>
      </c>
      <c r="T197" s="8">
        <f>Table54[[#This Row],[Liitunud ÜV e]]/Table54[[#This Row],[Elanikud RKA]]</f>
        <v>0.93333333333333335</v>
      </c>
      <c r="U197" s="8">
        <f>Table54[[#This Row],[M liitunud ÜK LP e]]/Table54[[#This Row],[Elanikud RKA]]</f>
        <v>0.16666666666666666</v>
      </c>
      <c r="V197" s="8">
        <f>Table54[[#This Row],[M liitunud ÜV LP e]]/Table54[[#This Row],[Elanikud RKA]]</f>
        <v>6.6666666666666666E-2</v>
      </c>
      <c r="W197" s="8">
        <f>Table54[[#This Row],[M liitunud ÜK e]]/Table54[[#This Row],[Elanikud RKA]]</f>
        <v>0</v>
      </c>
      <c r="X197" s="8">
        <f>Table54[[#This Row],[M liitunud ÜV e]]/Table54[[#This Row],[Elanikud RKA]]</f>
        <v>0</v>
      </c>
    </row>
    <row r="198" spans="1:24" ht="20.100000000000001" customHeight="1" x14ac:dyDescent="0.25">
      <c r="A198" s="6" t="s">
        <v>253</v>
      </c>
      <c r="B198" s="6" t="s">
        <v>254</v>
      </c>
      <c r="C198" s="1" t="s">
        <v>26</v>
      </c>
      <c r="D198" s="6" t="s">
        <v>27</v>
      </c>
      <c r="E198" s="6" t="s">
        <v>221</v>
      </c>
      <c r="F198" s="6" t="s">
        <v>255</v>
      </c>
      <c r="G198" s="7">
        <v>97</v>
      </c>
      <c r="H198" s="7"/>
      <c r="I198" s="7">
        <v>60</v>
      </c>
      <c r="J198" s="7">
        <v>31</v>
      </c>
      <c r="K198" s="7">
        <v>54</v>
      </c>
      <c r="L198" s="7">
        <v>0</v>
      </c>
      <c r="M198" s="7">
        <v>29</v>
      </c>
      <c r="N198" s="7">
        <v>6</v>
      </c>
      <c r="O198" s="7">
        <f>Table54[[#This Row],[Elanikud RKA]]-Table54[[#This Row],[Liitunud ÜK e]]-Table54[[#This Row],[M liitunud ÜK LP e]]</f>
        <v>0</v>
      </c>
      <c r="P198" s="7">
        <f>Table54[[#This Row],[Elanikud RKA]]-Table54[[#This Row],[Liitunud ÜV e]]-Table54[[#This Row],[M liitunud ÜV LP e]]</f>
        <v>0</v>
      </c>
      <c r="Q198" s="8">
        <f>Table54[[#This Row],[Elanikud RKA]]/(Table54[[#This Row],[Elanikud]])</f>
        <v>0.61855670103092786</v>
      </c>
      <c r="S198" s="8">
        <f>Table54[[#This Row],[Liitunud ÜK e]]/Table54[[#This Row],[Elanikud RKA]]</f>
        <v>0.51666666666666672</v>
      </c>
      <c r="T198" s="8">
        <f>Table54[[#This Row],[Liitunud ÜV e]]/Table54[[#This Row],[Elanikud RKA]]</f>
        <v>0.9</v>
      </c>
      <c r="U198" s="8">
        <f>Table54[[#This Row],[M liitunud ÜK LP e]]/Table54[[#This Row],[Elanikud RKA]]</f>
        <v>0.48333333333333334</v>
      </c>
      <c r="V198" s="8">
        <f>Table54[[#This Row],[M liitunud ÜV LP e]]/Table54[[#This Row],[Elanikud RKA]]</f>
        <v>0.1</v>
      </c>
      <c r="W198" s="8">
        <f>Table54[[#This Row],[M liitunud ÜK e]]/Table54[[#This Row],[Elanikud RKA]]</f>
        <v>0</v>
      </c>
      <c r="X198" s="8">
        <f>Table54[[#This Row],[M liitunud ÜV e]]/Table54[[#This Row],[Elanikud RKA]]</f>
        <v>0</v>
      </c>
    </row>
    <row r="199" spans="1:24" ht="20.100000000000001" customHeight="1" x14ac:dyDescent="0.25">
      <c r="A199" s="6" t="s">
        <v>256</v>
      </c>
      <c r="B199" s="6" t="s">
        <v>257</v>
      </c>
      <c r="C199" s="1" t="s">
        <v>26</v>
      </c>
      <c r="D199" s="6" t="s">
        <v>27</v>
      </c>
      <c r="E199" s="6" t="s">
        <v>66</v>
      </c>
      <c r="F199" s="6" t="s">
        <v>258</v>
      </c>
      <c r="G199" s="7">
        <v>197</v>
      </c>
      <c r="H199" s="7"/>
      <c r="I199" s="7">
        <v>100</v>
      </c>
      <c r="J199" s="7">
        <v>61</v>
      </c>
      <c r="K199" s="7">
        <v>85</v>
      </c>
      <c r="L199" s="7">
        <v>0</v>
      </c>
      <c r="M199" s="7">
        <v>43</v>
      </c>
      <c r="N199" s="7">
        <v>15</v>
      </c>
      <c r="O199" s="7">
        <v>30</v>
      </c>
      <c r="P199" s="7">
        <f>Table54[[#This Row],[Elanikud RKA]]-Table54[[#This Row],[Liitunud ÜV e]]-Table54[[#This Row],[M liitunud ÜV LP e]]</f>
        <v>0</v>
      </c>
      <c r="Q199" s="8">
        <f>Table54[[#This Row],[Elanikud RKA]]/(Table54[[#This Row],[Elanikud]])</f>
        <v>0.50761421319796951</v>
      </c>
      <c r="S199" s="8">
        <f>Table54[[#This Row],[Liitunud ÜK e]]/Table54[[#This Row],[Elanikud RKA]]</f>
        <v>0.61</v>
      </c>
      <c r="T199" s="8">
        <f>Table54[[#This Row],[Liitunud ÜV e]]/Table54[[#This Row],[Elanikud RKA]]</f>
        <v>0.85</v>
      </c>
      <c r="U199" s="8">
        <f>Table54[[#This Row],[M liitunud ÜK LP e]]/Table54[[#This Row],[Elanikud RKA]]</f>
        <v>0.43</v>
      </c>
      <c r="V199" s="8">
        <f>Table54[[#This Row],[M liitunud ÜV LP e]]/Table54[[#This Row],[Elanikud RKA]]</f>
        <v>0.15</v>
      </c>
      <c r="W199" s="8">
        <f>Table54[[#This Row],[M liitunud ÜK e]]/Table54[[#This Row],[Elanikud RKA]]</f>
        <v>0.3</v>
      </c>
      <c r="X199" s="8">
        <f>Table54[[#This Row],[M liitunud ÜV e]]/Table54[[#This Row],[Elanikud RKA]]</f>
        <v>0</v>
      </c>
    </row>
    <row r="200" spans="1:24" s="9" customFormat="1" ht="20.100000000000001" customHeight="1" x14ac:dyDescent="0.25">
      <c r="A200" s="19" t="s">
        <v>259</v>
      </c>
      <c r="B200" s="19" t="s">
        <v>260</v>
      </c>
      <c r="C200" s="1" t="s">
        <v>26</v>
      </c>
      <c r="D200" s="19" t="s">
        <v>261</v>
      </c>
      <c r="E200" s="19" t="s">
        <v>262</v>
      </c>
      <c r="F200" s="19" t="s">
        <v>263</v>
      </c>
      <c r="G200" s="20">
        <v>65</v>
      </c>
      <c r="H200" s="17">
        <v>72</v>
      </c>
      <c r="I200" s="17">
        <v>20</v>
      </c>
      <c r="J200" s="17">
        <v>48</v>
      </c>
      <c r="K200" s="7">
        <v>50</v>
      </c>
      <c r="L200" s="17">
        <v>30</v>
      </c>
      <c r="M200" s="17">
        <v>2</v>
      </c>
      <c r="N200" s="17">
        <v>0</v>
      </c>
      <c r="O200" s="17">
        <f>Table54[[#This Row],[Elanikud RKA]]+Table54[[#This Row],[Liitunud H e]]-Table54[[#This Row],[Liitunud ÜK e]]-Table54[[#This Row],[M liitunud ÜK LP e]]</f>
        <v>0</v>
      </c>
      <c r="P200" s="17">
        <f>Table54[[#This Row],[Elanikud RKA]]+Table54[[#This Row],[Liitunud H e]]-Table54[[#This Row],[Liitunud ÜV e]]-Table54[[#This Row],[M liitunud ÜV LP e]]</f>
        <v>0</v>
      </c>
      <c r="Q200" s="8">
        <f>Table54[[#This Row],[Elanikud RKA]]/(Table54[[#This Row],[Elanikud]])</f>
        <v>0.30769230769230771</v>
      </c>
      <c r="R200" s="8">
        <f>Table54[[#This Row],[Liitunud H e]]/Table54[[#This Row],[H_elanikud]]</f>
        <v>0.41666666666666669</v>
      </c>
      <c r="S200" s="8">
        <f>Table54[[#This Row],[Liitunud ÜK e]]/(Table54[[#This Row],[Elanikud RKA]]+Table54[[#This Row],[Liitunud H e]])</f>
        <v>0.96</v>
      </c>
      <c r="T200" s="8">
        <f>Table54[[#This Row],[Liitunud ÜV e]]/Table54[[#This Row],[Elanikud RKA]]</f>
        <v>2.5</v>
      </c>
      <c r="U200" s="8">
        <f>Table54[[#This Row],[M liitunud ÜK LP e]]/Table54[[#This Row],[Elanikud RKA]]</f>
        <v>0.1</v>
      </c>
      <c r="V200" s="8">
        <f>Table54[[#This Row],[M liitunud ÜV LP e]]/Table54[[#This Row],[Elanikud RKA]]</f>
        <v>0</v>
      </c>
      <c r="W200" s="8">
        <f>Table54[[#This Row],[M liitunud ÜK e]]/Table54[[#This Row],[Elanikud RKA]]</f>
        <v>0</v>
      </c>
      <c r="X200" s="8">
        <f>Table54[[#This Row],[M liitunud ÜV e]]/Table54[[#This Row],[Elanikud RKA]]</f>
        <v>0</v>
      </c>
    </row>
    <row r="201" spans="1:24" ht="20.100000000000001" customHeight="1" x14ac:dyDescent="0.25">
      <c r="A201" s="9" t="s">
        <v>259</v>
      </c>
      <c r="B201" s="9" t="s">
        <v>260</v>
      </c>
      <c r="C201" s="3" t="s">
        <v>26</v>
      </c>
      <c r="D201" s="9" t="s">
        <v>261</v>
      </c>
      <c r="E201" s="9" t="s">
        <v>262</v>
      </c>
      <c r="F201" s="9" t="s">
        <v>1969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  <c r="S201" s="11"/>
      <c r="T201" s="11"/>
      <c r="U201" s="11"/>
      <c r="V201" s="11"/>
      <c r="W201" s="11"/>
      <c r="X201" s="11"/>
    </row>
    <row r="202" spans="1:24" s="9" customFormat="1" ht="20.100000000000001" customHeight="1" x14ac:dyDescent="0.25">
      <c r="A202" s="19" t="s">
        <v>264</v>
      </c>
      <c r="B202" s="19" t="s">
        <v>265</v>
      </c>
      <c r="C202" s="1" t="s">
        <v>26</v>
      </c>
      <c r="D202" s="19" t="s">
        <v>261</v>
      </c>
      <c r="E202" s="19" t="s">
        <v>262</v>
      </c>
      <c r="F202" s="19" t="s">
        <v>266</v>
      </c>
      <c r="G202" s="20">
        <v>129</v>
      </c>
      <c r="H202" s="17">
        <v>143</v>
      </c>
      <c r="I202" s="17">
        <v>170</v>
      </c>
      <c r="J202" s="17">
        <v>69</v>
      </c>
      <c r="K202" s="17">
        <v>115</v>
      </c>
      <c r="L202" s="17">
        <v>55</v>
      </c>
      <c r="M202" s="17">
        <v>13</v>
      </c>
      <c r="N202" s="17">
        <v>25</v>
      </c>
      <c r="O202" s="17">
        <f>Table54[[#This Row],[Elanikud RKA]]+Table54[[#This Row],[Liitunud H e]]-Table54[[#This Row],[Liitunud ÜK e]]-Table54[[#This Row],[M liitunud ÜK LP e]]</f>
        <v>143</v>
      </c>
      <c r="P202" s="17">
        <f>Table54[[#This Row],[Elanikud RKA]]+Table54[[#This Row],[Liitunud H e]]-Table54[[#This Row],[Liitunud ÜV e]]-Table54[[#This Row],[M liitunud ÜV LP e]]</f>
        <v>85</v>
      </c>
      <c r="Q202" s="8">
        <f>Table54[[#This Row],[Elanikud RKA]]/(Table54[[#This Row],[Elanikud]])</f>
        <v>1.317829457364341</v>
      </c>
      <c r="R202" s="8">
        <f>Table54[[#This Row],[Liitunud H e]]/Table54[[#This Row],[H_elanikud]]</f>
        <v>0.38461538461538464</v>
      </c>
      <c r="S202" s="8">
        <f>Table54[[#This Row],[Liitunud ÜK e]]/Table54[[#This Row],[Elanikud RKA]]</f>
        <v>0.40588235294117647</v>
      </c>
      <c r="T202" s="8">
        <f>Table54[[#This Row],[Liitunud ÜV e]]/Table54[[#This Row],[Elanikud RKA]]</f>
        <v>0.67647058823529416</v>
      </c>
      <c r="U202" s="8">
        <f>Table54[[#This Row],[M liitunud ÜK LP e]]/Table54[[#This Row],[Elanikud RKA]]</f>
        <v>7.6470588235294124E-2</v>
      </c>
      <c r="V202" s="8">
        <f>Table54[[#This Row],[M liitunud ÜV LP e]]/Table54[[#This Row],[Elanikud RKA]]</f>
        <v>0.14705882352941177</v>
      </c>
      <c r="W202" s="8">
        <f>Table54[[#This Row],[M liitunud ÜK e]]/Table54[[#This Row],[Elanikud RKA]]</f>
        <v>0.8411764705882353</v>
      </c>
      <c r="X202" s="8">
        <f>Table54[[#This Row],[M liitunud ÜV e]]/Table54[[#This Row],[Elanikud RKA]]</f>
        <v>0.5</v>
      </c>
    </row>
    <row r="203" spans="1:24" s="9" customFormat="1" ht="20.100000000000001" customHeight="1" x14ac:dyDescent="0.25">
      <c r="A203" s="9" t="s">
        <v>264</v>
      </c>
      <c r="B203" s="9" t="s">
        <v>265</v>
      </c>
      <c r="C203" s="3" t="s">
        <v>26</v>
      </c>
      <c r="D203" s="9" t="s">
        <v>261</v>
      </c>
      <c r="E203" s="9" t="s">
        <v>262</v>
      </c>
      <c r="F203" s="9" t="s">
        <v>1970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  <c r="R203" s="8"/>
      <c r="S203" s="11"/>
      <c r="T203" s="11"/>
      <c r="U203" s="11"/>
      <c r="V203" s="11"/>
      <c r="W203" s="11"/>
      <c r="X203" s="11"/>
    </row>
    <row r="204" spans="1:24" ht="20.100000000000001" customHeight="1" x14ac:dyDescent="0.25">
      <c r="A204" s="9" t="s">
        <v>264</v>
      </c>
      <c r="B204" s="9" t="s">
        <v>265</v>
      </c>
      <c r="C204" s="3" t="s">
        <v>26</v>
      </c>
      <c r="D204" s="9" t="s">
        <v>261</v>
      </c>
      <c r="E204" s="9" t="s">
        <v>262</v>
      </c>
      <c r="F204" s="9" t="s">
        <v>1349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  <c r="S204" s="11"/>
      <c r="T204" s="11"/>
      <c r="U204" s="11"/>
      <c r="V204" s="11"/>
      <c r="W204" s="11"/>
      <c r="X204" s="11"/>
    </row>
    <row r="205" spans="1:24" s="9" customFormat="1" ht="20.100000000000001" customHeight="1" x14ac:dyDescent="0.25">
      <c r="A205" s="9" t="s">
        <v>264</v>
      </c>
      <c r="B205" s="9" t="s">
        <v>265</v>
      </c>
      <c r="C205" s="3" t="s">
        <v>26</v>
      </c>
      <c r="D205" s="9" t="s">
        <v>261</v>
      </c>
      <c r="E205" s="9" t="s">
        <v>262</v>
      </c>
      <c r="F205" s="9" t="s">
        <v>1971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  <c r="R205" s="8"/>
      <c r="S205" s="11"/>
      <c r="T205" s="11"/>
      <c r="U205" s="11"/>
      <c r="V205" s="11"/>
      <c r="W205" s="11"/>
      <c r="X205" s="11"/>
    </row>
    <row r="206" spans="1:24" ht="20.100000000000001" customHeight="1" x14ac:dyDescent="0.25">
      <c r="A206" s="19" t="s">
        <v>267</v>
      </c>
      <c r="B206" s="19" t="s">
        <v>268</v>
      </c>
      <c r="C206" s="1" t="s">
        <v>26</v>
      </c>
      <c r="D206" s="19" t="s">
        <v>261</v>
      </c>
      <c r="E206" s="19" t="s">
        <v>262</v>
      </c>
      <c r="F206" s="19" t="s">
        <v>269</v>
      </c>
      <c r="G206" s="20">
        <v>187</v>
      </c>
      <c r="H206" s="17">
        <v>208</v>
      </c>
      <c r="I206" s="17">
        <v>160</v>
      </c>
      <c r="J206" s="17">
        <v>143</v>
      </c>
      <c r="K206" s="17">
        <v>150</v>
      </c>
      <c r="L206" s="17">
        <v>10</v>
      </c>
      <c r="M206" s="17">
        <v>3</v>
      </c>
      <c r="N206" s="17">
        <v>24</v>
      </c>
      <c r="O206" s="17">
        <f>Table54[[#This Row],[Elanikud RKA]]+Table54[[#This Row],[Liitunud H e]]-Table54[[#This Row],[Liitunud ÜK e]]-Table54[[#This Row],[M liitunud ÜK LP e]]</f>
        <v>24</v>
      </c>
      <c r="P206" s="17">
        <f>Table54[[#This Row],[Elanikud RKA]]+Table54[[#This Row],[Liitunud H e]]-Table54[[#This Row],[Liitunud ÜV e]]-Table54[[#This Row],[M liitunud ÜV LP e]]</f>
        <v>-4</v>
      </c>
      <c r="Q206" s="8">
        <f>Table54[[#This Row],[Elanikud RKA]]/(Table54[[#This Row],[Elanikud]])</f>
        <v>0.85561497326203206</v>
      </c>
      <c r="R206" s="8">
        <f>Table54[[#This Row],[Liitunud H e]]/Table54[[#This Row],[H_elanikud]]</f>
        <v>4.807692307692308E-2</v>
      </c>
      <c r="S206" s="8">
        <f>Table54[[#This Row],[Liitunud ÜK e]]/Table54[[#This Row],[Elanikud RKA]]</f>
        <v>0.89375000000000004</v>
      </c>
      <c r="T206" s="8">
        <f>Table54[[#This Row],[Liitunud ÜV e]]/Table54[[#This Row],[Elanikud RKA]]</f>
        <v>0.9375</v>
      </c>
      <c r="U206" s="8">
        <f>Table54[[#This Row],[M liitunud ÜK LP e]]/Table54[[#This Row],[Elanikud RKA]]</f>
        <v>1.8749999999999999E-2</v>
      </c>
      <c r="V206" s="8">
        <f>Table54[[#This Row],[M liitunud ÜV LP e]]/Table54[[#This Row],[Elanikud RKA]]</f>
        <v>0.15</v>
      </c>
      <c r="W206" s="8">
        <f>Table54[[#This Row],[M liitunud ÜK e]]/Table54[[#This Row],[Elanikud RKA]]</f>
        <v>0.15</v>
      </c>
      <c r="X206" s="8">
        <f>Table54[[#This Row],[M liitunud ÜV e]]/Table54[[#This Row],[Elanikud RKA]]</f>
        <v>-2.5000000000000001E-2</v>
      </c>
    </row>
    <row r="207" spans="1:24" ht="20.100000000000001" customHeight="1" x14ac:dyDescent="0.25">
      <c r="A207" s="19" t="s">
        <v>270</v>
      </c>
      <c r="B207" s="19" t="s">
        <v>271</v>
      </c>
      <c r="C207" s="1" t="s">
        <v>26</v>
      </c>
      <c r="D207" s="19" t="s">
        <v>261</v>
      </c>
      <c r="E207" s="19" t="s">
        <v>272</v>
      </c>
      <c r="F207" s="19" t="s">
        <v>273</v>
      </c>
      <c r="G207" s="20">
        <v>153</v>
      </c>
      <c r="H207" s="17">
        <v>38</v>
      </c>
      <c r="I207" s="17">
        <v>140</v>
      </c>
      <c r="J207" s="17">
        <v>128</v>
      </c>
      <c r="K207" s="17">
        <v>135</v>
      </c>
      <c r="L207" s="17">
        <v>5</v>
      </c>
      <c r="M207" s="17">
        <v>0</v>
      </c>
      <c r="N207" s="17">
        <v>0</v>
      </c>
      <c r="O207" s="17">
        <f>Table54[[#This Row],[Elanikud RKA]]+Table54[[#This Row],[Liitunud H e]]-Table54[[#This Row],[Liitunud ÜK e]]-Table54[[#This Row],[M liitunud ÜK LP e]]</f>
        <v>17</v>
      </c>
      <c r="P207" s="17">
        <f>Table54[[#This Row],[Elanikud RKA]]+Table54[[#This Row],[Liitunud H e]]-Table54[[#This Row],[Liitunud ÜV e]]-Table54[[#This Row],[M liitunud ÜV LP e]]</f>
        <v>10</v>
      </c>
      <c r="Q207" s="8">
        <f>Table54[[#This Row],[Elanikud RKA]]/(Table54[[#This Row],[Elanikud]])</f>
        <v>0.91503267973856206</v>
      </c>
      <c r="R207" s="8">
        <f>Table54[[#This Row],[Liitunud H e]]/Table54[[#This Row],[H_elanikud]]</f>
        <v>0.13157894736842105</v>
      </c>
      <c r="S207" s="8">
        <f>Table54[[#This Row],[Liitunud ÜK e]]/Table54[[#This Row],[Elanikud RKA]]</f>
        <v>0.91428571428571426</v>
      </c>
      <c r="T207" s="8">
        <f>Table54[[#This Row],[Liitunud ÜV e]]/Table54[[#This Row],[Elanikud RKA]]</f>
        <v>0.9642857142857143</v>
      </c>
      <c r="U207" s="8">
        <f>Table54[[#This Row],[M liitunud ÜK LP e]]/Table54[[#This Row],[Elanikud RKA]]</f>
        <v>0</v>
      </c>
      <c r="V207" s="8">
        <f>Table54[[#This Row],[M liitunud ÜV LP e]]/Table54[[#This Row],[Elanikud RKA]]</f>
        <v>0</v>
      </c>
      <c r="W207" s="8">
        <f>Table54[[#This Row],[M liitunud ÜK e]]/Table54[[#This Row],[Elanikud RKA]]</f>
        <v>0.12142857142857143</v>
      </c>
      <c r="X207" s="8">
        <f>Table54[[#This Row],[M liitunud ÜV e]]/Table54[[#This Row],[Elanikud RKA]]</f>
        <v>7.1428571428571425E-2</v>
      </c>
    </row>
    <row r="208" spans="1:24" s="9" customFormat="1" ht="20.100000000000001" customHeight="1" x14ac:dyDescent="0.25">
      <c r="A208" s="9" t="s">
        <v>270</v>
      </c>
      <c r="B208" s="9" t="s">
        <v>271</v>
      </c>
      <c r="C208" s="3" t="s">
        <v>26</v>
      </c>
      <c r="D208" s="9" t="s">
        <v>261</v>
      </c>
      <c r="E208" s="9" t="s">
        <v>272</v>
      </c>
      <c r="F208" s="9" t="s">
        <v>1972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  <c r="R208" s="8"/>
      <c r="S208" s="11"/>
      <c r="T208" s="11"/>
      <c r="U208" s="11"/>
      <c r="V208" s="11"/>
      <c r="W208" s="11"/>
      <c r="X208" s="11"/>
    </row>
    <row r="209" spans="1:24" ht="20.100000000000001" customHeight="1" x14ac:dyDescent="0.25">
      <c r="A209" s="19" t="s">
        <v>274</v>
      </c>
      <c r="B209" s="19" t="s">
        <v>275</v>
      </c>
      <c r="C209" s="1" t="s">
        <v>26</v>
      </c>
      <c r="D209" s="19" t="s">
        <v>261</v>
      </c>
      <c r="E209" s="19" t="s">
        <v>272</v>
      </c>
      <c r="F209" s="19" t="s">
        <v>276</v>
      </c>
      <c r="G209" s="20">
        <v>364</v>
      </c>
      <c r="H209" s="17">
        <v>91</v>
      </c>
      <c r="I209" s="17">
        <v>320</v>
      </c>
      <c r="J209" s="17">
        <v>265</v>
      </c>
      <c r="K209" s="17">
        <v>300</v>
      </c>
      <c r="L209" s="17">
        <v>0</v>
      </c>
      <c r="M209" s="17">
        <v>25</v>
      </c>
      <c r="N209" s="17">
        <v>35</v>
      </c>
      <c r="O209" s="17">
        <f>Table54[[#This Row],[Elanikud RKA]]+Table54[[#This Row],[Liitunud H e]]-Table54[[#This Row],[Liitunud ÜK e]]-Table54[[#This Row],[M liitunud ÜK LP e]]</f>
        <v>30</v>
      </c>
      <c r="P209" s="17">
        <f>Table54[[#This Row],[Elanikud RKA]]+Table54[[#This Row],[Liitunud H e]]-Table54[[#This Row],[Liitunud ÜV e]]-Table54[[#This Row],[M liitunud ÜV LP e]]</f>
        <v>-15</v>
      </c>
      <c r="Q209" s="8">
        <f>Table54[[#This Row],[Elanikud RKA]]/(Table54[[#This Row],[Elanikud]])</f>
        <v>0.87912087912087911</v>
      </c>
      <c r="R209" s="8">
        <f>Table54[[#This Row],[Liitunud H e]]/Table54[[#This Row],[H_elanikud]]</f>
        <v>0</v>
      </c>
      <c r="S209" s="8">
        <f>Table54[[#This Row],[Liitunud ÜK e]]/Table54[[#This Row],[Elanikud RKA]]</f>
        <v>0.828125</v>
      </c>
      <c r="T209" s="8">
        <f>Table54[[#This Row],[Liitunud ÜV e]]/Table54[[#This Row],[Elanikud RKA]]</f>
        <v>0.9375</v>
      </c>
      <c r="U209" s="8">
        <f>Table54[[#This Row],[M liitunud ÜK LP e]]/Table54[[#This Row],[Elanikud RKA]]</f>
        <v>7.8125E-2</v>
      </c>
      <c r="V209" s="8">
        <f>Table54[[#This Row],[M liitunud ÜV LP e]]/Table54[[#This Row],[Elanikud RKA]]</f>
        <v>0.109375</v>
      </c>
      <c r="W209" s="8">
        <f>Table54[[#This Row],[M liitunud ÜK e]]/Table54[[#This Row],[Elanikud RKA]]</f>
        <v>9.375E-2</v>
      </c>
      <c r="X209" s="8">
        <f>Table54[[#This Row],[M liitunud ÜV e]]/Table54[[#This Row],[Elanikud RKA]]</f>
        <v>-4.6875E-2</v>
      </c>
    </row>
    <row r="210" spans="1:24" ht="20.100000000000001" customHeight="1" x14ac:dyDescent="0.25">
      <c r="A210" s="19" t="s">
        <v>277</v>
      </c>
      <c r="B210" s="19" t="s">
        <v>278</v>
      </c>
      <c r="C210" s="21" t="s">
        <v>48</v>
      </c>
      <c r="D210" s="19" t="s">
        <v>261</v>
      </c>
      <c r="E210" s="19" t="s">
        <v>272</v>
      </c>
      <c r="F210" s="19" t="s">
        <v>279</v>
      </c>
      <c r="G210" s="20">
        <v>3050</v>
      </c>
      <c r="H210" s="17">
        <v>763</v>
      </c>
      <c r="I210" s="17">
        <v>3120</v>
      </c>
      <c r="J210" s="17">
        <v>2010</v>
      </c>
      <c r="K210" s="17">
        <v>2075</v>
      </c>
      <c r="L210" s="17">
        <v>0</v>
      </c>
      <c r="M210" s="17">
        <v>535</v>
      </c>
      <c r="N210" s="17">
        <v>470</v>
      </c>
      <c r="O210" s="17">
        <f>Table54[[#This Row],[Elanikud RKA]]+Table54[[#This Row],[Liitunud H e]]-Table54[[#This Row],[Liitunud ÜK e]]-Table54[[#This Row],[M liitunud ÜK LP e]]</f>
        <v>575</v>
      </c>
      <c r="P210" s="17">
        <f>Table54[[#This Row],[Elanikud RKA]]+Table54[[#This Row],[Liitunud H e]]-Table54[[#This Row],[Liitunud ÜV e]]-Table54[[#This Row],[M liitunud ÜV LP e]]</f>
        <v>575</v>
      </c>
      <c r="Q210" s="8">
        <f>Table54[[#This Row],[Elanikud RKA]]/(Table54[[#This Row],[Elanikud]]+G211+G212+G213)</f>
        <v>0.98953377735490011</v>
      </c>
      <c r="R210" s="8">
        <f>Table54[[#This Row],[Liitunud H e]]/Table54[[#This Row],[H_elanikud]]</f>
        <v>0</v>
      </c>
      <c r="S210" s="8">
        <f>Table54[[#This Row],[Liitunud ÜK e]]/Table54[[#This Row],[Elanikud RKA]]</f>
        <v>0.64423076923076927</v>
      </c>
      <c r="T210" s="8">
        <f>Table54[[#This Row],[Liitunud ÜV e]]/Table54[[#This Row],[Elanikud RKA]]</f>
        <v>0.66506410256410253</v>
      </c>
      <c r="U210" s="8">
        <f>Table54[[#This Row],[M liitunud ÜK LP e]]/Table54[[#This Row],[Elanikud RKA]]</f>
        <v>0.17147435897435898</v>
      </c>
      <c r="V210" s="8">
        <f>Table54[[#This Row],[M liitunud ÜV LP e]]/Table54[[#This Row],[Elanikud RKA]]</f>
        <v>0.15064102564102563</v>
      </c>
      <c r="W210" s="8">
        <f>Table54[[#This Row],[M liitunud ÜK e]]/Table54[[#This Row],[Elanikud RKA]]</f>
        <v>0.18429487179487181</v>
      </c>
      <c r="X210" s="8">
        <f>Table54[[#This Row],[M liitunud ÜV e]]/Table54[[#This Row],[Elanikud RKA]]</f>
        <v>0.18429487179487181</v>
      </c>
    </row>
    <row r="211" spans="1:24" ht="20.100000000000001" customHeight="1" x14ac:dyDescent="0.25">
      <c r="A211" s="6" t="s">
        <v>277</v>
      </c>
      <c r="B211" s="6" t="s">
        <v>278</v>
      </c>
      <c r="C211" s="21" t="s">
        <v>48</v>
      </c>
      <c r="D211" s="6" t="s">
        <v>261</v>
      </c>
      <c r="E211" s="6" t="s">
        <v>262</v>
      </c>
      <c r="F211" s="6" t="s">
        <v>280</v>
      </c>
      <c r="G211" s="7">
        <v>29</v>
      </c>
      <c r="H211" s="7"/>
      <c r="I211" s="7"/>
      <c r="J211" s="7"/>
      <c r="K211" s="7"/>
      <c r="L211" s="7"/>
      <c r="M211" s="7"/>
      <c r="N211" s="7"/>
      <c r="O211" s="7"/>
      <c r="P211" s="7"/>
    </row>
    <row r="212" spans="1:24" ht="20.100000000000001" customHeight="1" x14ac:dyDescent="0.25">
      <c r="A212" s="6" t="s">
        <v>277</v>
      </c>
      <c r="B212" s="6" t="s">
        <v>278</v>
      </c>
      <c r="C212" s="21" t="s">
        <v>48</v>
      </c>
      <c r="D212" s="6" t="s">
        <v>261</v>
      </c>
      <c r="E212" s="6" t="s">
        <v>262</v>
      </c>
      <c r="F212" s="6" t="s">
        <v>281</v>
      </c>
      <c r="G212" s="7">
        <v>35</v>
      </c>
      <c r="H212" s="7"/>
      <c r="I212" s="7"/>
      <c r="J212" s="7"/>
      <c r="K212" s="7"/>
      <c r="L212" s="7"/>
      <c r="M212" s="7"/>
      <c r="N212" s="7"/>
      <c r="O212" s="7"/>
      <c r="P212" s="7"/>
    </row>
    <row r="213" spans="1:24" ht="20.100000000000001" customHeight="1" x14ac:dyDescent="0.25">
      <c r="A213" s="6" t="s">
        <v>277</v>
      </c>
      <c r="B213" s="6" t="s">
        <v>278</v>
      </c>
      <c r="C213" s="21" t="s">
        <v>48</v>
      </c>
      <c r="D213" s="6" t="s">
        <v>261</v>
      </c>
      <c r="E213" s="6" t="s">
        <v>262</v>
      </c>
      <c r="F213" s="6" t="s">
        <v>282</v>
      </c>
      <c r="G213" s="7">
        <v>39</v>
      </c>
      <c r="H213" s="7"/>
      <c r="I213" s="7"/>
      <c r="J213" s="7"/>
      <c r="K213" s="7"/>
      <c r="L213" s="7"/>
      <c r="M213" s="7"/>
      <c r="N213" s="7"/>
      <c r="O213" s="7"/>
      <c r="P213" s="7"/>
    </row>
    <row r="214" spans="1:24" s="9" customFormat="1" ht="20.100000000000001" customHeight="1" x14ac:dyDescent="0.25">
      <c r="A214" s="9" t="s">
        <v>277</v>
      </c>
      <c r="B214" s="9" t="s">
        <v>278</v>
      </c>
      <c r="C214" s="3" t="s">
        <v>48</v>
      </c>
      <c r="D214" s="9" t="s">
        <v>261</v>
      </c>
      <c r="E214" s="9" t="s">
        <v>262</v>
      </c>
      <c r="F214" s="9" t="s">
        <v>1973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  <c r="R214" s="8"/>
      <c r="S214" s="11"/>
      <c r="T214" s="11"/>
      <c r="U214" s="11"/>
      <c r="V214" s="11"/>
      <c r="W214" s="11"/>
      <c r="X214" s="11"/>
    </row>
    <row r="215" spans="1:24" s="9" customFormat="1" ht="20.100000000000001" customHeight="1" x14ac:dyDescent="0.25">
      <c r="A215" s="9" t="s">
        <v>277</v>
      </c>
      <c r="B215" s="9" t="s">
        <v>278</v>
      </c>
      <c r="C215" s="3" t="s">
        <v>48</v>
      </c>
      <c r="D215" s="9" t="s">
        <v>261</v>
      </c>
      <c r="E215" s="9" t="s">
        <v>262</v>
      </c>
      <c r="F215" s="9" t="s">
        <v>1974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  <c r="R215" s="8"/>
      <c r="S215" s="11"/>
      <c r="T215" s="11"/>
      <c r="U215" s="11"/>
      <c r="V215" s="11"/>
      <c r="W215" s="11"/>
      <c r="X215" s="11"/>
    </row>
    <row r="216" spans="1:24" ht="20.100000000000001" customHeight="1" x14ac:dyDescent="0.25">
      <c r="A216" s="19" t="s">
        <v>283</v>
      </c>
      <c r="B216" s="19" t="s">
        <v>284</v>
      </c>
      <c r="C216" s="21" t="s">
        <v>26</v>
      </c>
      <c r="D216" s="19" t="s">
        <v>261</v>
      </c>
      <c r="E216" s="19" t="s">
        <v>285</v>
      </c>
      <c r="F216" s="19" t="s">
        <v>286</v>
      </c>
      <c r="G216" s="20">
        <v>108</v>
      </c>
      <c r="H216" s="17">
        <v>97</v>
      </c>
      <c r="I216" s="17">
        <v>110</v>
      </c>
      <c r="J216" s="17">
        <v>90</v>
      </c>
      <c r="K216" s="17">
        <v>97</v>
      </c>
      <c r="L216" s="17">
        <v>0</v>
      </c>
      <c r="M216" s="17">
        <v>3</v>
      </c>
      <c r="N216" s="17">
        <v>3</v>
      </c>
      <c r="O216" s="17">
        <f>Table54[[#This Row],[Elanikud RKA]]+Table54[[#This Row],[Liitunud H e]]-Table54[[#This Row],[Liitunud ÜK e]]-Table54[[#This Row],[M liitunud ÜK LP e]]</f>
        <v>17</v>
      </c>
      <c r="P216" s="17">
        <f>Table54[[#This Row],[Elanikud RKA]]+Table54[[#This Row],[Liitunud H e]]-Table54[[#This Row],[Liitunud ÜV e]]-Table54[[#This Row],[M liitunud ÜV LP e]]</f>
        <v>10</v>
      </c>
      <c r="Q216" s="8">
        <f>Table54[[#This Row],[Elanikud RKA]]/(Table54[[#This Row],[Elanikud]])</f>
        <v>1.0185185185185186</v>
      </c>
      <c r="R216" s="8">
        <f>Table54[[#This Row],[Liitunud H e]]/Table54[[#This Row],[H_elanikud]]</f>
        <v>0</v>
      </c>
      <c r="S216" s="8">
        <f>Table54[[#This Row],[Liitunud ÜK e]]/Table54[[#This Row],[Elanikud RKA]]</f>
        <v>0.81818181818181823</v>
      </c>
      <c r="T216" s="8">
        <f>Table54[[#This Row],[Liitunud ÜV e]]/Table54[[#This Row],[Elanikud RKA]]</f>
        <v>0.88181818181818183</v>
      </c>
      <c r="U216" s="8">
        <f>Table54[[#This Row],[M liitunud ÜK LP e]]/Table54[[#This Row],[Elanikud RKA]]</f>
        <v>2.7272727272727271E-2</v>
      </c>
      <c r="V216" s="8">
        <f>Table54[[#This Row],[M liitunud ÜV LP e]]/Table54[[#This Row],[Elanikud RKA]]</f>
        <v>2.7272727272727271E-2</v>
      </c>
      <c r="W216" s="8">
        <f>Table54[[#This Row],[M liitunud ÜK e]]/Table54[[#This Row],[Elanikud RKA]]</f>
        <v>0.15454545454545454</v>
      </c>
      <c r="X216" s="8">
        <f>Table54[[#This Row],[M liitunud ÜV e]]/Table54[[#This Row],[Elanikud RKA]]</f>
        <v>9.0909090909090912E-2</v>
      </c>
    </row>
    <row r="217" spans="1:24" ht="20.100000000000001" customHeight="1" x14ac:dyDescent="0.25">
      <c r="A217" s="19" t="s">
        <v>287</v>
      </c>
      <c r="B217" s="19" t="s">
        <v>288</v>
      </c>
      <c r="C217" s="21" t="s">
        <v>26</v>
      </c>
      <c r="D217" s="19" t="s">
        <v>261</v>
      </c>
      <c r="E217" s="19" t="s">
        <v>285</v>
      </c>
      <c r="F217" s="19" t="s">
        <v>289</v>
      </c>
      <c r="G217" s="20">
        <v>107</v>
      </c>
      <c r="H217" s="17">
        <v>75</v>
      </c>
      <c r="I217" s="17">
        <v>70</v>
      </c>
      <c r="J217" s="17">
        <v>65</v>
      </c>
      <c r="K217" s="17">
        <v>75</v>
      </c>
      <c r="L217" s="17">
        <v>5</v>
      </c>
      <c r="M217" s="17">
        <v>8</v>
      </c>
      <c r="N217" s="17">
        <v>0</v>
      </c>
      <c r="O217" s="17">
        <f>Table54[[#This Row],[Elanikud RKA]]+Table54[[#This Row],[Liitunud H e]]-Table54[[#This Row],[Liitunud ÜK e]]-Table54[[#This Row],[M liitunud ÜK LP e]]</f>
        <v>2</v>
      </c>
      <c r="P217" s="17">
        <f>Table54[[#This Row],[Elanikud RKA]]+Table54[[#This Row],[Liitunud H e]]-Table54[[#This Row],[Liitunud ÜV e]]-Table54[[#This Row],[M liitunud ÜV LP e]]</f>
        <v>0</v>
      </c>
      <c r="Q217" s="8">
        <f>Table54[[#This Row],[Elanikud RKA]]/(Table54[[#This Row],[Elanikud]])</f>
        <v>0.65420560747663548</v>
      </c>
      <c r="R217" s="8">
        <f>Table54[[#This Row],[Liitunud H e]]/Table54[[#This Row],[H_elanikud]]</f>
        <v>6.6666666666666666E-2</v>
      </c>
      <c r="S217" s="8">
        <f>Table54[[#This Row],[Liitunud ÜK e]]/Table54[[#This Row],[Elanikud RKA]]</f>
        <v>0.9285714285714286</v>
      </c>
      <c r="T217" s="8">
        <f>Table54[[#This Row],[Liitunud ÜV e]]/(Table54[[#This Row],[Elanikud RKA]]+Table54[[#This Row],[Liitunud H e]])</f>
        <v>1</v>
      </c>
      <c r="U217" s="8">
        <f>Table54[[#This Row],[M liitunud ÜK LP e]]/Table54[[#This Row],[Elanikud RKA]]</f>
        <v>0.11428571428571428</v>
      </c>
      <c r="V217" s="8">
        <f>Table54[[#This Row],[M liitunud ÜV LP e]]/Table54[[#This Row],[Elanikud RKA]]</f>
        <v>0</v>
      </c>
      <c r="W217" s="8">
        <f>Table54[[#This Row],[M liitunud ÜK e]]/Table54[[#This Row],[Elanikud RKA]]</f>
        <v>2.8571428571428571E-2</v>
      </c>
      <c r="X217" s="8">
        <f>Table54[[#This Row],[M liitunud ÜV e]]/Table54[[#This Row],[Elanikud RKA]]</f>
        <v>0</v>
      </c>
    </row>
    <row r="218" spans="1:24" s="9" customFormat="1" ht="20.100000000000001" customHeight="1" x14ac:dyDescent="0.25">
      <c r="A218" s="19" t="s">
        <v>290</v>
      </c>
      <c r="B218" s="19" t="s">
        <v>291</v>
      </c>
      <c r="C218" s="21" t="s">
        <v>26</v>
      </c>
      <c r="D218" s="19" t="s">
        <v>261</v>
      </c>
      <c r="E218" s="19" t="s">
        <v>285</v>
      </c>
      <c r="F218" s="19" t="s">
        <v>292</v>
      </c>
      <c r="G218" s="20">
        <v>690</v>
      </c>
      <c r="H218" s="17">
        <v>674</v>
      </c>
      <c r="I218" s="17">
        <v>710</v>
      </c>
      <c r="J218" s="17">
        <v>565</v>
      </c>
      <c r="K218" s="17">
        <v>674</v>
      </c>
      <c r="L218" s="17">
        <v>36</v>
      </c>
      <c r="M218" s="17">
        <v>15</v>
      </c>
      <c r="N218" s="17">
        <v>35</v>
      </c>
      <c r="O218" s="17">
        <f>Table54[[#This Row],[Elanikud RKA]]+Table54[[#This Row],[Liitunud H e]]-Table54[[#This Row],[Liitunud ÜK e]]-Table54[[#This Row],[M liitunud ÜK LP e]]</f>
        <v>166</v>
      </c>
      <c r="P218" s="17">
        <f>Table54[[#This Row],[Elanikud RKA]]+Table54[[#This Row],[Liitunud H e]]-Table54[[#This Row],[Liitunud ÜV e]]-Table54[[#This Row],[M liitunud ÜV LP e]]</f>
        <v>37</v>
      </c>
      <c r="Q218" s="8">
        <f>Table54[[#This Row],[Elanikud RKA]]/(Table54[[#This Row],[Elanikud]])</f>
        <v>1.0289855072463767</v>
      </c>
      <c r="R218" s="8">
        <f>Table54[[#This Row],[Liitunud H e]]/Table54[[#This Row],[H_elanikud]]</f>
        <v>5.3412462908011868E-2</v>
      </c>
      <c r="S218" s="8">
        <f>Table54[[#This Row],[Liitunud ÜK e]]/Table54[[#This Row],[Elanikud RKA]]</f>
        <v>0.79577464788732399</v>
      </c>
      <c r="T218" s="8">
        <f>Table54[[#This Row],[Liitunud ÜV e]]/Table54[[#This Row],[Elanikud RKA]]</f>
        <v>0.94929577464788728</v>
      </c>
      <c r="U218" s="8">
        <f>Table54[[#This Row],[M liitunud ÜK LP e]]/Table54[[#This Row],[Elanikud RKA]]</f>
        <v>2.1126760563380281E-2</v>
      </c>
      <c r="V218" s="8">
        <f>Table54[[#This Row],[M liitunud ÜV LP e]]/Table54[[#This Row],[Elanikud RKA]]</f>
        <v>4.9295774647887321E-2</v>
      </c>
      <c r="W218" s="8">
        <f>Table54[[#This Row],[M liitunud ÜK e]]/Table54[[#This Row],[Elanikud RKA]]</f>
        <v>0.23380281690140844</v>
      </c>
      <c r="X218" s="8">
        <f>Table54[[#This Row],[M liitunud ÜV e]]/Table54[[#This Row],[Elanikud RKA]]</f>
        <v>5.2112676056338028E-2</v>
      </c>
    </row>
    <row r="219" spans="1:24" ht="20.100000000000001" customHeight="1" x14ac:dyDescent="0.25">
      <c r="A219" s="9" t="s">
        <v>290</v>
      </c>
      <c r="B219" s="9" t="s">
        <v>291</v>
      </c>
      <c r="C219" s="3" t="s">
        <v>26</v>
      </c>
      <c r="D219" s="9" t="s">
        <v>261</v>
      </c>
      <c r="E219" s="9" t="s">
        <v>285</v>
      </c>
      <c r="F219" s="9" t="s">
        <v>1975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  <c r="S219" s="11"/>
      <c r="T219" s="11"/>
      <c r="U219" s="11"/>
      <c r="V219" s="11"/>
      <c r="W219" s="11"/>
      <c r="X219" s="11"/>
    </row>
    <row r="220" spans="1:24" s="9" customFormat="1" ht="20.100000000000001" customHeight="1" x14ac:dyDescent="0.25">
      <c r="A220" s="9" t="s">
        <v>290</v>
      </c>
      <c r="B220" s="9" t="s">
        <v>291</v>
      </c>
      <c r="C220" s="3" t="s">
        <v>26</v>
      </c>
      <c r="D220" s="9" t="s">
        <v>261</v>
      </c>
      <c r="E220" s="9" t="s">
        <v>285</v>
      </c>
      <c r="F220" s="9" t="s">
        <v>1976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  <c r="R220" s="8"/>
      <c r="S220" s="11"/>
      <c r="T220" s="11"/>
      <c r="U220" s="11"/>
      <c r="V220" s="11"/>
      <c r="W220" s="11"/>
      <c r="X220" s="11"/>
    </row>
    <row r="221" spans="1:24" s="9" customFormat="1" ht="20.100000000000001" customHeight="1" x14ac:dyDescent="0.25">
      <c r="A221" s="9" t="s">
        <v>290</v>
      </c>
      <c r="B221" s="9" t="s">
        <v>291</v>
      </c>
      <c r="C221" s="3" t="s">
        <v>26</v>
      </c>
      <c r="D221" s="9" t="s">
        <v>261</v>
      </c>
      <c r="E221" s="9" t="s">
        <v>285</v>
      </c>
      <c r="F221" s="9" t="s">
        <v>1977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  <c r="R221" s="8"/>
      <c r="S221" s="11"/>
      <c r="T221" s="11"/>
      <c r="U221" s="11"/>
      <c r="V221" s="11"/>
      <c r="W221" s="11"/>
      <c r="X221" s="11"/>
    </row>
    <row r="222" spans="1:24" s="9" customFormat="1" ht="20.100000000000001" customHeight="1" x14ac:dyDescent="0.25">
      <c r="A222" s="9" t="s">
        <v>290</v>
      </c>
      <c r="B222" s="9" t="s">
        <v>291</v>
      </c>
      <c r="C222" s="3" t="s">
        <v>26</v>
      </c>
      <c r="D222" s="9" t="s">
        <v>261</v>
      </c>
      <c r="E222" s="9" t="s">
        <v>285</v>
      </c>
      <c r="F222" s="9" t="s">
        <v>1850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  <c r="R222" s="8"/>
      <c r="S222" s="11"/>
      <c r="T222" s="11"/>
      <c r="U222" s="11"/>
      <c r="V222" s="11"/>
      <c r="W222" s="11"/>
      <c r="X222" s="11"/>
    </row>
    <row r="223" spans="1:24" ht="20.100000000000001" customHeight="1" x14ac:dyDescent="0.25">
      <c r="A223" s="19" t="s">
        <v>293</v>
      </c>
      <c r="B223" s="19" t="s">
        <v>294</v>
      </c>
      <c r="C223" s="1" t="s">
        <v>26</v>
      </c>
      <c r="D223" s="19" t="s">
        <v>261</v>
      </c>
      <c r="E223" s="19" t="s">
        <v>295</v>
      </c>
      <c r="F223" s="19" t="s">
        <v>296</v>
      </c>
      <c r="G223" s="20">
        <v>217</v>
      </c>
      <c r="H223" s="17">
        <v>651</v>
      </c>
      <c r="I223" s="17">
        <v>110</v>
      </c>
      <c r="J223" s="17">
        <v>188</v>
      </c>
      <c r="K223" s="17">
        <v>200</v>
      </c>
      <c r="L223" s="17">
        <v>108</v>
      </c>
      <c r="M223" s="17">
        <v>0</v>
      </c>
      <c r="N223" s="17">
        <v>18</v>
      </c>
      <c r="O223" s="17">
        <f>Table54[[#This Row],[Elanikud RKA]]+Table54[[#This Row],[Liitunud H e]]-Table54[[#This Row],[Liitunud ÜK e]]-Table54[[#This Row],[M liitunud ÜK LP e]]</f>
        <v>30</v>
      </c>
      <c r="P223" s="17">
        <f>Table54[[#This Row],[Elanikud RKA]]+Table54[[#This Row],[Liitunud H e]]-Table54[[#This Row],[Liitunud ÜV e]]-Table54[[#This Row],[M liitunud ÜV LP e]]</f>
        <v>0</v>
      </c>
      <c r="Q223" s="8">
        <f>Table54[[#This Row],[Elanikud RKA]]/(Table54[[#This Row],[Elanikud]])</f>
        <v>0.50691244239631339</v>
      </c>
      <c r="R223" s="8">
        <f>Table54[[#This Row],[Liitunud H e]]/Table54[[#This Row],[H_elanikud]]</f>
        <v>0.16589861751152074</v>
      </c>
      <c r="S223" s="8">
        <f>Table54[[#This Row],[Liitunud ÜK e]]/(Table54[[#This Row],[Elanikud RKA]]+Table54[[#This Row],[Liitunud H e]])</f>
        <v>0.86238532110091748</v>
      </c>
      <c r="T223" s="8">
        <f>Table54[[#This Row],[Liitunud ÜV e]]/(Table54[[#This Row],[Elanikud RKA]]+Table54[[#This Row],[Liitunud H e]])</f>
        <v>0.91743119266055051</v>
      </c>
      <c r="U223" s="8">
        <f>Table54[[#This Row],[M liitunud ÜK LP e]]/(Table54[[#This Row],[Elanikud RKA]]+Table54[[#This Row],[Liitunud H e]])</f>
        <v>0</v>
      </c>
      <c r="V223" s="8">
        <f>Table54[[#This Row],[M liitunud ÜV LP e]]/(Table54[[#This Row],[Elanikud RKA]]+Table54[[#This Row],[Liitunud H e]])</f>
        <v>8.2568807339449546E-2</v>
      </c>
      <c r="W223" s="8">
        <f>Table54[[#This Row],[M liitunud ÜK e]]/(Table54[[#This Row],[Elanikud RKA]]+Table54[[#This Row],[Liitunud H e]])</f>
        <v>0.13761467889908258</v>
      </c>
      <c r="X223" s="8">
        <f>Table54[[#This Row],[M liitunud ÜV e]]/(Table54[[#This Row],[Elanikud RKA]]+Table54[[#This Row],[Liitunud H e]])</f>
        <v>0</v>
      </c>
    </row>
    <row r="224" spans="1:24" ht="20.100000000000001" customHeight="1" x14ac:dyDescent="0.25">
      <c r="A224" s="19" t="s">
        <v>297</v>
      </c>
      <c r="B224" s="19" t="s">
        <v>298</v>
      </c>
      <c r="C224" s="1" t="s">
        <v>26</v>
      </c>
      <c r="D224" s="19" t="s">
        <v>261</v>
      </c>
      <c r="E224" s="19" t="s">
        <v>285</v>
      </c>
      <c r="F224" s="19" t="s">
        <v>299</v>
      </c>
      <c r="G224" s="20">
        <v>81</v>
      </c>
      <c r="H224" s="17">
        <v>50</v>
      </c>
      <c r="I224" s="17">
        <v>40</v>
      </c>
      <c r="J224" s="17">
        <v>46</v>
      </c>
      <c r="K224" s="17">
        <v>50</v>
      </c>
      <c r="L224" s="17">
        <v>50</v>
      </c>
      <c r="M224" s="17">
        <v>20</v>
      </c>
      <c r="N224" s="17">
        <v>20</v>
      </c>
      <c r="O224" s="17">
        <f>Table54[[#This Row],[Elanikud RKA]]+Table54[[#This Row],[Liitunud H e]]-Table54[[#This Row],[Liitunud ÜK e]]-Table54[[#This Row],[M liitunud ÜK LP e]]</f>
        <v>24</v>
      </c>
      <c r="P224" s="17">
        <f>Table54[[#This Row],[Elanikud RKA]]+Table54[[#This Row],[Liitunud H e]]-Table54[[#This Row],[Liitunud ÜV e]]-Table54[[#This Row],[M liitunud ÜV LP e]]</f>
        <v>20</v>
      </c>
      <c r="Q224" s="8">
        <f>Table54[[#This Row],[Elanikud RKA]]/(Table54[[#This Row],[Elanikud]])</f>
        <v>0.49382716049382713</v>
      </c>
      <c r="R224" s="8">
        <f>Table54[[#This Row],[Liitunud H e]]/Table54[[#This Row],[H_elanikud]]</f>
        <v>1</v>
      </c>
      <c r="S224" s="8">
        <f>Table54[[#This Row],[Liitunud ÜK e]]/(Table54[[#This Row],[Elanikud RKA]]+Table54[[#This Row],[Liitunud H e]])</f>
        <v>0.51111111111111107</v>
      </c>
      <c r="T224" s="8">
        <f>Table54[[#This Row],[Liitunud ÜV e]]/(Table54[[#This Row],[Elanikud RKA]]+Table54[[#This Row],[Liitunud H e]])</f>
        <v>0.55555555555555558</v>
      </c>
      <c r="U224" s="8">
        <f>Table54[[#This Row],[M liitunud ÜK LP e]]/(Table54[[#This Row],[Elanikud RKA]]+Table54[[#This Row],[Liitunud H e]])</f>
        <v>0.22222222222222221</v>
      </c>
      <c r="V224" s="8">
        <f>Table54[[#This Row],[M liitunud ÜV LP e]]/(Table54[[#This Row],[Elanikud RKA]]+Table54[[#This Row],[Liitunud H e]])</f>
        <v>0.22222222222222221</v>
      </c>
      <c r="W224" s="8">
        <f>Table54[[#This Row],[M liitunud ÜK e]]/(Table54[[#This Row],[Elanikud RKA]]+Table54[[#This Row],[Liitunud H e]])</f>
        <v>0.26666666666666666</v>
      </c>
      <c r="X224" s="8">
        <f>Table54[[#This Row],[M liitunud ÜV e]]/(Table54[[#This Row],[Elanikud RKA]]+Table54[[#This Row],[Liitunud H e]])</f>
        <v>0.22222222222222221</v>
      </c>
    </row>
    <row r="225" spans="1:24" ht="20.100000000000001" customHeight="1" x14ac:dyDescent="0.25">
      <c r="A225" s="6" t="s">
        <v>300</v>
      </c>
      <c r="B225" s="6" t="s">
        <v>301</v>
      </c>
      <c r="C225" s="1" t="s">
        <v>26</v>
      </c>
      <c r="D225" s="6" t="s">
        <v>302</v>
      </c>
      <c r="E225" s="6" t="s">
        <v>303</v>
      </c>
      <c r="F225" s="6" t="s">
        <v>304</v>
      </c>
      <c r="G225" s="17">
        <v>319</v>
      </c>
      <c r="H225" s="7">
        <v>0</v>
      </c>
      <c r="I225" s="7">
        <v>310</v>
      </c>
      <c r="J225" s="7">
        <v>288</v>
      </c>
      <c r="K225" s="7">
        <v>310</v>
      </c>
      <c r="L225" s="7">
        <v>0</v>
      </c>
      <c r="M225" s="7">
        <v>22</v>
      </c>
      <c r="N225" s="7">
        <v>0</v>
      </c>
      <c r="O225" s="17">
        <f>Table54[[#This Row],[Elanikud RKA]]+Table54[[#This Row],[Liitunud H e]]-Table54[[#This Row],[Liitunud ÜK e]]-Table54[[#This Row],[M liitunud ÜK LP e]]</f>
        <v>0</v>
      </c>
      <c r="P225" s="17">
        <f>Table54[[#This Row],[Elanikud RKA]]+Table54[[#This Row],[Liitunud H e]]-Table54[[#This Row],[Liitunud ÜV e]]-Table54[[#This Row],[M liitunud ÜV LP e]]</f>
        <v>0</v>
      </c>
      <c r="Q225" s="8">
        <f>Table54[[#This Row],[Elanikud RKA]]/(Table54[[#This Row],[Elanikud]])</f>
        <v>0.97178683385579934</v>
      </c>
      <c r="S225" s="8">
        <f>Table54[[#This Row],[Liitunud ÜK e]]/(Table54[[#This Row],[Elanikud RKA]]+Table54[[#This Row],[Liitunud H e]])</f>
        <v>0.92903225806451617</v>
      </c>
      <c r="T225" s="8">
        <f>Table54[[#This Row],[Liitunud ÜV e]]/(Table54[[#This Row],[Elanikud RKA]]+Table54[[#This Row],[Liitunud H e]])</f>
        <v>1</v>
      </c>
      <c r="U225" s="8">
        <f>Table54[[#This Row],[M liitunud ÜK LP e]]/(Table54[[#This Row],[Elanikud RKA]]+Table54[[#This Row],[Liitunud H e]])</f>
        <v>7.0967741935483872E-2</v>
      </c>
      <c r="V225" s="8">
        <f>Table54[[#This Row],[M liitunud ÜV LP e]]/(Table54[[#This Row],[Elanikud RKA]]+Table54[[#This Row],[Liitunud H e]])</f>
        <v>0</v>
      </c>
      <c r="W225" s="8">
        <f>Table54[[#This Row],[M liitunud ÜK e]]/(Table54[[#This Row],[Elanikud RKA]]+Table54[[#This Row],[Liitunud H e]])</f>
        <v>0</v>
      </c>
      <c r="X225" s="8">
        <f>Table54[[#This Row],[M liitunud ÜV e]]/(Table54[[#This Row],[Elanikud RKA]]+Table54[[#This Row],[Liitunud H e]])</f>
        <v>0</v>
      </c>
    </row>
    <row r="226" spans="1:24" ht="20.100000000000001" customHeight="1" x14ac:dyDescent="0.25">
      <c r="A226" s="6" t="s">
        <v>305</v>
      </c>
      <c r="B226" s="6" t="s">
        <v>306</v>
      </c>
      <c r="C226" s="1" t="s">
        <v>26</v>
      </c>
      <c r="D226" s="6" t="s">
        <v>302</v>
      </c>
      <c r="E226" s="6" t="s">
        <v>307</v>
      </c>
      <c r="F226" s="6" t="s">
        <v>308</v>
      </c>
      <c r="G226" s="17">
        <v>823</v>
      </c>
      <c r="H226" s="7">
        <v>0</v>
      </c>
      <c r="I226" s="7">
        <v>820</v>
      </c>
      <c r="J226" s="7">
        <v>820</v>
      </c>
      <c r="K226" s="7">
        <v>820</v>
      </c>
      <c r="L226" s="7">
        <v>0</v>
      </c>
      <c r="M226" s="7">
        <v>0</v>
      </c>
      <c r="N226" s="7">
        <v>0</v>
      </c>
      <c r="O226" s="17">
        <f>Table54[[#This Row],[Elanikud RKA]]+Table54[[#This Row],[Liitunud H e]]-Table54[[#This Row],[Liitunud ÜK e]]-Table54[[#This Row],[M liitunud ÜK LP e]]</f>
        <v>0</v>
      </c>
      <c r="P226" s="17">
        <f>Table54[[#This Row],[Elanikud RKA]]+Table54[[#This Row],[Liitunud H e]]-Table54[[#This Row],[Liitunud ÜV e]]-Table54[[#This Row],[M liitunud ÜV LP e]]</f>
        <v>0</v>
      </c>
      <c r="Q226" s="8">
        <f>Table54[[#This Row],[Elanikud RKA]]/(Table54[[#This Row],[Elanikud]]+G227)</f>
        <v>0.88266953713670615</v>
      </c>
      <c r="S226" s="8">
        <f>Table54[[#This Row],[Liitunud ÜK e]]/(Table54[[#This Row],[Elanikud RKA]]+Table54[[#This Row],[Liitunud H e]])</f>
        <v>1</v>
      </c>
      <c r="T226" s="8">
        <f>Table54[[#This Row],[Liitunud ÜV e]]/(Table54[[#This Row],[Elanikud RKA]]+Table54[[#This Row],[Liitunud H e]])</f>
        <v>1</v>
      </c>
      <c r="U226" s="8">
        <f>Table54[[#This Row],[M liitunud ÜK LP e]]/(Table54[[#This Row],[Elanikud RKA]]+Table54[[#This Row],[Liitunud H e]])</f>
        <v>0</v>
      </c>
      <c r="V226" s="8">
        <f>Table54[[#This Row],[M liitunud ÜV LP e]]/(Table54[[#This Row],[Elanikud RKA]]+Table54[[#This Row],[Liitunud H e]])</f>
        <v>0</v>
      </c>
      <c r="W226" s="8">
        <f>Table54[[#This Row],[M liitunud ÜK e]]/(Table54[[#This Row],[Elanikud RKA]]+Table54[[#This Row],[Liitunud H e]])</f>
        <v>0</v>
      </c>
      <c r="X226" s="8">
        <f>Table54[[#This Row],[M liitunud ÜV e]]/(Table54[[#This Row],[Elanikud RKA]]+Table54[[#This Row],[Liitunud H e]])</f>
        <v>0</v>
      </c>
    </row>
    <row r="227" spans="1:24" ht="20.100000000000001" customHeight="1" x14ac:dyDescent="0.25">
      <c r="A227" s="6" t="s">
        <v>305</v>
      </c>
      <c r="B227" s="6" t="s">
        <v>306</v>
      </c>
      <c r="C227" s="1" t="s">
        <v>26</v>
      </c>
      <c r="D227" s="6" t="s">
        <v>302</v>
      </c>
      <c r="E227" s="6" t="s">
        <v>307</v>
      </c>
      <c r="F227" s="6" t="s">
        <v>309</v>
      </c>
      <c r="G227" s="7">
        <v>106</v>
      </c>
      <c r="H227" s="7"/>
      <c r="I227" s="7"/>
      <c r="J227" s="7"/>
      <c r="K227" s="7"/>
      <c r="L227" s="7"/>
      <c r="M227" s="7"/>
      <c r="N227" s="7"/>
      <c r="O227" s="7"/>
      <c r="P227" s="7"/>
    </row>
    <row r="228" spans="1:24" s="9" customFormat="1" ht="20.100000000000001" customHeight="1" x14ac:dyDescent="0.25">
      <c r="A228" s="9" t="s">
        <v>305</v>
      </c>
      <c r="B228" s="9" t="s">
        <v>306</v>
      </c>
      <c r="C228" s="3" t="s">
        <v>26</v>
      </c>
      <c r="D228" s="9" t="s">
        <v>302</v>
      </c>
      <c r="E228" s="9" t="s">
        <v>307</v>
      </c>
      <c r="F228" s="9" t="s">
        <v>1714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  <c r="R228" s="8"/>
      <c r="S228" s="8"/>
      <c r="T228" s="8"/>
      <c r="U228" s="8"/>
      <c r="V228" s="8"/>
      <c r="W228" s="8"/>
      <c r="X228" s="8"/>
    </row>
    <row r="229" spans="1:24" s="9" customFormat="1" ht="20.100000000000001" customHeight="1" x14ac:dyDescent="0.25">
      <c r="A229" s="6" t="s">
        <v>310</v>
      </c>
      <c r="B229" s="6" t="s">
        <v>311</v>
      </c>
      <c r="C229" s="1" t="s">
        <v>26</v>
      </c>
      <c r="D229" s="6" t="s">
        <v>302</v>
      </c>
      <c r="E229" s="6" t="s">
        <v>307</v>
      </c>
      <c r="F229" s="6" t="s">
        <v>312</v>
      </c>
      <c r="G229" s="17">
        <v>780</v>
      </c>
      <c r="H229" s="7">
        <v>0</v>
      </c>
      <c r="I229" s="7">
        <v>800</v>
      </c>
      <c r="J229" s="7">
        <v>790</v>
      </c>
      <c r="K229" s="7">
        <v>776</v>
      </c>
      <c r="L229" s="7">
        <v>0</v>
      </c>
      <c r="M229" s="7">
        <v>0</v>
      </c>
      <c r="N229" s="7">
        <v>0</v>
      </c>
      <c r="O229" s="17">
        <f>Table54[[#This Row],[Elanikud RKA]]+Table54[[#This Row],[Liitunud H e]]-Table54[[#This Row],[Liitunud ÜK e]]-Table54[[#This Row],[M liitunud ÜK LP e]]</f>
        <v>10</v>
      </c>
      <c r="P229" s="17">
        <f>Table54[[#This Row],[Elanikud RKA]]+Table54[[#This Row],[Liitunud H e]]-Table54[[#This Row],[Liitunud ÜV e]]-Table54[[#This Row],[M liitunud ÜV LP e]]</f>
        <v>24</v>
      </c>
      <c r="Q229" s="8">
        <f>Table54[[#This Row],[Elanikud RKA]]/(Table54[[#This Row],[Elanikud]])</f>
        <v>1.0256410256410255</v>
      </c>
      <c r="R229" s="8"/>
      <c r="S229" s="8">
        <f>Table54[[#This Row],[Liitunud ÜK e]]/(Table54[[#This Row],[Elanikud RKA]]+Table54[[#This Row],[Liitunud H e]])</f>
        <v>0.98750000000000004</v>
      </c>
      <c r="T229" s="8">
        <f>Table54[[#This Row],[Liitunud ÜV e]]/(Table54[[#This Row],[Elanikud RKA]]+Table54[[#This Row],[Liitunud H e]])</f>
        <v>0.97</v>
      </c>
      <c r="U229" s="8">
        <f>Table54[[#This Row],[M liitunud ÜK LP e]]/(Table54[[#This Row],[Elanikud RKA]]+Table54[[#This Row],[Liitunud H e]])</f>
        <v>0</v>
      </c>
      <c r="V229" s="8">
        <f>Table54[[#This Row],[M liitunud ÜV LP e]]/(Table54[[#This Row],[Elanikud RKA]]+Table54[[#This Row],[Liitunud H e]])</f>
        <v>0</v>
      </c>
      <c r="W229" s="8">
        <f>Table54[[#This Row],[M liitunud ÜK e]]/(Table54[[#This Row],[Elanikud RKA]]+Table54[[#This Row],[Liitunud H e]])</f>
        <v>1.2500000000000001E-2</v>
      </c>
      <c r="X229" s="8">
        <f>Table54[[#This Row],[M liitunud ÜV e]]/(Table54[[#This Row],[Elanikud RKA]]+Table54[[#This Row],[Liitunud H e]])</f>
        <v>0.03</v>
      </c>
    </row>
    <row r="230" spans="1:24" s="9" customFormat="1" ht="20.100000000000001" customHeight="1" x14ac:dyDescent="0.25">
      <c r="A230" s="9" t="s">
        <v>310</v>
      </c>
      <c r="B230" s="9" t="s">
        <v>311</v>
      </c>
      <c r="C230" s="3" t="s">
        <v>26</v>
      </c>
      <c r="D230" s="9" t="s">
        <v>302</v>
      </c>
      <c r="E230" s="9" t="s">
        <v>307</v>
      </c>
      <c r="F230" s="9" t="s">
        <v>1978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  <c r="R230" s="8"/>
      <c r="S230" s="8"/>
      <c r="T230" s="8"/>
      <c r="U230" s="8"/>
      <c r="V230" s="8"/>
      <c r="W230" s="8"/>
      <c r="X230" s="8"/>
    </row>
    <row r="231" spans="1:24" ht="20.100000000000001" customHeight="1" x14ac:dyDescent="0.25">
      <c r="A231" s="9" t="s">
        <v>310</v>
      </c>
      <c r="B231" s="9" t="s">
        <v>311</v>
      </c>
      <c r="C231" s="3" t="s">
        <v>26</v>
      </c>
      <c r="D231" s="9" t="s">
        <v>302</v>
      </c>
      <c r="E231" s="9" t="s">
        <v>307</v>
      </c>
      <c r="F231" s="9" t="s">
        <v>1979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</row>
    <row r="232" spans="1:24" ht="20.100000000000001" customHeight="1" x14ac:dyDescent="0.25">
      <c r="A232" s="6" t="s">
        <v>313</v>
      </c>
      <c r="B232" s="6" t="s">
        <v>314</v>
      </c>
      <c r="C232" s="1" t="s">
        <v>26</v>
      </c>
      <c r="D232" s="6" t="s">
        <v>302</v>
      </c>
      <c r="E232" s="6" t="s">
        <v>315</v>
      </c>
      <c r="F232" s="6" t="s">
        <v>316</v>
      </c>
      <c r="G232" s="17">
        <v>220</v>
      </c>
      <c r="H232" s="7">
        <v>0</v>
      </c>
      <c r="I232" s="7">
        <v>160</v>
      </c>
      <c r="J232" s="7">
        <f>13*2.3</f>
        <v>29.9</v>
      </c>
      <c r="K232" s="7">
        <f>13*2.3</f>
        <v>29.9</v>
      </c>
      <c r="L232" s="7">
        <v>0</v>
      </c>
      <c r="M232" s="7">
        <v>0</v>
      </c>
      <c r="N232" s="7">
        <v>0</v>
      </c>
      <c r="O232" s="17">
        <f>Table54[[#This Row],[Elanikud RKA]]+Table54[[#This Row],[Liitunud H e]]-Table54[[#This Row],[Liitunud ÜK e]]-Table54[[#This Row],[M liitunud ÜK LP e]]</f>
        <v>130.1</v>
      </c>
      <c r="P232" s="17">
        <f>Table54[[#This Row],[Elanikud RKA]]+Table54[[#This Row],[Liitunud H e]]-Table54[[#This Row],[Liitunud ÜV e]]-Table54[[#This Row],[M liitunud ÜV LP e]]</f>
        <v>130.1</v>
      </c>
      <c r="Q232" s="8">
        <f>Table54[[#This Row],[Elanikud RKA]]/(Table54[[#This Row],[Elanikud]])</f>
        <v>0.72727272727272729</v>
      </c>
      <c r="S232" s="8">
        <f>Table54[[#This Row],[Liitunud ÜK e]]/(Table54[[#This Row],[Elanikud RKA]]+Table54[[#This Row],[Liitunud H e]])</f>
        <v>0.18687499999999999</v>
      </c>
      <c r="T232" s="8">
        <f>Table54[[#This Row],[Liitunud ÜV e]]/(Table54[[#This Row],[Elanikud RKA]]+Table54[[#This Row],[Liitunud H e]])</f>
        <v>0.18687499999999999</v>
      </c>
      <c r="U232" s="8">
        <f>Table54[[#This Row],[M liitunud ÜK LP e]]/(Table54[[#This Row],[Elanikud RKA]]+Table54[[#This Row],[Liitunud H e]])</f>
        <v>0</v>
      </c>
      <c r="V232" s="8">
        <f>Table54[[#This Row],[M liitunud ÜV LP e]]/(Table54[[#This Row],[Elanikud RKA]]+Table54[[#This Row],[Liitunud H e]])</f>
        <v>0</v>
      </c>
      <c r="W232" s="8">
        <f>Table54[[#This Row],[M liitunud ÜK e]]/(Table54[[#This Row],[Elanikud RKA]]+Table54[[#This Row],[Liitunud H e]])</f>
        <v>0.81312499999999999</v>
      </c>
      <c r="X232" s="8">
        <f>Table54[[#This Row],[M liitunud ÜV e]]/(Table54[[#This Row],[Elanikud RKA]]+Table54[[#This Row],[Liitunud H e]])</f>
        <v>0.81312499999999999</v>
      </c>
    </row>
    <row r="233" spans="1:24" ht="20.100000000000001" customHeight="1" x14ac:dyDescent="0.25">
      <c r="A233" s="6" t="s">
        <v>317</v>
      </c>
      <c r="B233" s="6" t="s">
        <v>318</v>
      </c>
      <c r="C233" s="1" t="s">
        <v>48</v>
      </c>
      <c r="D233" s="6" t="s">
        <v>302</v>
      </c>
      <c r="E233" s="6" t="s">
        <v>319</v>
      </c>
      <c r="F233" s="6" t="s">
        <v>319</v>
      </c>
      <c r="G233" s="17">
        <v>14252</v>
      </c>
      <c r="H233" s="7">
        <v>0</v>
      </c>
      <c r="I233" s="7">
        <v>14250</v>
      </c>
      <c r="J233" s="7">
        <v>14000</v>
      </c>
      <c r="K233" s="7">
        <v>14000</v>
      </c>
      <c r="L233" s="7">
        <v>0</v>
      </c>
      <c r="M233" s="7">
        <v>0</v>
      </c>
      <c r="N233" s="7">
        <v>0</v>
      </c>
      <c r="O233" s="17">
        <f>Table54[[#This Row],[Elanikud RKA]]+Table54[[#This Row],[Liitunud H e]]-Table54[[#This Row],[Liitunud ÜK e]]-Table54[[#This Row],[M liitunud ÜK LP e]]</f>
        <v>250</v>
      </c>
      <c r="P233" s="17">
        <f>Table54[[#This Row],[Elanikud RKA]]+Table54[[#This Row],[Liitunud H e]]-Table54[[#This Row],[Liitunud ÜV e]]-Table54[[#This Row],[M liitunud ÜV LP e]]</f>
        <v>250</v>
      </c>
      <c r="Q233" s="8">
        <f>Table54[[#This Row],[Elanikud RKA]]/(Table54[[#This Row],[Elanikud]])</f>
        <v>0.99985966881841148</v>
      </c>
      <c r="S233" s="8">
        <f>Table54[[#This Row],[Liitunud ÜK e]]/(Table54[[#This Row],[Elanikud RKA]]+Table54[[#This Row],[Liitunud H e]])</f>
        <v>0.98245614035087714</v>
      </c>
      <c r="T233" s="8">
        <f>Table54[[#This Row],[Liitunud ÜV e]]/(Table54[[#This Row],[Elanikud RKA]]+Table54[[#This Row],[Liitunud H e]])</f>
        <v>0.98245614035087714</v>
      </c>
      <c r="U233" s="8">
        <f>Table54[[#This Row],[M liitunud ÜK LP e]]/(Table54[[#This Row],[Elanikud RKA]]+Table54[[#This Row],[Liitunud H e]])</f>
        <v>0</v>
      </c>
      <c r="V233" s="8">
        <f>Table54[[#This Row],[M liitunud ÜV LP e]]/(Table54[[#This Row],[Elanikud RKA]]+Table54[[#This Row],[Liitunud H e]])</f>
        <v>0</v>
      </c>
      <c r="W233" s="8">
        <f>Table54[[#This Row],[M liitunud ÜK e]]/(Table54[[#This Row],[Elanikud RKA]]+Table54[[#This Row],[Liitunud H e]])</f>
        <v>1.7543859649122806E-2</v>
      </c>
      <c r="X233" s="8">
        <f>Table54[[#This Row],[M liitunud ÜV e]]/(Table54[[#This Row],[Elanikud RKA]]+Table54[[#This Row],[Liitunud H e]])</f>
        <v>1.7543859649122806E-2</v>
      </c>
    </row>
    <row r="234" spans="1:24" s="9" customFormat="1" ht="20.100000000000001" customHeight="1" x14ac:dyDescent="0.25">
      <c r="A234" s="9" t="s">
        <v>317</v>
      </c>
      <c r="B234" s="9" t="s">
        <v>318</v>
      </c>
      <c r="C234" s="3" t="s">
        <v>48</v>
      </c>
      <c r="D234" s="9" t="s">
        <v>302</v>
      </c>
      <c r="E234" s="9" t="s">
        <v>303</v>
      </c>
      <c r="F234" s="9" t="s">
        <v>1980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  <c r="R234" s="8"/>
      <c r="S234" s="8"/>
      <c r="T234" s="8"/>
      <c r="U234" s="8"/>
      <c r="V234" s="8"/>
      <c r="W234" s="8"/>
      <c r="X234" s="8"/>
    </row>
    <row r="235" spans="1:24" s="9" customFormat="1" ht="20.100000000000001" customHeight="1" x14ac:dyDescent="0.25">
      <c r="A235" s="12" t="s">
        <v>1682</v>
      </c>
      <c r="B235" s="12" t="s">
        <v>1683</v>
      </c>
      <c r="C235" s="2" t="s">
        <v>26</v>
      </c>
      <c r="D235" s="12" t="s">
        <v>302</v>
      </c>
      <c r="E235" s="12" t="s">
        <v>1684</v>
      </c>
      <c r="F235" s="12" t="s">
        <v>1685</v>
      </c>
      <c r="G235" s="13">
        <v>425</v>
      </c>
      <c r="H235" s="13">
        <v>0</v>
      </c>
      <c r="I235" s="13">
        <v>320</v>
      </c>
      <c r="J235" s="13"/>
      <c r="K235" s="13"/>
      <c r="L235" s="13"/>
      <c r="M235" s="13"/>
      <c r="N235" s="13"/>
      <c r="O235" s="13"/>
      <c r="P235" s="13"/>
      <c r="Q235" s="14">
        <f>Table54[[#This Row],[Elanikud RKA]]/(Table54[[#This Row],[Elanikud]])</f>
        <v>0.75294117647058822</v>
      </c>
      <c r="R235" s="14"/>
      <c r="S235" s="14">
        <f>Table54[[#This Row],[Liitunud ÜK e]]/(Table54[[#This Row],[Elanikud RKA]]+Table54[[#This Row],[Liitunud H e]])</f>
        <v>0</v>
      </c>
      <c r="T235" s="14">
        <f>Table54[[#This Row],[Liitunud ÜV e]]/(Table54[[#This Row],[Elanikud RKA]]+Table54[[#This Row],[Liitunud H e]])</f>
        <v>0</v>
      </c>
      <c r="U235" s="14">
        <f>Table54[[#This Row],[M liitunud ÜK LP e]]/(Table54[[#This Row],[Elanikud RKA]]+Table54[[#This Row],[Liitunud H e]])</f>
        <v>0</v>
      </c>
      <c r="V235" s="14">
        <f>Table54[[#This Row],[M liitunud ÜV LP e]]/(Table54[[#This Row],[Elanikud RKA]]+Table54[[#This Row],[Liitunud H e]])</f>
        <v>0</v>
      </c>
      <c r="W235" s="14">
        <f>Table54[[#This Row],[M liitunud ÜK e]]/(Table54[[#This Row],[Elanikud RKA]]+Table54[[#This Row],[Liitunud H e]])</f>
        <v>0</v>
      </c>
      <c r="X235" s="14">
        <f>Table54[[#This Row],[M liitunud ÜV e]]/(Table54[[#This Row],[Elanikud RKA]]+Table54[[#This Row],[Liitunud H e]])</f>
        <v>0</v>
      </c>
    </row>
    <row r="236" spans="1:24" s="9" customFormat="1" ht="20.100000000000001" customHeight="1" x14ac:dyDescent="0.25">
      <c r="A236" s="9" t="s">
        <v>1682</v>
      </c>
      <c r="B236" s="9" t="s">
        <v>1683</v>
      </c>
      <c r="C236" s="3" t="s">
        <v>26</v>
      </c>
      <c r="D236" s="9" t="s">
        <v>302</v>
      </c>
      <c r="E236" s="9" t="s">
        <v>1684</v>
      </c>
      <c r="F236" s="9" t="s">
        <v>1981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  <c r="R236" s="8"/>
      <c r="S236" s="8"/>
      <c r="T236" s="8"/>
      <c r="U236" s="8"/>
      <c r="V236" s="8"/>
      <c r="W236" s="8"/>
      <c r="X236" s="8"/>
    </row>
    <row r="237" spans="1:24" s="12" customFormat="1" ht="20.100000000000001" customHeight="1" x14ac:dyDescent="0.25">
      <c r="A237" s="9" t="s">
        <v>1682</v>
      </c>
      <c r="B237" s="9" t="s">
        <v>1683</v>
      </c>
      <c r="C237" s="3" t="s">
        <v>26</v>
      </c>
      <c r="D237" s="9" t="s">
        <v>302</v>
      </c>
      <c r="E237" s="9" t="s">
        <v>1684</v>
      </c>
      <c r="F237" s="9" t="s">
        <v>1982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  <c r="R237" s="8"/>
      <c r="S237" s="8"/>
      <c r="T237" s="8"/>
      <c r="U237" s="8"/>
      <c r="V237" s="8"/>
      <c r="W237" s="8"/>
      <c r="X237" s="8"/>
    </row>
    <row r="238" spans="1:24" s="12" customFormat="1" ht="20.100000000000001" customHeight="1" x14ac:dyDescent="0.25">
      <c r="A238" s="12" t="s">
        <v>1686</v>
      </c>
      <c r="B238" s="12" t="s">
        <v>1687</v>
      </c>
      <c r="C238" s="2" t="s">
        <v>48</v>
      </c>
      <c r="D238" s="12" t="s">
        <v>302</v>
      </c>
      <c r="E238" s="12" t="s">
        <v>1688</v>
      </c>
      <c r="F238" s="12" t="s">
        <v>1688</v>
      </c>
      <c r="G238" s="13">
        <v>58663</v>
      </c>
      <c r="H238" s="13">
        <v>0</v>
      </c>
      <c r="I238" s="13">
        <v>58430</v>
      </c>
      <c r="J238" s="13"/>
      <c r="K238" s="13"/>
      <c r="L238" s="13"/>
      <c r="M238" s="13"/>
      <c r="N238" s="13"/>
      <c r="O238" s="13"/>
      <c r="P238" s="13"/>
      <c r="Q238" s="14">
        <f>Table54[[#This Row],[Elanikud RKA]]/(Table54[[#This Row],[Elanikud]])</f>
        <v>0.99602816085096224</v>
      </c>
      <c r="R238" s="14"/>
      <c r="S238" s="14">
        <f>Table54[[#This Row],[Liitunud ÜK e]]/(Table54[[#This Row],[Elanikud RKA]]+Table54[[#This Row],[Liitunud H e]])</f>
        <v>0</v>
      </c>
      <c r="T238" s="14">
        <f>Table54[[#This Row],[Liitunud ÜV e]]/(Table54[[#This Row],[Elanikud RKA]]+Table54[[#This Row],[Liitunud H e]])</f>
        <v>0</v>
      </c>
      <c r="U238" s="14">
        <f>Table54[[#This Row],[M liitunud ÜK LP e]]/(Table54[[#This Row],[Elanikud RKA]]+Table54[[#This Row],[Liitunud H e]])</f>
        <v>0</v>
      </c>
      <c r="V238" s="14">
        <f>Table54[[#This Row],[M liitunud ÜV LP e]]/(Table54[[#This Row],[Elanikud RKA]]+Table54[[#This Row],[Liitunud H e]])</f>
        <v>0</v>
      </c>
      <c r="W238" s="14">
        <f>Table54[[#This Row],[M liitunud ÜK e]]/(Table54[[#This Row],[Elanikud RKA]]+Table54[[#This Row],[Liitunud H e]])</f>
        <v>0</v>
      </c>
      <c r="X238" s="14">
        <f>Table54[[#This Row],[M liitunud ÜV e]]/(Table54[[#This Row],[Elanikud RKA]]+Table54[[#This Row],[Liitunud H e]])</f>
        <v>0</v>
      </c>
    </row>
    <row r="239" spans="1:24" s="9" customFormat="1" ht="20.100000000000001" customHeight="1" x14ac:dyDescent="0.25">
      <c r="A239" s="9" t="s">
        <v>1686</v>
      </c>
      <c r="B239" s="9" t="s">
        <v>1687</v>
      </c>
      <c r="C239" s="3" t="s">
        <v>48</v>
      </c>
      <c r="D239" s="9" t="s">
        <v>302</v>
      </c>
      <c r="E239" s="9" t="s">
        <v>303</v>
      </c>
      <c r="F239" s="9" t="s">
        <v>1983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  <c r="R239" s="8"/>
      <c r="S239" s="8"/>
      <c r="T239" s="8"/>
      <c r="U239" s="8"/>
      <c r="V239" s="8"/>
      <c r="W239" s="8"/>
      <c r="X239" s="8"/>
    </row>
    <row r="240" spans="1:24" s="9" customFormat="1" ht="20.100000000000001" customHeight="1" x14ac:dyDescent="0.25">
      <c r="A240" s="6" t="s">
        <v>320</v>
      </c>
      <c r="B240" s="6" t="s">
        <v>321</v>
      </c>
      <c r="C240" s="1" t="s">
        <v>48</v>
      </c>
      <c r="D240" s="6" t="s">
        <v>302</v>
      </c>
      <c r="E240" s="6" t="s">
        <v>322</v>
      </c>
      <c r="F240" s="6" t="s">
        <v>323</v>
      </c>
      <c r="G240" s="17">
        <v>1083</v>
      </c>
      <c r="H240" s="7">
        <f>G240*0.02</f>
        <v>21.66</v>
      </c>
      <c r="I240" s="7">
        <v>1070</v>
      </c>
      <c r="J240" s="7">
        <f>172*2.3</f>
        <v>395.59999999999997</v>
      </c>
      <c r="K240" s="7">
        <f>172*2.3</f>
        <v>395.59999999999997</v>
      </c>
      <c r="L240" s="7">
        <v>0</v>
      </c>
      <c r="M240" s="7">
        <v>0</v>
      </c>
      <c r="N240" s="7">
        <v>0</v>
      </c>
      <c r="O240" s="17">
        <f>Table54[[#This Row],[Elanikud RKA]]+Table54[[#This Row],[Liitunud H e]]-Table54[[#This Row],[Liitunud ÜK e]]-Table54[[#This Row],[M liitunud ÜK LP e]]</f>
        <v>674.40000000000009</v>
      </c>
      <c r="P240" s="17">
        <f>Table54[[#This Row],[Elanikud RKA]]+Table54[[#This Row],[Liitunud H e]]-Table54[[#This Row],[Liitunud ÜV e]]-Table54[[#This Row],[M liitunud ÜV LP e]]</f>
        <v>674.40000000000009</v>
      </c>
      <c r="Q240" s="8">
        <f>Table54[[#This Row],[Elanikud RKA]]/(Table54[[#This Row],[Elanikud]])</f>
        <v>0.98799630655586335</v>
      </c>
      <c r="R240" s="8">
        <f>Table54[[#This Row],[Liitunud H e]]/Table54[[#This Row],[H_elanikud]]</f>
        <v>0</v>
      </c>
      <c r="S240" s="8">
        <f>Table54[[#This Row],[Liitunud ÜK e]]/(Table54[[#This Row],[Elanikud RKA]]+Table54[[#This Row],[Liitunud H e]])</f>
        <v>0.36971962616822429</v>
      </c>
      <c r="T240" s="8">
        <f>Table54[[#This Row],[Liitunud ÜV e]]/(Table54[[#This Row],[Elanikud RKA]]+Table54[[#This Row],[Liitunud H e]])</f>
        <v>0.36971962616822429</v>
      </c>
      <c r="U240" s="8">
        <f>Table54[[#This Row],[M liitunud ÜK LP e]]/(Table54[[#This Row],[Elanikud RKA]]+Table54[[#This Row],[Liitunud H e]])</f>
        <v>0</v>
      </c>
      <c r="V240" s="8">
        <f>Table54[[#This Row],[M liitunud ÜV LP e]]/(Table54[[#This Row],[Elanikud RKA]]+Table54[[#This Row],[Liitunud H e]])</f>
        <v>0</v>
      </c>
      <c r="W240" s="8">
        <f>Table54[[#This Row],[M liitunud ÜK e]]/(Table54[[#This Row],[Elanikud RKA]]+Table54[[#This Row],[Liitunud H e]])</f>
        <v>0.63028037383177582</v>
      </c>
      <c r="X240" s="8">
        <f>Table54[[#This Row],[M liitunud ÜV e]]/(Table54[[#This Row],[Elanikud RKA]]+Table54[[#This Row],[Liitunud H e]])</f>
        <v>0.63028037383177582</v>
      </c>
    </row>
    <row r="241" spans="1:24" s="9" customFormat="1" ht="20.100000000000001" customHeight="1" x14ac:dyDescent="0.25">
      <c r="A241" s="9" t="s">
        <v>320</v>
      </c>
      <c r="B241" s="9" t="s">
        <v>321</v>
      </c>
      <c r="C241" s="3" t="s">
        <v>48</v>
      </c>
      <c r="D241" s="9" t="s">
        <v>302</v>
      </c>
      <c r="E241" s="9" t="s">
        <v>322</v>
      </c>
      <c r="F241" s="9" t="s">
        <v>335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  <c r="R241" s="8"/>
      <c r="S241" s="8"/>
      <c r="T241" s="8"/>
      <c r="U241" s="8"/>
      <c r="V241" s="8"/>
      <c r="W241" s="8"/>
      <c r="X241" s="8"/>
    </row>
    <row r="242" spans="1:24" ht="20.100000000000001" customHeight="1" x14ac:dyDescent="0.25">
      <c r="A242" s="9" t="s">
        <v>320</v>
      </c>
      <c r="B242" s="9" t="s">
        <v>321</v>
      </c>
      <c r="C242" s="3" t="s">
        <v>48</v>
      </c>
      <c r="D242" s="9" t="s">
        <v>302</v>
      </c>
      <c r="E242" s="9" t="s">
        <v>322</v>
      </c>
      <c r="F242" s="9" t="s">
        <v>1984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</row>
    <row r="243" spans="1:24" s="12" customFormat="1" ht="20.100000000000001" customHeight="1" x14ac:dyDescent="0.25">
      <c r="A243" s="12" t="s">
        <v>1689</v>
      </c>
      <c r="B243" s="12" t="s">
        <v>1690</v>
      </c>
      <c r="C243" s="2" t="s">
        <v>48</v>
      </c>
      <c r="D243" s="12" t="s">
        <v>302</v>
      </c>
      <c r="E243" s="12" t="s">
        <v>1691</v>
      </c>
      <c r="F243" s="12" t="s">
        <v>1691</v>
      </c>
      <c r="G243" s="13">
        <v>2632</v>
      </c>
      <c r="H243" s="13">
        <v>0</v>
      </c>
      <c r="I243" s="13">
        <v>2310</v>
      </c>
      <c r="J243" s="13"/>
      <c r="K243" s="13"/>
      <c r="L243" s="13"/>
      <c r="M243" s="13"/>
      <c r="N243" s="13"/>
      <c r="O243" s="13"/>
      <c r="P243" s="13"/>
      <c r="Q243" s="14">
        <f>Table54[[#This Row],[Elanikud RKA]]/(Table54[[#This Row],[Elanikud]])</f>
        <v>0.87765957446808507</v>
      </c>
      <c r="R243" s="14"/>
      <c r="S243" s="14">
        <f>Table54[[#This Row],[Liitunud ÜK e]]/(Table54[[#This Row],[Elanikud RKA]]+Table54[[#This Row],[Liitunud H e]])</f>
        <v>0</v>
      </c>
      <c r="T243" s="14">
        <f>Table54[[#This Row],[Liitunud ÜV e]]/(Table54[[#This Row],[Elanikud RKA]]+Table54[[#This Row],[Liitunud H e]])</f>
        <v>0</v>
      </c>
      <c r="U243" s="14">
        <f>Table54[[#This Row],[M liitunud ÜK LP e]]/(Table54[[#This Row],[Elanikud RKA]]+Table54[[#This Row],[Liitunud H e]])</f>
        <v>0</v>
      </c>
      <c r="V243" s="14">
        <f>Table54[[#This Row],[M liitunud ÜV LP e]]/(Table54[[#This Row],[Elanikud RKA]]+Table54[[#This Row],[Liitunud H e]])</f>
        <v>0</v>
      </c>
      <c r="W243" s="14">
        <f>Table54[[#This Row],[M liitunud ÜK e]]/(Table54[[#This Row],[Elanikud RKA]]+Table54[[#This Row],[Liitunud H e]])</f>
        <v>0</v>
      </c>
      <c r="X243" s="14">
        <f>Table54[[#This Row],[M liitunud ÜV e]]/(Table54[[#This Row],[Elanikud RKA]]+Table54[[#This Row],[Liitunud H e]])</f>
        <v>0</v>
      </c>
    </row>
    <row r="244" spans="1:24" s="12" customFormat="1" ht="20.100000000000001" customHeight="1" x14ac:dyDescent="0.25">
      <c r="A244" s="12" t="s">
        <v>1692</v>
      </c>
      <c r="B244" s="12" t="s">
        <v>1693</v>
      </c>
      <c r="C244" s="2" t="s">
        <v>26</v>
      </c>
      <c r="D244" s="12" t="s">
        <v>302</v>
      </c>
      <c r="E244" s="12" t="s">
        <v>1694</v>
      </c>
      <c r="F244" s="12" t="s">
        <v>1695</v>
      </c>
      <c r="G244" s="13">
        <v>239</v>
      </c>
      <c r="H244" s="13">
        <v>0</v>
      </c>
      <c r="I244" s="13">
        <v>190</v>
      </c>
      <c r="J244" s="13"/>
      <c r="K244" s="13"/>
      <c r="L244" s="13"/>
      <c r="M244" s="13"/>
      <c r="N244" s="13"/>
      <c r="O244" s="13"/>
      <c r="P244" s="13"/>
      <c r="Q244" s="14">
        <f>Table54[[#This Row],[Elanikud RKA]]/(Table54[[#This Row],[Elanikud]])</f>
        <v>0.79497907949790791</v>
      </c>
      <c r="R244" s="14"/>
      <c r="S244" s="14">
        <f>Table54[[#This Row],[Liitunud ÜK e]]/(Table54[[#This Row],[Elanikud RKA]]+Table54[[#This Row],[Liitunud H e]])</f>
        <v>0</v>
      </c>
      <c r="T244" s="14">
        <f>Table54[[#This Row],[Liitunud ÜV e]]/(Table54[[#This Row],[Elanikud RKA]]+Table54[[#This Row],[Liitunud H e]])</f>
        <v>0</v>
      </c>
      <c r="U244" s="14">
        <f>Table54[[#This Row],[M liitunud ÜK LP e]]/(Table54[[#This Row],[Elanikud RKA]]+Table54[[#This Row],[Liitunud H e]])</f>
        <v>0</v>
      </c>
      <c r="V244" s="14">
        <f>Table54[[#This Row],[M liitunud ÜV LP e]]/(Table54[[#This Row],[Elanikud RKA]]+Table54[[#This Row],[Liitunud H e]])</f>
        <v>0</v>
      </c>
      <c r="W244" s="14">
        <f>Table54[[#This Row],[M liitunud ÜK e]]/(Table54[[#This Row],[Elanikud RKA]]+Table54[[#This Row],[Liitunud H e]])</f>
        <v>0</v>
      </c>
      <c r="X244" s="14">
        <f>Table54[[#This Row],[M liitunud ÜV e]]/(Table54[[#This Row],[Elanikud RKA]]+Table54[[#This Row],[Liitunud H e]])</f>
        <v>0</v>
      </c>
    </row>
    <row r="245" spans="1:24" s="12" customFormat="1" ht="20.100000000000001" customHeight="1" x14ac:dyDescent="0.25">
      <c r="A245" s="6" t="s">
        <v>1696</v>
      </c>
      <c r="B245" s="6" t="s">
        <v>1697</v>
      </c>
      <c r="C245" s="1" t="s">
        <v>26</v>
      </c>
      <c r="D245" s="6" t="s">
        <v>302</v>
      </c>
      <c r="E245" s="6" t="s">
        <v>1694</v>
      </c>
      <c r="F245" s="6" t="s">
        <v>1698</v>
      </c>
      <c r="G245" s="7">
        <v>555</v>
      </c>
      <c r="H245" s="7">
        <v>0</v>
      </c>
      <c r="I245" s="7">
        <v>430</v>
      </c>
      <c r="J245" s="7">
        <v>1754</v>
      </c>
      <c r="K245" s="7">
        <v>0</v>
      </c>
      <c r="L245" s="7">
        <v>0</v>
      </c>
      <c r="M245" s="7">
        <v>5</v>
      </c>
      <c r="N245" s="7">
        <v>0</v>
      </c>
      <c r="O245" s="7">
        <v>937</v>
      </c>
      <c r="P245" s="7">
        <v>6</v>
      </c>
      <c r="Q245" s="8">
        <f>Table54[[#This Row],[Elanikud RKA]]/(Table54[[#This Row],[Elanikud]])</f>
        <v>0.77477477477477474</v>
      </c>
      <c r="R245" s="8"/>
      <c r="S245" s="8">
        <f>Table54[[#This Row],[Liitunud ÜK e]]/(Table54[[#This Row],[Elanikud RKA]]+Table54[[#This Row],[Liitunud H e]])</f>
        <v>4.0790697674418608</v>
      </c>
      <c r="T245" s="8">
        <f>Table54[[#This Row],[Liitunud ÜV e]]/(Table54[[#This Row],[Elanikud RKA]]+Table54[[#This Row],[Liitunud H e]])</f>
        <v>0</v>
      </c>
      <c r="U245" s="8">
        <f>Table54[[#This Row],[M liitunud ÜK LP e]]/(Table54[[#This Row],[Elanikud RKA]]+Table54[[#This Row],[Liitunud H e]])</f>
        <v>1.1627906976744186E-2</v>
      </c>
      <c r="V245" s="8">
        <f>Table54[[#This Row],[M liitunud ÜV LP e]]/(Table54[[#This Row],[Elanikud RKA]]+Table54[[#This Row],[Liitunud H e]])</f>
        <v>0</v>
      </c>
      <c r="W245" s="8">
        <f>Table54[[#This Row],[M liitunud ÜK e]]/(Table54[[#This Row],[Elanikud RKA]]+Table54[[#This Row],[Liitunud H e]])</f>
        <v>2.1790697674418604</v>
      </c>
      <c r="X245" s="8">
        <f>Table54[[#This Row],[M liitunud ÜV e]]/(Table54[[#This Row],[Elanikud RKA]]+Table54[[#This Row],[Liitunud H e]])</f>
        <v>1.3953488372093023E-2</v>
      </c>
    </row>
    <row r="246" spans="1:24" s="9" customFormat="1" ht="20.100000000000001" customHeight="1" x14ac:dyDescent="0.25">
      <c r="A246" s="6" t="s">
        <v>324</v>
      </c>
      <c r="B246" s="6" t="s">
        <v>325</v>
      </c>
      <c r="C246" s="1" t="s">
        <v>26</v>
      </c>
      <c r="D246" s="6" t="s">
        <v>302</v>
      </c>
      <c r="E246" s="6" t="s">
        <v>322</v>
      </c>
      <c r="F246" s="6" t="s">
        <v>326</v>
      </c>
      <c r="G246" s="17">
        <v>175</v>
      </c>
      <c r="H246" s="7">
        <f>G246*0.02</f>
        <v>3.5</v>
      </c>
      <c r="I246" s="7">
        <v>240</v>
      </c>
      <c r="J246" s="7">
        <f>6*2.3</f>
        <v>13.799999999999999</v>
      </c>
      <c r="K246" s="7">
        <f>11*2.3</f>
        <v>25.299999999999997</v>
      </c>
      <c r="L246" s="7">
        <v>0</v>
      </c>
      <c r="M246" s="7">
        <v>48</v>
      </c>
      <c r="N246" s="7">
        <v>0</v>
      </c>
      <c r="O246" s="7">
        <f>Table54[[#This Row],[Elanikud RKA]]+Table54[[#This Row],[Liitunud H e]]-Table54[[#This Row],[Liitunud ÜK e]]-Table54[[#This Row],[M liitunud ÜK LP e]]</f>
        <v>178.2</v>
      </c>
      <c r="P246" s="7">
        <f>Table54[[#This Row],[Elanikud RKA]]+Table54[[#This Row],[Liitunud H e]]-Table54[[#This Row],[Liitunud ÜV e]]-Table54[[#This Row],[M liitunud ÜV LP e]]</f>
        <v>214.7</v>
      </c>
      <c r="Q246" s="8">
        <f>Table54[[#This Row],[Elanikud RKA]]/(Table54[[#This Row],[Elanikud]])</f>
        <v>1.3714285714285714</v>
      </c>
      <c r="R246" s="8">
        <f>Table54[[#This Row],[Liitunud H e]]/Table54[[#This Row],[H_elanikud]]</f>
        <v>0</v>
      </c>
      <c r="S246" s="8">
        <f>Table54[[#This Row],[Liitunud ÜK e]]/(Table54[[#This Row],[Elanikud RKA]]+Table54[[#This Row],[Liitunud H e]])</f>
        <v>5.7499999999999996E-2</v>
      </c>
      <c r="T246" s="8">
        <f>Table54[[#This Row],[Liitunud ÜV e]]/(Table54[[#This Row],[Elanikud RKA]]+Table54[[#This Row],[Liitunud H e]])</f>
        <v>0.10541666666666666</v>
      </c>
      <c r="U246" s="8">
        <f>Table54[[#This Row],[M liitunud ÜK LP e]]/(Table54[[#This Row],[Elanikud RKA]]+Table54[[#This Row],[Liitunud H e]])</f>
        <v>0.2</v>
      </c>
      <c r="V246" s="8">
        <f>Table54[[#This Row],[M liitunud ÜV LP e]]/(Table54[[#This Row],[Elanikud RKA]]+Table54[[#This Row],[Liitunud H e]])</f>
        <v>0</v>
      </c>
      <c r="W246" s="8">
        <f>Table54[[#This Row],[M liitunud ÜK e]]/(Table54[[#This Row],[Elanikud RKA]]+Table54[[#This Row],[Liitunud H e]])</f>
        <v>0.74249999999999994</v>
      </c>
      <c r="X246" s="8">
        <f>Table54[[#This Row],[M liitunud ÜV e]]/(Table54[[#This Row],[Elanikud RKA]]+Table54[[#This Row],[Liitunud H e]])</f>
        <v>0.89458333333333329</v>
      </c>
    </row>
    <row r="247" spans="1:24" ht="20.100000000000001" customHeight="1" x14ac:dyDescent="0.25">
      <c r="A247" s="9" t="s">
        <v>324</v>
      </c>
      <c r="B247" s="9" t="s">
        <v>325</v>
      </c>
      <c r="C247" s="3" t="s">
        <v>26</v>
      </c>
      <c r="D247" s="9" t="s">
        <v>302</v>
      </c>
      <c r="E247" s="9" t="s">
        <v>322</v>
      </c>
      <c r="F247" s="9" t="s">
        <v>1985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</row>
    <row r="248" spans="1:24" s="9" customFormat="1" ht="20.100000000000001" customHeight="1" x14ac:dyDescent="0.25">
      <c r="A248" s="12" t="s">
        <v>1699</v>
      </c>
      <c r="B248" s="12" t="s">
        <v>1700</v>
      </c>
      <c r="C248" s="2" t="s">
        <v>26</v>
      </c>
      <c r="D248" s="12" t="s">
        <v>302</v>
      </c>
      <c r="E248" s="12" t="s">
        <v>322</v>
      </c>
      <c r="F248" s="12" t="s">
        <v>1701</v>
      </c>
      <c r="G248" s="13">
        <v>111</v>
      </c>
      <c r="H248" s="13">
        <f>G248*0.02</f>
        <v>2.2200000000000002</v>
      </c>
      <c r="I248" s="13">
        <v>70</v>
      </c>
      <c r="J248" s="13">
        <f>19*2.3</f>
        <v>43.699999999999996</v>
      </c>
      <c r="K248" s="13">
        <f>20*2.3</f>
        <v>46</v>
      </c>
      <c r="L248" s="13"/>
      <c r="M248" s="13">
        <f>15*2.3</f>
        <v>34.5</v>
      </c>
      <c r="N248" s="13"/>
      <c r="O248" s="13">
        <f>15*2.3</f>
        <v>34.5</v>
      </c>
      <c r="P248" s="13"/>
      <c r="Q248" s="14">
        <f>Table54[[#This Row],[Elanikud RKA]]/(Table54[[#This Row],[Elanikud]])</f>
        <v>0.63063063063063063</v>
      </c>
      <c r="R248" s="14">
        <f>Table54[[#This Row],[Liitunud H e]]/Table54[[#This Row],[H_elanikud]]</f>
        <v>0</v>
      </c>
      <c r="S248" s="14">
        <f>Table54[[#This Row],[Liitunud ÜK e]]/(Table54[[#This Row],[Elanikud RKA]]+Table54[[#This Row],[Liitunud H e]])</f>
        <v>0.62428571428571422</v>
      </c>
      <c r="T248" s="14">
        <f>Table54[[#This Row],[Liitunud ÜV e]]/(Table54[[#This Row],[Elanikud RKA]]+Table54[[#This Row],[Liitunud H e]])</f>
        <v>0.65714285714285714</v>
      </c>
      <c r="U248" s="14">
        <f>Table54[[#This Row],[M liitunud ÜK LP e]]/(Table54[[#This Row],[Elanikud RKA]]+Table54[[#This Row],[Liitunud H e]])</f>
        <v>0.49285714285714288</v>
      </c>
      <c r="V248" s="14">
        <f>Table54[[#This Row],[M liitunud ÜV LP e]]/(Table54[[#This Row],[Elanikud RKA]]+Table54[[#This Row],[Liitunud H e]])</f>
        <v>0</v>
      </c>
      <c r="W248" s="14">
        <f>Table54[[#This Row],[M liitunud ÜK e]]/(Table54[[#This Row],[Elanikud RKA]]+Table54[[#This Row],[Liitunud H e]])</f>
        <v>0.49285714285714288</v>
      </c>
      <c r="X248" s="14">
        <f>Table54[[#This Row],[M liitunud ÜV e]]/(Table54[[#This Row],[Elanikud RKA]]+Table54[[#This Row],[Liitunud H e]])</f>
        <v>0</v>
      </c>
    </row>
    <row r="249" spans="1:24" s="12" customFormat="1" ht="20.100000000000001" customHeight="1" x14ac:dyDescent="0.25">
      <c r="A249" s="9" t="s">
        <v>1699</v>
      </c>
      <c r="B249" s="9" t="s">
        <v>1700</v>
      </c>
      <c r="C249" s="3" t="s">
        <v>26</v>
      </c>
      <c r="D249" s="9" t="s">
        <v>302</v>
      </c>
      <c r="E249" s="9" t="s">
        <v>352</v>
      </c>
      <c r="F249" s="9" t="s">
        <v>352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  <c r="R249" s="8"/>
      <c r="S249" s="8"/>
      <c r="T249" s="8"/>
      <c r="U249" s="8"/>
      <c r="V249" s="8"/>
      <c r="W249" s="8"/>
      <c r="X249" s="8"/>
    </row>
    <row r="250" spans="1:24" ht="20.100000000000001" customHeight="1" x14ac:dyDescent="0.25">
      <c r="A250" s="6" t="s">
        <v>327</v>
      </c>
      <c r="B250" s="6" t="s">
        <v>328</v>
      </c>
      <c r="C250" s="1" t="s">
        <v>26</v>
      </c>
      <c r="D250" s="6" t="s">
        <v>302</v>
      </c>
      <c r="E250" s="6" t="s">
        <v>322</v>
      </c>
      <c r="F250" s="6" t="s">
        <v>329</v>
      </c>
      <c r="G250" s="17">
        <v>109</v>
      </c>
      <c r="H250" s="7">
        <f>G250*0.02</f>
        <v>2.1800000000000002</v>
      </c>
      <c r="I250" s="7">
        <v>80</v>
      </c>
      <c r="J250" s="7">
        <f>6*2.3</f>
        <v>13.799999999999999</v>
      </c>
      <c r="K250" s="7">
        <f>6*2.3</f>
        <v>13.799999999999999</v>
      </c>
      <c r="L250" s="7">
        <v>0</v>
      </c>
      <c r="M250" s="7">
        <v>0</v>
      </c>
      <c r="N250" s="7">
        <v>0</v>
      </c>
      <c r="O250" s="7">
        <f>Table54[[#This Row],[Elanikud RKA]]+Table54[[#This Row],[Liitunud H e]]-Table54[[#This Row],[Liitunud ÜK e]]-Table54[[#This Row],[M liitunud ÜK LP e]]</f>
        <v>66.2</v>
      </c>
      <c r="P250" s="7">
        <f>Table54[[#This Row],[Elanikud RKA]]+Table54[[#This Row],[Liitunud H e]]-Table54[[#This Row],[Liitunud ÜV e]]-Table54[[#This Row],[M liitunud ÜV LP e]]</f>
        <v>66.2</v>
      </c>
      <c r="Q250" s="8">
        <f>Table54[[#This Row],[Elanikud RKA]]/(Table54[[#This Row],[Elanikud]])</f>
        <v>0.73394495412844041</v>
      </c>
      <c r="R250" s="8">
        <f>Table54[[#This Row],[Liitunud H e]]/Table54[[#This Row],[H_elanikud]]</f>
        <v>0</v>
      </c>
      <c r="S250" s="8">
        <f>Table54[[#This Row],[Liitunud ÜK e]]/(Table54[[#This Row],[Elanikud RKA]]+Table54[[#This Row],[Liitunud H e]])</f>
        <v>0.17249999999999999</v>
      </c>
      <c r="T250" s="8">
        <f>Table54[[#This Row],[Liitunud ÜV e]]/(Table54[[#This Row],[Elanikud RKA]]+Table54[[#This Row],[Liitunud H e]])</f>
        <v>0.17249999999999999</v>
      </c>
      <c r="U250" s="8">
        <f>Table54[[#This Row],[M liitunud ÜK LP e]]/(Table54[[#This Row],[Elanikud RKA]]+Table54[[#This Row],[Liitunud H e]])</f>
        <v>0</v>
      </c>
      <c r="V250" s="8">
        <f>Table54[[#This Row],[M liitunud ÜV LP e]]/(Table54[[#This Row],[Elanikud RKA]]+Table54[[#This Row],[Liitunud H e]])</f>
        <v>0</v>
      </c>
      <c r="W250" s="8">
        <f>Table54[[#This Row],[M liitunud ÜK e]]/(Table54[[#This Row],[Elanikud RKA]]+Table54[[#This Row],[Liitunud H e]])</f>
        <v>0.82750000000000001</v>
      </c>
      <c r="X250" s="8">
        <f>Table54[[#This Row],[M liitunud ÜV e]]/(Table54[[#This Row],[Elanikud RKA]]+Table54[[#This Row],[Liitunud H e]])</f>
        <v>0.82750000000000001</v>
      </c>
    </row>
    <row r="251" spans="1:24" ht="20.100000000000001" customHeight="1" x14ac:dyDescent="0.25">
      <c r="A251" s="6" t="s">
        <v>330</v>
      </c>
      <c r="B251" s="6" t="s">
        <v>331</v>
      </c>
      <c r="C251" s="1" t="s">
        <v>26</v>
      </c>
      <c r="D251" s="6" t="s">
        <v>302</v>
      </c>
      <c r="E251" s="6" t="s">
        <v>322</v>
      </c>
      <c r="F251" s="6" t="s">
        <v>332</v>
      </c>
      <c r="G251" s="17">
        <v>264</v>
      </c>
      <c r="H251" s="7">
        <f>G251*0.02</f>
        <v>5.28</v>
      </c>
      <c r="I251" s="7">
        <v>50</v>
      </c>
      <c r="J251" s="7">
        <f>13*2.3</f>
        <v>29.9</v>
      </c>
      <c r="K251" s="7">
        <f>13*2.3</f>
        <v>29.9</v>
      </c>
      <c r="L251" s="7">
        <v>0</v>
      </c>
      <c r="M251" s="7">
        <v>0</v>
      </c>
      <c r="N251" s="7">
        <v>0</v>
      </c>
      <c r="O251" s="7">
        <f>Table54[[#This Row],[Elanikud RKA]]+Table54[[#This Row],[Liitunud H e]]-Table54[[#This Row],[Liitunud ÜK e]]-Table54[[#This Row],[M liitunud ÜK LP e]]</f>
        <v>20.100000000000001</v>
      </c>
      <c r="P251" s="7">
        <f>Table54[[#This Row],[Elanikud RKA]]+Table54[[#This Row],[Liitunud H e]]-Table54[[#This Row],[Liitunud ÜV e]]-Table54[[#This Row],[M liitunud ÜV LP e]]</f>
        <v>20.100000000000001</v>
      </c>
      <c r="Q251" s="8">
        <f>Table54[[#This Row],[Elanikud RKA]]/(Table54[[#This Row],[Elanikud]])</f>
        <v>0.18939393939393939</v>
      </c>
      <c r="R251" s="8">
        <f>Table54[[#This Row],[Liitunud H e]]/Table54[[#This Row],[H_elanikud]]</f>
        <v>0</v>
      </c>
      <c r="S251" s="8">
        <f>Table54[[#This Row],[Liitunud ÜK e]]/(Table54[[#This Row],[Elanikud RKA]]+Table54[[#This Row],[Liitunud H e]])</f>
        <v>0.59799999999999998</v>
      </c>
      <c r="T251" s="8">
        <f>Table54[[#This Row],[Liitunud ÜV e]]/(Table54[[#This Row],[Elanikud RKA]]+Table54[[#This Row],[Liitunud H e]])</f>
        <v>0.59799999999999998</v>
      </c>
      <c r="U251" s="8">
        <f>Table54[[#This Row],[M liitunud ÜK LP e]]/(Table54[[#This Row],[Elanikud RKA]]+Table54[[#This Row],[Liitunud H e]])</f>
        <v>0</v>
      </c>
      <c r="V251" s="8">
        <f>Table54[[#This Row],[M liitunud ÜV LP e]]/(Table54[[#This Row],[Elanikud RKA]]+Table54[[#This Row],[Liitunud H e]])</f>
        <v>0</v>
      </c>
      <c r="W251" s="8">
        <f>Table54[[#This Row],[M liitunud ÜK e]]/(Table54[[#This Row],[Elanikud RKA]]+Table54[[#This Row],[Liitunud H e]])</f>
        <v>0.40200000000000002</v>
      </c>
      <c r="X251" s="8">
        <f>Table54[[#This Row],[M liitunud ÜV e]]/(Table54[[#This Row],[Elanikud RKA]]+Table54[[#This Row],[Liitunud H e]])</f>
        <v>0.40200000000000002</v>
      </c>
    </row>
    <row r="252" spans="1:24" ht="20.100000000000001" customHeight="1" x14ac:dyDescent="0.25">
      <c r="A252" s="6" t="s">
        <v>333</v>
      </c>
      <c r="B252" s="6" t="s">
        <v>334</v>
      </c>
      <c r="C252" s="1" t="s">
        <v>26</v>
      </c>
      <c r="D252" s="6" t="s">
        <v>302</v>
      </c>
      <c r="E252" s="6" t="s">
        <v>322</v>
      </c>
      <c r="F252" s="6" t="s">
        <v>335</v>
      </c>
      <c r="G252" s="17">
        <v>439</v>
      </c>
      <c r="H252" s="7">
        <f>G252*0.02</f>
        <v>8.7799999999999994</v>
      </c>
      <c r="I252" s="7">
        <v>220</v>
      </c>
      <c r="J252" s="7">
        <v>177</v>
      </c>
      <c r="K252" s="7">
        <v>177</v>
      </c>
      <c r="L252" s="7">
        <v>0</v>
      </c>
      <c r="M252" s="7">
        <v>0</v>
      </c>
      <c r="N252" s="7">
        <v>0</v>
      </c>
      <c r="O252" s="7">
        <f>Table54[[#This Row],[Elanikud RKA]]+Table54[[#This Row],[Liitunud H e]]-Table54[[#This Row],[Liitunud ÜK e]]-Table54[[#This Row],[M liitunud ÜK LP e]]</f>
        <v>43</v>
      </c>
      <c r="P252" s="7">
        <f>Table54[[#This Row],[Elanikud RKA]]+Table54[[#This Row],[Liitunud H e]]-Table54[[#This Row],[Liitunud ÜV e]]-Table54[[#This Row],[M liitunud ÜV LP e]]</f>
        <v>43</v>
      </c>
      <c r="Q252" s="8">
        <f>Table54[[#This Row],[Elanikud RKA]]/(Table54[[#This Row],[Elanikud]])</f>
        <v>0.50113895216400917</v>
      </c>
      <c r="R252" s="8">
        <f>Table54[[#This Row],[Liitunud H e]]/Table54[[#This Row],[H_elanikud]]</f>
        <v>0</v>
      </c>
      <c r="S252" s="8">
        <f>Table54[[#This Row],[Liitunud ÜK e]]/(Table54[[#This Row],[Elanikud RKA]]+Table54[[#This Row],[Liitunud H e]])</f>
        <v>0.80454545454545456</v>
      </c>
      <c r="T252" s="8">
        <f>Table54[[#This Row],[Liitunud ÜV e]]/(Table54[[#This Row],[Elanikud RKA]]+Table54[[#This Row],[Liitunud H e]])</f>
        <v>0.80454545454545456</v>
      </c>
      <c r="U252" s="8">
        <f>Table54[[#This Row],[M liitunud ÜK LP e]]/(Table54[[#This Row],[Elanikud RKA]]+Table54[[#This Row],[Liitunud H e]])</f>
        <v>0</v>
      </c>
      <c r="V252" s="8">
        <f>Table54[[#This Row],[M liitunud ÜV LP e]]/(Table54[[#This Row],[Elanikud RKA]]+Table54[[#This Row],[Liitunud H e]])</f>
        <v>0</v>
      </c>
      <c r="W252" s="8">
        <f>Table54[[#This Row],[M liitunud ÜK e]]/(Table54[[#This Row],[Elanikud RKA]]+Table54[[#This Row],[Liitunud H e]])</f>
        <v>0.19545454545454546</v>
      </c>
      <c r="X252" s="8">
        <f>Table54[[#This Row],[M liitunud ÜV e]]/(Table54[[#This Row],[Elanikud RKA]]+Table54[[#This Row],[Liitunud H e]])</f>
        <v>0.19545454545454546</v>
      </c>
    </row>
    <row r="253" spans="1:24" s="12" customFormat="1" ht="20.100000000000001" customHeight="1" x14ac:dyDescent="0.25">
      <c r="A253" s="12" t="s">
        <v>1702</v>
      </c>
      <c r="B253" s="12" t="s">
        <v>1703</v>
      </c>
      <c r="C253" s="2" t="s">
        <v>26</v>
      </c>
      <c r="D253" s="12" t="s">
        <v>302</v>
      </c>
      <c r="E253" s="12" t="s">
        <v>1704</v>
      </c>
      <c r="F253" s="12" t="s">
        <v>1705</v>
      </c>
      <c r="G253" s="13">
        <v>317</v>
      </c>
      <c r="H253" s="13">
        <v>150</v>
      </c>
      <c r="I253" s="13">
        <v>190</v>
      </c>
      <c r="J253" s="13"/>
      <c r="K253" s="13"/>
      <c r="L253" s="13"/>
      <c r="M253" s="13"/>
      <c r="N253" s="13"/>
      <c r="O253" s="13"/>
      <c r="P253" s="13"/>
      <c r="Q253" s="14">
        <f>Table54[[#This Row],[Elanikud RKA]]/(Table54[[#This Row],[Elanikud]])</f>
        <v>0.59936908517350163</v>
      </c>
      <c r="R253" s="14">
        <f>Table54[[#This Row],[Liitunud H e]]/Table54[[#This Row],[H_elanikud]]</f>
        <v>0</v>
      </c>
      <c r="S253" s="14">
        <f>Table54[[#This Row],[Liitunud ÜK e]]/(Table54[[#This Row],[Elanikud RKA]]+Table54[[#This Row],[Liitunud H e]])</f>
        <v>0</v>
      </c>
      <c r="T253" s="14">
        <f>Table54[[#This Row],[Liitunud ÜV e]]/(Table54[[#This Row],[Elanikud RKA]]+Table54[[#This Row],[Liitunud H e]])</f>
        <v>0</v>
      </c>
      <c r="U253" s="14">
        <f>Table54[[#This Row],[M liitunud ÜK LP e]]/(Table54[[#This Row],[Elanikud RKA]]+Table54[[#This Row],[Liitunud H e]])</f>
        <v>0</v>
      </c>
      <c r="V253" s="14">
        <f>Table54[[#This Row],[M liitunud ÜV LP e]]/(Table54[[#This Row],[Elanikud RKA]]+Table54[[#This Row],[Liitunud H e]])</f>
        <v>0</v>
      </c>
      <c r="W253" s="14">
        <f>Table54[[#This Row],[M liitunud ÜK e]]/(Table54[[#This Row],[Elanikud RKA]]+Table54[[#This Row],[Liitunud H e]])</f>
        <v>0</v>
      </c>
      <c r="X253" s="14">
        <f>Table54[[#This Row],[M liitunud ÜV e]]/(Table54[[#This Row],[Elanikud RKA]]+Table54[[#This Row],[Liitunud H e]])</f>
        <v>0</v>
      </c>
    </row>
    <row r="254" spans="1:24" s="12" customFormat="1" ht="20.100000000000001" customHeight="1" x14ac:dyDescent="0.25">
      <c r="A254" s="6" t="s">
        <v>336</v>
      </c>
      <c r="B254" s="6" t="s">
        <v>337</v>
      </c>
      <c r="C254" s="1" t="s">
        <v>26</v>
      </c>
      <c r="D254" s="6" t="s">
        <v>302</v>
      </c>
      <c r="E254" s="6" t="s">
        <v>338</v>
      </c>
      <c r="F254" s="6" t="s">
        <v>339</v>
      </c>
      <c r="G254" s="17">
        <v>1032</v>
      </c>
      <c r="H254" s="7">
        <v>0</v>
      </c>
      <c r="I254" s="7">
        <v>900</v>
      </c>
      <c r="J254" s="7">
        <f>356*2.3</f>
        <v>818.8</v>
      </c>
      <c r="K254" s="7">
        <f>356*2.3</f>
        <v>818.8</v>
      </c>
      <c r="L254" s="7">
        <v>0</v>
      </c>
      <c r="M254" s="7">
        <v>0</v>
      </c>
      <c r="N254" s="7">
        <v>0</v>
      </c>
      <c r="O254" s="7">
        <f>Table54[[#This Row],[Elanikud RKA]]+Table54[[#This Row],[Liitunud H e]]-Table54[[#This Row],[Liitunud ÜK e]]-Table54[[#This Row],[M liitunud ÜK LP e]]</f>
        <v>81.200000000000045</v>
      </c>
      <c r="P254" s="7">
        <f>Table54[[#This Row],[Elanikud RKA]]+Table54[[#This Row],[Liitunud H e]]-Table54[[#This Row],[Liitunud ÜV e]]-Table54[[#This Row],[M liitunud ÜV LP e]]</f>
        <v>81.200000000000045</v>
      </c>
      <c r="Q254" s="8">
        <f>Table54[[#This Row],[Elanikud RKA]]/(Table54[[#This Row],[Elanikud]]+G255)</f>
        <v>0.81081081081081086</v>
      </c>
      <c r="R254" s="8"/>
      <c r="S254" s="8">
        <f>Table54[[#This Row],[Liitunud ÜK e]]/(Table54[[#This Row],[Elanikud RKA]]+Table54[[#This Row],[Liitunud H e]])</f>
        <v>0.90977777777777769</v>
      </c>
      <c r="T254" s="8">
        <f>Table54[[#This Row],[Liitunud ÜV e]]/(Table54[[#This Row],[Elanikud RKA]]+Table54[[#This Row],[Liitunud H e]])</f>
        <v>0.90977777777777769</v>
      </c>
      <c r="U254" s="8">
        <f>Table54[[#This Row],[M liitunud ÜK LP e]]/(Table54[[#This Row],[Elanikud RKA]]+Table54[[#This Row],[Liitunud H e]])</f>
        <v>0</v>
      </c>
      <c r="V254" s="8">
        <f>Table54[[#This Row],[M liitunud ÜV LP e]]/(Table54[[#This Row],[Elanikud RKA]]+Table54[[#This Row],[Liitunud H e]])</f>
        <v>0</v>
      </c>
      <c r="W254" s="8">
        <f>Table54[[#This Row],[M liitunud ÜK e]]/(Table54[[#This Row],[Elanikud RKA]]+Table54[[#This Row],[Liitunud H e]])</f>
        <v>9.0222222222222273E-2</v>
      </c>
      <c r="X254" s="8">
        <f>Table54[[#This Row],[M liitunud ÜV e]]/(Table54[[#This Row],[Elanikud RKA]]+Table54[[#This Row],[Liitunud H e]])</f>
        <v>9.0222222222222273E-2</v>
      </c>
    </row>
    <row r="255" spans="1:24" ht="20.100000000000001" customHeight="1" x14ac:dyDescent="0.25">
      <c r="A255" s="6" t="s">
        <v>336</v>
      </c>
      <c r="B255" s="6" t="s">
        <v>337</v>
      </c>
      <c r="C255" s="1" t="s">
        <v>26</v>
      </c>
      <c r="D255" s="6" t="s">
        <v>302</v>
      </c>
      <c r="E255" s="6" t="s">
        <v>340</v>
      </c>
      <c r="F255" s="6" t="s">
        <v>341</v>
      </c>
      <c r="G255" s="17">
        <v>78</v>
      </c>
      <c r="H255" s="7">
        <v>0</v>
      </c>
      <c r="I255" s="7"/>
      <c r="J255" s="7"/>
      <c r="K255" s="7"/>
      <c r="L255" s="7"/>
      <c r="M255" s="7"/>
      <c r="N255" s="7"/>
      <c r="O255" s="7"/>
      <c r="P255" s="7"/>
    </row>
    <row r="256" spans="1:24" ht="20.100000000000001" customHeight="1" x14ac:dyDescent="0.25">
      <c r="A256" s="6" t="s">
        <v>342</v>
      </c>
      <c r="B256" s="6" t="s">
        <v>343</v>
      </c>
      <c r="C256" s="1" t="s">
        <v>48</v>
      </c>
      <c r="D256" s="6" t="s">
        <v>302</v>
      </c>
      <c r="E256" s="6" t="s">
        <v>344</v>
      </c>
      <c r="F256" s="6" t="s">
        <v>345</v>
      </c>
      <c r="G256" s="17">
        <v>17054</v>
      </c>
      <c r="H256" s="7">
        <v>0</v>
      </c>
      <c r="I256" s="7">
        <v>17620</v>
      </c>
      <c r="J256" s="7">
        <v>16807</v>
      </c>
      <c r="K256" s="7">
        <v>16807</v>
      </c>
      <c r="L256" s="7">
        <v>0</v>
      </c>
      <c r="M256" s="7">
        <v>100</v>
      </c>
      <c r="N256" s="7">
        <v>100</v>
      </c>
      <c r="O256" s="7">
        <f>Table54[[#This Row],[Elanikud RKA]]+Table54[[#This Row],[Liitunud H e]]-Table54[[#This Row],[Liitunud ÜK e]]-Table54[[#This Row],[M liitunud ÜK LP e]]</f>
        <v>713</v>
      </c>
      <c r="P256" s="7">
        <f>Table54[[#This Row],[Elanikud RKA]]+Table54[[#This Row],[Liitunud H e]]-Table54[[#This Row],[Liitunud ÜV e]]-Table54[[#This Row],[M liitunud ÜV LP e]]</f>
        <v>713</v>
      </c>
      <c r="Q256" s="8">
        <f>Table54[[#This Row],[Elanikud RKA]]/(Table54[[#This Row],[Elanikud]]+G257)</f>
        <v>0.9996028819424746</v>
      </c>
      <c r="S256" s="8">
        <f>Table54[[#This Row],[Liitunud ÜK e]]/(Table54[[#This Row],[Elanikud RKA]]+Table54[[#This Row],[Liitunud H e]])</f>
        <v>0.9538592508513053</v>
      </c>
      <c r="T256" s="8">
        <f>Table54[[#This Row],[Liitunud ÜV e]]/(Table54[[#This Row],[Elanikud RKA]]+Table54[[#This Row],[Liitunud H e]])</f>
        <v>0.9538592508513053</v>
      </c>
      <c r="U256" s="8">
        <f>Table54[[#This Row],[M liitunud ÜK LP e]]/(Table54[[#This Row],[Elanikud RKA]]+Table54[[#This Row],[Liitunud H e]])</f>
        <v>5.6753688989784334E-3</v>
      </c>
      <c r="V256" s="8">
        <f>Table54[[#This Row],[M liitunud ÜV LP e]]/(Table54[[#This Row],[Elanikud RKA]]+Table54[[#This Row],[Liitunud H e]])</f>
        <v>5.6753688989784334E-3</v>
      </c>
      <c r="W256" s="8">
        <f>Table54[[#This Row],[M liitunud ÜK e]]/(Table54[[#This Row],[Elanikud RKA]]+Table54[[#This Row],[Liitunud H e]])</f>
        <v>4.0465380249716229E-2</v>
      </c>
      <c r="X256" s="8">
        <f>Table54[[#This Row],[M liitunud ÜV e]]/(Table54[[#This Row],[Elanikud RKA]]+Table54[[#This Row],[Liitunud H e]])</f>
        <v>4.0465380249716229E-2</v>
      </c>
    </row>
    <row r="257" spans="1:24" ht="20.100000000000001" customHeight="1" x14ac:dyDescent="0.25">
      <c r="A257" s="6" t="s">
        <v>342</v>
      </c>
      <c r="B257" s="6" t="s">
        <v>343</v>
      </c>
      <c r="C257" s="1" t="s">
        <v>48</v>
      </c>
      <c r="D257" s="6" t="s">
        <v>302</v>
      </c>
      <c r="E257" s="6" t="s">
        <v>340</v>
      </c>
      <c r="F257" s="6" t="s">
        <v>346</v>
      </c>
      <c r="G257" s="17">
        <v>573</v>
      </c>
      <c r="H257" s="7">
        <v>0</v>
      </c>
      <c r="I257" s="7"/>
      <c r="J257" s="7"/>
      <c r="K257" s="7"/>
      <c r="L257" s="7"/>
      <c r="M257" s="7"/>
      <c r="N257" s="7"/>
      <c r="O257" s="7"/>
      <c r="P257" s="7"/>
      <c r="Q257" s="8">
        <f>Table54[[#This Row],[Elanikud RKA]]/(Table54[[#This Row],[Elanikud]])</f>
        <v>0</v>
      </c>
    </row>
    <row r="258" spans="1:24" s="9" customFormat="1" ht="20.100000000000001" customHeight="1" x14ac:dyDescent="0.25">
      <c r="A258" s="12" t="s">
        <v>1706</v>
      </c>
      <c r="B258" s="12" t="s">
        <v>1707</v>
      </c>
      <c r="C258" s="2" t="s">
        <v>26</v>
      </c>
      <c r="D258" s="12" t="s">
        <v>302</v>
      </c>
      <c r="E258" s="12" t="s">
        <v>344</v>
      </c>
      <c r="F258" s="12" t="s">
        <v>1708</v>
      </c>
      <c r="G258" s="13">
        <v>572</v>
      </c>
      <c r="H258" s="13">
        <v>0</v>
      </c>
      <c r="I258" s="13">
        <v>570</v>
      </c>
      <c r="J258" s="13"/>
      <c r="K258" s="13"/>
      <c r="L258" s="13"/>
      <c r="M258" s="13"/>
      <c r="N258" s="13"/>
      <c r="O258" s="13"/>
      <c r="P258" s="13"/>
      <c r="Q258" s="14">
        <f>Table54[[#This Row],[Elanikud RKA]]/(Table54[[#This Row],[Elanikud]])</f>
        <v>0.99650349650349646</v>
      </c>
      <c r="R258" s="14"/>
      <c r="S258" s="14">
        <f>Table54[[#This Row],[Liitunud ÜK e]]/(Table54[[#This Row],[Elanikud RKA]]+Table54[[#This Row],[Liitunud H e]])</f>
        <v>0</v>
      </c>
      <c r="T258" s="14">
        <f>Table54[[#This Row],[Liitunud ÜV e]]/(Table54[[#This Row],[Elanikud RKA]]+Table54[[#This Row],[Liitunud H e]])</f>
        <v>0</v>
      </c>
      <c r="U258" s="14">
        <f>Table54[[#This Row],[M liitunud ÜK LP e]]/(Table54[[#This Row],[Elanikud RKA]]+Table54[[#This Row],[Liitunud H e]])</f>
        <v>0</v>
      </c>
      <c r="V258" s="14">
        <f>Table54[[#This Row],[M liitunud ÜV LP e]]/(Table54[[#This Row],[Elanikud RKA]]+Table54[[#This Row],[Liitunud H e]])</f>
        <v>0</v>
      </c>
      <c r="W258" s="14">
        <f>Table54[[#This Row],[M liitunud ÜK e]]/(Table54[[#This Row],[Elanikud RKA]]+Table54[[#This Row],[Liitunud H e]])</f>
        <v>0</v>
      </c>
      <c r="X258" s="14">
        <f>Table54[[#This Row],[M liitunud ÜV e]]/(Table54[[#This Row],[Elanikud RKA]]+Table54[[#This Row],[Liitunud H e]])</f>
        <v>0</v>
      </c>
    </row>
    <row r="259" spans="1:24" s="12" customFormat="1" ht="20.100000000000001" customHeight="1" x14ac:dyDescent="0.25">
      <c r="A259" s="9" t="s">
        <v>1706</v>
      </c>
      <c r="B259" s="9" t="s">
        <v>1707</v>
      </c>
      <c r="C259" s="3" t="s">
        <v>26</v>
      </c>
      <c r="D259" s="9" t="s">
        <v>302</v>
      </c>
      <c r="E259" s="9" t="s">
        <v>340</v>
      </c>
      <c r="F259" s="9" t="s">
        <v>1986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  <c r="R259" s="8"/>
      <c r="S259" s="8"/>
      <c r="T259" s="8"/>
      <c r="U259" s="8"/>
      <c r="V259" s="8"/>
      <c r="W259" s="8"/>
      <c r="X259" s="8"/>
    </row>
    <row r="260" spans="1:24" s="12" customFormat="1" ht="20.100000000000001" customHeight="1" x14ac:dyDescent="0.25">
      <c r="A260" s="6" t="s">
        <v>347</v>
      </c>
      <c r="B260" s="6" t="s">
        <v>348</v>
      </c>
      <c r="C260" s="1" t="s">
        <v>48</v>
      </c>
      <c r="D260" s="6" t="s">
        <v>302</v>
      </c>
      <c r="E260" s="6" t="s">
        <v>344</v>
      </c>
      <c r="F260" s="6" t="s">
        <v>349</v>
      </c>
      <c r="G260" s="17">
        <v>17252</v>
      </c>
      <c r="H260" s="7"/>
      <c r="I260" s="7">
        <v>17170</v>
      </c>
      <c r="J260" s="7">
        <v>16933</v>
      </c>
      <c r="K260" s="7">
        <v>16933</v>
      </c>
      <c r="L260" s="7">
        <v>0</v>
      </c>
      <c r="M260" s="7">
        <v>80</v>
      </c>
      <c r="N260" s="7">
        <v>80</v>
      </c>
      <c r="O260" s="7">
        <f>Table54[[#This Row],[Elanikud RKA]]+Table54[[#This Row],[Liitunud H e]]-Table54[[#This Row],[Liitunud ÜK e]]-Table54[[#This Row],[M liitunud ÜK LP e]]</f>
        <v>157</v>
      </c>
      <c r="P260" s="7">
        <f>Table54[[#This Row],[Elanikud RKA]]+Table54[[#This Row],[Liitunud H e]]-Table54[[#This Row],[Liitunud ÜV e]]-Table54[[#This Row],[M liitunud ÜV LP e]]</f>
        <v>157</v>
      </c>
      <c r="Q260" s="8">
        <f>Table54[[#This Row],[Elanikud RKA]]/(Table54[[#This Row],[Elanikud]])</f>
        <v>0.99524692789241831</v>
      </c>
      <c r="R260" s="8"/>
      <c r="S260" s="8">
        <f>Table54[[#This Row],[Liitunud ÜK e]]/(Table54[[#This Row],[Elanikud RKA]]+Table54[[#This Row],[Liitunud H e]])</f>
        <v>0.98619685497961562</v>
      </c>
      <c r="T260" s="8">
        <f>Table54[[#This Row],[Liitunud ÜV e]]/(Table54[[#This Row],[Elanikud RKA]]+Table54[[#This Row],[Liitunud H e]])</f>
        <v>0.98619685497961562</v>
      </c>
      <c r="U260" s="8">
        <f>Table54[[#This Row],[M liitunud ÜK LP e]]/(Table54[[#This Row],[Elanikud RKA]]+Table54[[#This Row],[Liitunud H e]])</f>
        <v>4.6592894583576006E-3</v>
      </c>
      <c r="V260" s="8">
        <f>Table54[[#This Row],[M liitunud ÜV LP e]]/(Table54[[#This Row],[Elanikud RKA]]+Table54[[#This Row],[Liitunud H e]])</f>
        <v>4.6592894583576006E-3</v>
      </c>
      <c r="W260" s="8">
        <f>Table54[[#This Row],[M liitunud ÜK e]]/(Table54[[#This Row],[Elanikud RKA]]+Table54[[#This Row],[Liitunud H e]])</f>
        <v>9.1438555620267908E-3</v>
      </c>
      <c r="X260" s="8">
        <f>Table54[[#This Row],[M liitunud ÜV e]]/(Table54[[#This Row],[Elanikud RKA]]+Table54[[#This Row],[Liitunud H e]])</f>
        <v>9.1438555620267908E-3</v>
      </c>
    </row>
    <row r="261" spans="1:24" s="9" customFormat="1" ht="20.100000000000001" customHeight="1" x14ac:dyDescent="0.25">
      <c r="A261" s="9" t="s">
        <v>347</v>
      </c>
      <c r="B261" s="9" t="s">
        <v>348</v>
      </c>
      <c r="C261" s="3" t="s">
        <v>48</v>
      </c>
      <c r="D261" s="9" t="s">
        <v>302</v>
      </c>
      <c r="E261" s="9" t="s">
        <v>369</v>
      </c>
      <c r="F261" s="9" t="s">
        <v>1987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  <c r="R261" s="8"/>
      <c r="S261" s="8"/>
      <c r="T261" s="8"/>
      <c r="U261" s="8"/>
      <c r="V261" s="8"/>
      <c r="W261" s="8"/>
      <c r="X261" s="8"/>
    </row>
    <row r="262" spans="1:24" s="9" customFormat="1" ht="20.100000000000001" customHeight="1" x14ac:dyDescent="0.25">
      <c r="A262" s="9" t="s">
        <v>347</v>
      </c>
      <c r="B262" s="9" t="s">
        <v>348</v>
      </c>
      <c r="C262" s="3" t="s">
        <v>48</v>
      </c>
      <c r="D262" s="9" t="s">
        <v>302</v>
      </c>
      <c r="E262" s="9" t="s">
        <v>354</v>
      </c>
      <c r="F262" s="9" t="s">
        <v>1988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  <c r="R262" s="8"/>
      <c r="S262" s="8"/>
      <c r="T262" s="8"/>
      <c r="U262" s="8"/>
      <c r="V262" s="8"/>
      <c r="W262" s="8"/>
      <c r="X262" s="8"/>
    </row>
    <row r="263" spans="1:24" s="9" customFormat="1" ht="20.100000000000001" customHeight="1" x14ac:dyDescent="0.25">
      <c r="A263" s="9" t="s">
        <v>347</v>
      </c>
      <c r="B263" s="9" t="s">
        <v>348</v>
      </c>
      <c r="C263" s="3" t="s">
        <v>48</v>
      </c>
      <c r="D263" s="9" t="s">
        <v>302</v>
      </c>
      <c r="E263" s="9" t="s">
        <v>354</v>
      </c>
      <c r="F263" s="9" t="s">
        <v>355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  <c r="R263" s="8"/>
      <c r="S263" s="8"/>
      <c r="T263" s="8"/>
      <c r="U263" s="8"/>
      <c r="V263" s="8"/>
      <c r="W263" s="8"/>
      <c r="X263" s="8"/>
    </row>
    <row r="264" spans="1:24" s="9" customFormat="1" ht="20.100000000000001" customHeight="1" x14ac:dyDescent="0.25">
      <c r="A264" s="9" t="s">
        <v>347</v>
      </c>
      <c r="B264" s="9" t="s">
        <v>348</v>
      </c>
      <c r="C264" s="3" t="s">
        <v>48</v>
      </c>
      <c r="D264" s="9" t="s">
        <v>302</v>
      </c>
      <c r="E264" s="9" t="s">
        <v>354</v>
      </c>
      <c r="F264" s="9" t="s">
        <v>366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  <c r="R264" s="8"/>
      <c r="S264" s="8"/>
      <c r="T264" s="8"/>
      <c r="U264" s="8"/>
      <c r="V264" s="8"/>
      <c r="W264" s="8"/>
      <c r="X264" s="8"/>
    </row>
    <row r="265" spans="1:24" ht="20.100000000000001" customHeight="1" x14ac:dyDescent="0.25">
      <c r="A265" s="6" t="s">
        <v>350</v>
      </c>
      <c r="B265" s="6" t="s">
        <v>351</v>
      </c>
      <c r="C265" s="1" t="s">
        <v>48</v>
      </c>
      <c r="D265" s="6" t="s">
        <v>302</v>
      </c>
      <c r="E265" s="6" t="s">
        <v>352</v>
      </c>
      <c r="F265" s="6" t="s">
        <v>352</v>
      </c>
      <c r="G265" s="17">
        <v>5634</v>
      </c>
      <c r="H265" s="7"/>
      <c r="I265" s="7">
        <v>5200</v>
      </c>
      <c r="J265" s="7">
        <v>4337</v>
      </c>
      <c r="K265" s="7">
        <v>6001</v>
      </c>
      <c r="L265" s="7">
        <v>0</v>
      </c>
      <c r="M265" s="7">
        <v>0</v>
      </c>
      <c r="N265" s="7">
        <v>0</v>
      </c>
      <c r="O265" s="7">
        <f>Table54[[#This Row],[Elanikud RKA]]+Table54[[#This Row],[Liitunud H e]]-Table54[[#This Row],[Liitunud ÜK e]]-Table54[[#This Row],[M liitunud ÜK LP e]]</f>
        <v>863</v>
      </c>
      <c r="P265" s="7">
        <f>Table54[[#This Row],[Elanikud RKA]]+Table54[[#This Row],[Liitunud H e]]-Table54[[#This Row],[Liitunud ÜV e]]-Table54[[#This Row],[M liitunud ÜV LP e]]</f>
        <v>-801</v>
      </c>
      <c r="Q265" s="8">
        <f>Table54[[#This Row],[Elanikud RKA]]/(Table54[[#This Row],[Elanikud]])</f>
        <v>0.92296769613063545</v>
      </c>
      <c r="S265" s="8">
        <f>Table54[[#This Row],[Liitunud ÜK e]]/(Table54[[#This Row],[Elanikud RKA]]+Table54[[#This Row],[Liitunud H e]])</f>
        <v>0.83403846153846151</v>
      </c>
      <c r="T265" s="8">
        <f>Table54[[#This Row],[Liitunud ÜV e]]/(Table54[[#This Row],[Elanikud RKA]]+Table54[[#This Row],[Liitunud H e]])</f>
        <v>1.1540384615384616</v>
      </c>
      <c r="U265" s="8">
        <f>Table54[[#This Row],[M liitunud ÜK LP e]]/(Table54[[#This Row],[Elanikud RKA]]+Table54[[#This Row],[Liitunud H e]])</f>
        <v>0</v>
      </c>
      <c r="V265" s="8">
        <f>Table54[[#This Row],[M liitunud ÜV LP e]]/(Table54[[#This Row],[Elanikud RKA]]+Table54[[#This Row],[Liitunud H e]])</f>
        <v>0</v>
      </c>
      <c r="W265" s="8">
        <f>Table54[[#This Row],[M liitunud ÜK e]]/(Table54[[#This Row],[Elanikud RKA]]+Table54[[#This Row],[Liitunud H e]])</f>
        <v>0.16596153846153847</v>
      </c>
      <c r="X265" s="8">
        <f>Table54[[#This Row],[M liitunud ÜV e]]/(Table54[[#This Row],[Elanikud RKA]]+Table54[[#This Row],[Liitunud H e]])</f>
        <v>-0.15403846153846154</v>
      </c>
    </row>
    <row r="266" spans="1:24" ht="20.100000000000001" customHeight="1" x14ac:dyDescent="0.25">
      <c r="A266" s="6" t="s">
        <v>353</v>
      </c>
      <c r="B266" s="6" t="s">
        <v>166</v>
      </c>
      <c r="C266" s="1" t="s">
        <v>26</v>
      </c>
      <c r="D266" s="6" t="s">
        <v>302</v>
      </c>
      <c r="E266" s="6" t="s">
        <v>354</v>
      </c>
      <c r="F266" s="6" t="s">
        <v>355</v>
      </c>
      <c r="G266" s="17">
        <v>138</v>
      </c>
      <c r="H266" s="7">
        <f>G266*0.0075</f>
        <v>1.0349999999999999</v>
      </c>
      <c r="I266" s="7">
        <v>110</v>
      </c>
      <c r="J266" s="7">
        <v>70</v>
      </c>
      <c r="K266" s="7">
        <v>70</v>
      </c>
      <c r="L266" s="7">
        <v>0</v>
      </c>
      <c r="M266" s="7">
        <v>0</v>
      </c>
      <c r="N266" s="7">
        <v>0</v>
      </c>
      <c r="O266" s="7">
        <f>Table54[[#This Row],[Elanikud RKA]]+Table54[[#This Row],[Liitunud H e]]-Table54[[#This Row],[Liitunud ÜK e]]-Table54[[#This Row],[M liitunud ÜK LP e]]</f>
        <v>40</v>
      </c>
      <c r="P266" s="7">
        <f>Table54[[#This Row],[Elanikud RKA]]+Table54[[#This Row],[Liitunud H e]]-Table54[[#This Row],[Liitunud ÜV e]]-Table54[[#This Row],[M liitunud ÜV LP e]]</f>
        <v>40</v>
      </c>
      <c r="Q266" s="8">
        <f>Table54[[#This Row],[Elanikud RKA]]/(Table54[[#This Row],[Elanikud]])</f>
        <v>0.79710144927536231</v>
      </c>
      <c r="R266" s="8">
        <f>Table54[[#This Row],[Liitunud H e]]/Table54[[#This Row],[H_elanikud]]</f>
        <v>0</v>
      </c>
      <c r="S266" s="8">
        <f>Table54[[#This Row],[Liitunud ÜK e]]/(Table54[[#This Row],[Elanikud RKA]]+Table54[[#This Row],[Liitunud H e]])</f>
        <v>0.63636363636363635</v>
      </c>
      <c r="T266" s="8">
        <f>Table54[[#This Row],[Liitunud ÜV e]]/(Table54[[#This Row],[Elanikud RKA]]+Table54[[#This Row],[Liitunud H e]])</f>
        <v>0.63636363636363635</v>
      </c>
      <c r="U266" s="8">
        <f>Table54[[#This Row],[M liitunud ÜK LP e]]/(Table54[[#This Row],[Elanikud RKA]]+Table54[[#This Row],[Liitunud H e]])</f>
        <v>0</v>
      </c>
      <c r="V266" s="8">
        <f>Table54[[#This Row],[M liitunud ÜV LP e]]/(Table54[[#This Row],[Elanikud RKA]]+Table54[[#This Row],[Liitunud H e]])</f>
        <v>0</v>
      </c>
      <c r="W266" s="8">
        <f>Table54[[#This Row],[M liitunud ÜK e]]/(Table54[[#This Row],[Elanikud RKA]]+Table54[[#This Row],[Liitunud H e]])</f>
        <v>0.36363636363636365</v>
      </c>
      <c r="X266" s="8">
        <f>Table54[[#This Row],[M liitunud ÜV e]]/(Table54[[#This Row],[Elanikud RKA]]+Table54[[#This Row],[Liitunud H e]])</f>
        <v>0.36363636363636365</v>
      </c>
    </row>
    <row r="267" spans="1:24" ht="20.100000000000001" customHeight="1" x14ac:dyDescent="0.25">
      <c r="A267" s="6" t="s">
        <v>356</v>
      </c>
      <c r="B267" s="6" t="s">
        <v>357</v>
      </c>
      <c r="C267" s="1" t="s">
        <v>26</v>
      </c>
      <c r="D267" s="6" t="s">
        <v>302</v>
      </c>
      <c r="E267" s="6" t="s">
        <v>354</v>
      </c>
      <c r="F267" s="6" t="s">
        <v>358</v>
      </c>
      <c r="G267" s="17">
        <v>165</v>
      </c>
      <c r="H267" s="7">
        <f>G267*0.0075</f>
        <v>1.2375</v>
      </c>
      <c r="I267" s="7">
        <v>90</v>
      </c>
      <c r="J267" s="7">
        <v>103</v>
      </c>
      <c r="K267" s="7">
        <v>103</v>
      </c>
      <c r="L267" s="7">
        <v>0</v>
      </c>
      <c r="M267" s="7">
        <v>0</v>
      </c>
      <c r="N267" s="7">
        <v>0</v>
      </c>
      <c r="O267" s="7">
        <f>Table54[[#This Row],[Elanikud RKA]]+Table54[[#This Row],[Liitunud H e]]-Table54[[#This Row],[Liitunud ÜK e]]-Table54[[#This Row],[M liitunud ÜK LP e]]</f>
        <v>-13</v>
      </c>
      <c r="P267" s="7">
        <f>Table54[[#This Row],[Elanikud RKA]]+Table54[[#This Row],[Liitunud H e]]-Table54[[#This Row],[Liitunud ÜV e]]-Table54[[#This Row],[M liitunud ÜV LP e]]</f>
        <v>-13</v>
      </c>
      <c r="Q267" s="8">
        <f>Table54[[#This Row],[Elanikud RKA]]/(Table54[[#This Row],[Elanikud]])</f>
        <v>0.54545454545454541</v>
      </c>
      <c r="R267" s="8">
        <f>Table54[[#This Row],[Liitunud H e]]/Table54[[#This Row],[H_elanikud]]</f>
        <v>0</v>
      </c>
      <c r="S267" s="8">
        <f>Table54[[#This Row],[Liitunud ÜK e]]/(Table54[[#This Row],[Elanikud RKA]]+Table54[[#This Row],[Liitunud H e]])</f>
        <v>1.1444444444444444</v>
      </c>
      <c r="T267" s="8">
        <f>Table54[[#This Row],[Liitunud ÜV e]]/(Table54[[#This Row],[Elanikud RKA]]+Table54[[#This Row],[Liitunud H e]])</f>
        <v>1.1444444444444444</v>
      </c>
      <c r="U267" s="8">
        <f>Table54[[#This Row],[M liitunud ÜK LP e]]/(Table54[[#This Row],[Elanikud RKA]]+Table54[[#This Row],[Liitunud H e]])</f>
        <v>0</v>
      </c>
      <c r="V267" s="8">
        <f>Table54[[#This Row],[M liitunud ÜV LP e]]/(Table54[[#This Row],[Elanikud RKA]]+Table54[[#This Row],[Liitunud H e]])</f>
        <v>0</v>
      </c>
      <c r="W267" s="8">
        <f>Table54[[#This Row],[M liitunud ÜK e]]/(Table54[[#This Row],[Elanikud RKA]]+Table54[[#This Row],[Liitunud H e]])</f>
        <v>-0.14444444444444443</v>
      </c>
      <c r="X267" s="8">
        <f>Table54[[#This Row],[M liitunud ÜV e]]/(Table54[[#This Row],[Elanikud RKA]]+Table54[[#This Row],[Liitunud H e]])</f>
        <v>-0.14444444444444443</v>
      </c>
    </row>
    <row r="268" spans="1:24" s="9" customFormat="1" ht="20.100000000000001" customHeight="1" x14ac:dyDescent="0.25">
      <c r="A268" s="12" t="s">
        <v>1709</v>
      </c>
      <c r="B268" s="12" t="s">
        <v>1710</v>
      </c>
      <c r="C268" s="2" t="s">
        <v>26</v>
      </c>
      <c r="D268" s="12" t="s">
        <v>302</v>
      </c>
      <c r="E268" s="12" t="s">
        <v>354</v>
      </c>
      <c r="F268" s="12" t="s">
        <v>1711</v>
      </c>
      <c r="G268" s="13">
        <v>291</v>
      </c>
      <c r="H268" s="13">
        <f>G268*0.0075</f>
        <v>2.1825000000000001</v>
      </c>
      <c r="I268" s="13">
        <v>290</v>
      </c>
      <c r="J268" s="13"/>
      <c r="K268" s="13"/>
      <c r="L268" s="13"/>
      <c r="M268" s="13"/>
      <c r="N268" s="13"/>
      <c r="O268" s="13"/>
      <c r="P268" s="13"/>
      <c r="Q268" s="14">
        <f>Table54[[#This Row],[Elanikud RKA]]/(Table54[[#This Row],[Elanikud]])</f>
        <v>0.99656357388316152</v>
      </c>
      <c r="R268" s="14">
        <f>Table54[[#This Row],[Liitunud H e]]/Table54[[#This Row],[H_elanikud]]</f>
        <v>0</v>
      </c>
      <c r="S268" s="14">
        <f>Table54[[#This Row],[Liitunud ÜK e]]/(Table54[[#This Row],[Elanikud RKA]]+Table54[[#This Row],[Liitunud H e]])</f>
        <v>0</v>
      </c>
      <c r="T268" s="14">
        <f>Table54[[#This Row],[Liitunud ÜV e]]/(Table54[[#This Row],[Elanikud RKA]]+Table54[[#This Row],[Liitunud H e]])</f>
        <v>0</v>
      </c>
      <c r="U268" s="14">
        <f>Table54[[#This Row],[M liitunud ÜK LP e]]/(Table54[[#This Row],[Elanikud RKA]]+Table54[[#This Row],[Liitunud H e]])</f>
        <v>0</v>
      </c>
      <c r="V268" s="14">
        <f>Table54[[#This Row],[M liitunud ÜV LP e]]/(Table54[[#This Row],[Elanikud RKA]]+Table54[[#This Row],[Liitunud H e]])</f>
        <v>0</v>
      </c>
      <c r="W268" s="14">
        <f>Table54[[#This Row],[M liitunud ÜK e]]/(Table54[[#This Row],[Elanikud RKA]]+Table54[[#This Row],[Liitunud H e]])</f>
        <v>0</v>
      </c>
      <c r="X268" s="14">
        <f>Table54[[#This Row],[M liitunud ÜV e]]/(Table54[[#This Row],[Elanikud RKA]]+Table54[[#This Row],[Liitunud H e]])</f>
        <v>0</v>
      </c>
    </row>
    <row r="269" spans="1:24" s="12" customFormat="1" ht="20.100000000000001" customHeight="1" x14ac:dyDescent="0.25">
      <c r="A269" s="9" t="s">
        <v>1709</v>
      </c>
      <c r="B269" s="9" t="s">
        <v>1710</v>
      </c>
      <c r="C269" s="3" t="s">
        <v>26</v>
      </c>
      <c r="D269" s="9" t="s">
        <v>302</v>
      </c>
      <c r="E269" s="9" t="s">
        <v>354</v>
      </c>
      <c r="F269" s="9" t="s">
        <v>1988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  <c r="R269" s="8"/>
      <c r="S269" s="8"/>
      <c r="T269" s="8"/>
      <c r="U269" s="8"/>
      <c r="V269" s="8"/>
      <c r="W269" s="8"/>
      <c r="X269" s="8"/>
    </row>
    <row r="270" spans="1:24" s="9" customFormat="1" ht="20.100000000000001" customHeight="1" x14ac:dyDescent="0.25">
      <c r="A270" s="9" t="s">
        <v>1709</v>
      </c>
      <c r="B270" s="9" t="s">
        <v>1710</v>
      </c>
      <c r="C270" s="3" t="s">
        <v>26</v>
      </c>
      <c r="D270" s="9" t="s">
        <v>302</v>
      </c>
      <c r="E270" s="9" t="s">
        <v>344</v>
      </c>
      <c r="F270" s="9" t="s">
        <v>349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  <c r="R270" s="8"/>
      <c r="S270" s="8"/>
      <c r="T270" s="8"/>
      <c r="U270" s="8"/>
      <c r="V270" s="8"/>
      <c r="W270" s="8"/>
      <c r="X270" s="8"/>
    </row>
    <row r="271" spans="1:24" ht="20.100000000000001" customHeight="1" x14ac:dyDescent="0.25">
      <c r="A271" s="19" t="s">
        <v>359</v>
      </c>
      <c r="B271" s="6" t="s">
        <v>360</v>
      </c>
      <c r="C271" s="1" t="s">
        <v>48</v>
      </c>
      <c r="D271" s="19" t="s">
        <v>302</v>
      </c>
      <c r="E271" s="19" t="s">
        <v>354</v>
      </c>
      <c r="F271" s="19" t="s">
        <v>361</v>
      </c>
      <c r="G271" s="17">
        <v>10775</v>
      </c>
      <c r="H271" s="7">
        <f>G271*0.0075</f>
        <v>80.8125</v>
      </c>
      <c r="I271" s="7">
        <v>11230</v>
      </c>
      <c r="J271" s="7">
        <v>11319</v>
      </c>
      <c r="K271" s="7">
        <v>11319</v>
      </c>
      <c r="L271" s="7">
        <v>89</v>
      </c>
      <c r="M271" s="7">
        <v>0</v>
      </c>
      <c r="N271" s="7">
        <v>0</v>
      </c>
      <c r="O271" s="7">
        <f>Table54[[#This Row],[Elanikud RKA]]+Table54[[#This Row],[Liitunud H e]]-Table54[[#This Row],[Liitunud ÜK e]]-Table54[[#This Row],[M liitunud ÜK LP e]]</f>
        <v>0</v>
      </c>
      <c r="P271" s="7">
        <f>Table54[[#This Row],[Elanikud RKA]]+Table54[[#This Row],[Liitunud H e]]-Table54[[#This Row],[Liitunud ÜV e]]-Table54[[#This Row],[M liitunud ÜV LP e]]</f>
        <v>0</v>
      </c>
      <c r="Q271" s="8">
        <f>Table54[[#This Row],[Elanikud RKA]]/(SUM(G271:G276))</f>
        <v>0.94936173810127655</v>
      </c>
      <c r="R271" s="8">
        <f>Table54[[#This Row],[Liitunud H e]]/(Table54[[#This Row],[H_elanikud]]+H272+H273+H274+H275+H276)</f>
        <v>1.0031842646602982</v>
      </c>
      <c r="S271" s="8">
        <f>Table54[[#This Row],[Liitunud ÜK e]]/(Table54[[#This Row],[Elanikud RKA]]+Table54[[#This Row],[Liitunud H e]])</f>
        <v>1</v>
      </c>
      <c r="T271" s="8">
        <f>Table54[[#This Row],[Liitunud ÜV e]]/(Table54[[#This Row],[Elanikud RKA]]+Table54[[#This Row],[Liitunud H e]])</f>
        <v>1</v>
      </c>
      <c r="U271" s="8">
        <f>Table54[[#This Row],[M liitunud ÜK LP e]]/(Table54[[#This Row],[Elanikud RKA]]+Table54[[#This Row],[Liitunud H e]])</f>
        <v>0</v>
      </c>
      <c r="V271" s="8">
        <f>Table54[[#This Row],[M liitunud ÜV LP e]]/(Table54[[#This Row],[Elanikud RKA]]+Table54[[#This Row],[Liitunud H e]])</f>
        <v>0</v>
      </c>
      <c r="W271" s="8">
        <f>Table54[[#This Row],[M liitunud ÜK e]]/(Table54[[#This Row],[Elanikud RKA]]+Table54[[#This Row],[Liitunud H e]])</f>
        <v>0</v>
      </c>
      <c r="X271" s="8">
        <f>Table54[[#This Row],[M liitunud ÜV e]]/(Table54[[#This Row],[Elanikud RKA]]+Table54[[#This Row],[Liitunud H e]])</f>
        <v>0</v>
      </c>
    </row>
    <row r="272" spans="1:24" ht="20.100000000000001" customHeight="1" x14ac:dyDescent="0.25">
      <c r="A272" s="6" t="s">
        <v>359</v>
      </c>
      <c r="B272" s="6" t="s">
        <v>360</v>
      </c>
      <c r="C272" s="1" t="s">
        <v>48</v>
      </c>
      <c r="D272" s="6" t="s">
        <v>302</v>
      </c>
      <c r="E272" s="6" t="s">
        <v>354</v>
      </c>
      <c r="F272" s="6" t="s">
        <v>362</v>
      </c>
      <c r="G272" s="17">
        <v>426</v>
      </c>
      <c r="H272" s="7">
        <f>G272*0.0075</f>
        <v>3.1949999999999998</v>
      </c>
      <c r="I272" s="7"/>
      <c r="J272" s="7"/>
      <c r="K272" s="7"/>
      <c r="L272" s="7"/>
      <c r="M272" s="7"/>
      <c r="N272" s="7"/>
      <c r="O272" s="7"/>
      <c r="P272" s="7"/>
    </row>
    <row r="273" spans="1:24" ht="20.100000000000001" customHeight="1" x14ac:dyDescent="0.25">
      <c r="A273" s="6" t="s">
        <v>359</v>
      </c>
      <c r="B273" s="6" t="s">
        <v>360</v>
      </c>
      <c r="C273" s="1" t="s">
        <v>48</v>
      </c>
      <c r="D273" s="6" t="s">
        <v>302</v>
      </c>
      <c r="E273" s="6" t="s">
        <v>354</v>
      </c>
      <c r="F273" s="6" t="s">
        <v>363</v>
      </c>
      <c r="G273" s="17">
        <v>40</v>
      </c>
      <c r="H273" s="7">
        <f>G273*0.0075</f>
        <v>0.3</v>
      </c>
      <c r="I273" s="7"/>
      <c r="J273" s="7"/>
      <c r="K273" s="7"/>
      <c r="L273" s="7"/>
      <c r="M273" s="7"/>
      <c r="N273" s="7"/>
      <c r="O273" s="7"/>
      <c r="P273" s="7"/>
    </row>
    <row r="274" spans="1:24" ht="20.100000000000001" customHeight="1" x14ac:dyDescent="0.25">
      <c r="A274" s="6" t="s">
        <v>359</v>
      </c>
      <c r="B274" s="6" t="s">
        <v>360</v>
      </c>
      <c r="C274" s="1" t="s">
        <v>48</v>
      </c>
      <c r="D274" s="6" t="s">
        <v>302</v>
      </c>
      <c r="E274" s="6" t="s">
        <v>354</v>
      </c>
      <c r="F274" s="6" t="s">
        <v>364</v>
      </c>
      <c r="G274" s="17">
        <v>28</v>
      </c>
      <c r="H274" s="7">
        <f>G274*0.0075</f>
        <v>0.21</v>
      </c>
      <c r="I274" s="7"/>
      <c r="J274" s="7"/>
      <c r="K274" s="7"/>
      <c r="L274" s="7"/>
      <c r="M274" s="7"/>
      <c r="N274" s="7"/>
      <c r="O274" s="7"/>
      <c r="P274" s="7"/>
    </row>
    <row r="275" spans="1:24" ht="20.100000000000001" customHeight="1" x14ac:dyDescent="0.25">
      <c r="A275" s="6" t="s">
        <v>359</v>
      </c>
      <c r="B275" s="6" t="s">
        <v>360</v>
      </c>
      <c r="C275" s="1" t="s">
        <v>48</v>
      </c>
      <c r="D275" s="6" t="s">
        <v>302</v>
      </c>
      <c r="E275" s="6" t="s">
        <v>354</v>
      </c>
      <c r="F275" s="6" t="s">
        <v>365</v>
      </c>
      <c r="G275" s="17">
        <v>70</v>
      </c>
      <c r="H275" s="7">
        <f>G275*0.0075</f>
        <v>0.52500000000000002</v>
      </c>
      <c r="I275" s="7"/>
      <c r="J275" s="7"/>
      <c r="K275" s="7"/>
      <c r="L275" s="7"/>
      <c r="M275" s="7"/>
      <c r="N275" s="7"/>
      <c r="O275" s="7"/>
      <c r="P275" s="7"/>
    </row>
    <row r="276" spans="1:24" ht="20.100000000000001" customHeight="1" x14ac:dyDescent="0.25">
      <c r="A276" s="6" t="s">
        <v>359</v>
      </c>
      <c r="B276" s="6" t="s">
        <v>360</v>
      </c>
      <c r="C276" s="1" t="s">
        <v>48</v>
      </c>
      <c r="D276" s="6" t="s">
        <v>302</v>
      </c>
      <c r="E276" s="6" t="s">
        <v>354</v>
      </c>
      <c r="F276" s="6" t="s">
        <v>366</v>
      </c>
      <c r="G276" s="17">
        <v>490</v>
      </c>
      <c r="H276" s="7">
        <f>G276*0.0075</f>
        <v>3.6749999999999998</v>
      </c>
      <c r="I276" s="7"/>
      <c r="J276" s="7"/>
      <c r="K276" s="7"/>
      <c r="L276" s="7"/>
      <c r="M276" s="7"/>
      <c r="N276" s="7"/>
      <c r="O276" s="7"/>
      <c r="P276" s="7"/>
    </row>
    <row r="277" spans="1:24" s="9" customFormat="1" ht="20.100000000000001" customHeight="1" x14ac:dyDescent="0.25">
      <c r="A277" s="9" t="s">
        <v>359</v>
      </c>
      <c r="B277" s="9" t="s">
        <v>360</v>
      </c>
      <c r="C277" s="3" t="s">
        <v>48</v>
      </c>
      <c r="D277" s="9" t="s">
        <v>302</v>
      </c>
      <c r="E277" s="9" t="s">
        <v>344</v>
      </c>
      <c r="F277" s="9" t="s">
        <v>349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  <c r="R277" s="8"/>
      <c r="S277" s="8"/>
      <c r="T277" s="8"/>
      <c r="U277" s="8"/>
      <c r="V277" s="8"/>
      <c r="W277" s="8"/>
      <c r="X277" s="8"/>
    </row>
    <row r="278" spans="1:24" ht="20.100000000000001" customHeight="1" x14ac:dyDescent="0.25">
      <c r="A278" s="6" t="s">
        <v>367</v>
      </c>
      <c r="B278" s="6" t="s">
        <v>368</v>
      </c>
      <c r="C278" s="1" t="s">
        <v>26</v>
      </c>
      <c r="D278" s="6" t="s">
        <v>302</v>
      </c>
      <c r="E278" s="6" t="s">
        <v>369</v>
      </c>
      <c r="F278" s="6" t="s">
        <v>370</v>
      </c>
      <c r="G278" s="17">
        <v>163</v>
      </c>
      <c r="H278" s="7"/>
      <c r="I278" s="7">
        <v>120</v>
      </c>
      <c r="J278" s="7">
        <f>12*2.3</f>
        <v>27.599999999999998</v>
      </c>
      <c r="K278" s="7">
        <f>12*2.3</f>
        <v>27.599999999999998</v>
      </c>
      <c r="L278" s="7">
        <v>0</v>
      </c>
      <c r="M278" s="7">
        <v>0</v>
      </c>
      <c r="N278" s="7">
        <v>0</v>
      </c>
      <c r="O278" s="7">
        <f>Table54[[#This Row],[Elanikud RKA]]+Table54[[#This Row],[Liitunud H e]]-Table54[[#This Row],[Liitunud ÜK e]]-Table54[[#This Row],[M liitunud ÜK LP e]]</f>
        <v>92.4</v>
      </c>
      <c r="P278" s="7">
        <f>Table54[[#This Row],[Elanikud RKA]]+Table54[[#This Row],[Liitunud H e]]-Table54[[#This Row],[Liitunud ÜV e]]-Table54[[#This Row],[M liitunud ÜV LP e]]</f>
        <v>92.4</v>
      </c>
      <c r="Q278" s="8">
        <f>Table54[[#This Row],[Elanikud RKA]]/(Table54[[#This Row],[Elanikud]])</f>
        <v>0.73619631901840488</v>
      </c>
      <c r="S278" s="8">
        <f>Table54[[#This Row],[Liitunud ÜK e]]/(Table54[[#This Row],[Elanikud RKA]]+Table54[[#This Row],[Liitunud H e]])</f>
        <v>0.22999999999999998</v>
      </c>
      <c r="T278" s="8">
        <f>Table54[[#This Row],[Liitunud ÜV e]]/(Table54[[#This Row],[Elanikud RKA]]+Table54[[#This Row],[Liitunud H e]])</f>
        <v>0.22999999999999998</v>
      </c>
      <c r="U278" s="8">
        <f>Table54[[#This Row],[M liitunud ÜK LP e]]/(Table54[[#This Row],[Elanikud RKA]]+Table54[[#This Row],[Liitunud H e]])</f>
        <v>0</v>
      </c>
      <c r="V278" s="8">
        <f>Table54[[#This Row],[M liitunud ÜV LP e]]/(Table54[[#This Row],[Elanikud RKA]]+Table54[[#This Row],[Liitunud H e]])</f>
        <v>0</v>
      </c>
      <c r="W278" s="8">
        <f>Table54[[#This Row],[M liitunud ÜK e]]/(Table54[[#This Row],[Elanikud RKA]]+Table54[[#This Row],[Liitunud H e]])</f>
        <v>0.77</v>
      </c>
      <c r="X278" s="8">
        <f>Table54[[#This Row],[M liitunud ÜV e]]/(Table54[[#This Row],[Elanikud RKA]]+Table54[[#This Row],[Liitunud H e]])</f>
        <v>0.77</v>
      </c>
    </row>
    <row r="279" spans="1:24" ht="20.100000000000001" customHeight="1" x14ac:dyDescent="0.25">
      <c r="A279" s="6" t="s">
        <v>371</v>
      </c>
      <c r="B279" s="6" t="s">
        <v>372</v>
      </c>
      <c r="C279" s="1" t="s">
        <v>26</v>
      </c>
      <c r="D279" s="6" t="s">
        <v>302</v>
      </c>
      <c r="E279" s="6" t="s">
        <v>369</v>
      </c>
      <c r="F279" s="6" t="s">
        <v>373</v>
      </c>
      <c r="G279" s="17">
        <v>273</v>
      </c>
      <c r="H279" s="7"/>
      <c r="I279" s="7">
        <v>240</v>
      </c>
      <c r="J279" s="7">
        <f>13*2.3</f>
        <v>29.9</v>
      </c>
      <c r="K279" s="7">
        <f>13*2.3</f>
        <v>29.9</v>
      </c>
      <c r="L279" s="7">
        <v>0</v>
      </c>
      <c r="M279" s="7">
        <v>0</v>
      </c>
      <c r="N279" s="7">
        <v>0</v>
      </c>
      <c r="O279" s="7">
        <f>Table54[[#This Row],[Elanikud RKA]]+Table54[[#This Row],[Liitunud H e]]-Table54[[#This Row],[Liitunud ÜK e]]-Table54[[#This Row],[M liitunud ÜK LP e]]</f>
        <v>210.1</v>
      </c>
      <c r="P279" s="7">
        <f>Table54[[#This Row],[Elanikud RKA]]+Table54[[#This Row],[Liitunud H e]]-Table54[[#This Row],[Liitunud ÜV e]]-Table54[[#This Row],[M liitunud ÜV LP e]]</f>
        <v>210.1</v>
      </c>
      <c r="Q279" s="8">
        <f>Table54[[#This Row],[Elanikud RKA]]/(Table54[[#This Row],[Elanikud]])</f>
        <v>0.87912087912087911</v>
      </c>
      <c r="S279" s="8">
        <f>Table54[[#This Row],[Liitunud ÜK e]]/(Table54[[#This Row],[Elanikud RKA]]+Table54[[#This Row],[Liitunud H e]])</f>
        <v>0.12458333333333332</v>
      </c>
      <c r="T279" s="8">
        <f>Table54[[#This Row],[Liitunud ÜV e]]/(Table54[[#This Row],[Elanikud RKA]]+Table54[[#This Row],[Liitunud H e]])</f>
        <v>0.12458333333333332</v>
      </c>
      <c r="U279" s="8">
        <f>Table54[[#This Row],[M liitunud ÜK LP e]]/(Table54[[#This Row],[Elanikud RKA]]+Table54[[#This Row],[Liitunud H e]])</f>
        <v>0</v>
      </c>
      <c r="V279" s="8">
        <f>Table54[[#This Row],[M liitunud ÜV LP e]]/(Table54[[#This Row],[Elanikud RKA]]+Table54[[#This Row],[Liitunud H e]])</f>
        <v>0</v>
      </c>
      <c r="W279" s="8">
        <f>Table54[[#This Row],[M liitunud ÜK e]]/(Table54[[#This Row],[Elanikud RKA]]+Table54[[#This Row],[Liitunud H e]])</f>
        <v>0.87541666666666662</v>
      </c>
      <c r="X279" s="8">
        <f>Table54[[#This Row],[M liitunud ÜV e]]/(Table54[[#This Row],[Elanikud RKA]]+Table54[[#This Row],[Liitunud H e]])</f>
        <v>0.87541666666666662</v>
      </c>
    </row>
    <row r="280" spans="1:24" ht="20.100000000000001" customHeight="1" x14ac:dyDescent="0.25">
      <c r="A280" s="6" t="s">
        <v>374</v>
      </c>
      <c r="B280" s="6" t="s">
        <v>375</v>
      </c>
      <c r="C280" s="1" t="s">
        <v>26</v>
      </c>
      <c r="D280" s="6" t="s">
        <v>302</v>
      </c>
      <c r="E280" s="6" t="s">
        <v>376</v>
      </c>
      <c r="F280" s="6" t="s">
        <v>377</v>
      </c>
      <c r="G280" s="17">
        <v>761</v>
      </c>
      <c r="H280" s="7">
        <f>G280*0.25</f>
        <v>190.25</v>
      </c>
      <c r="I280" s="7">
        <v>740</v>
      </c>
      <c r="J280" s="7">
        <v>425</v>
      </c>
      <c r="K280" s="7">
        <v>823</v>
      </c>
      <c r="L280" s="7">
        <v>190</v>
      </c>
      <c r="M280" s="7">
        <v>0</v>
      </c>
      <c r="N280" s="7">
        <v>0</v>
      </c>
      <c r="O280" s="7">
        <f>Table54[[#This Row],[Elanikud RKA]]+Table54[[#This Row],[Liitunud H e]]-Table54[[#This Row],[Liitunud ÜK e]]-Table54[[#This Row],[M liitunud ÜK LP e]]</f>
        <v>505</v>
      </c>
      <c r="P280" s="7">
        <f>Table54[[#This Row],[Elanikud RKA]]+Table54[[#This Row],[Liitunud H e]]-Table54[[#This Row],[Liitunud ÜV e]]-Table54[[#This Row],[M liitunud ÜV LP e]]</f>
        <v>107</v>
      </c>
      <c r="Q280" s="8">
        <f>Table54[[#This Row],[Elanikud RKA]]/(Table54[[#This Row],[Elanikud]])</f>
        <v>0.97240473061760846</v>
      </c>
      <c r="R280" s="8">
        <f>Table54[[#This Row],[Liitunud H e]]/Table54[[#This Row],[H_elanikud]]</f>
        <v>0.99868593955321949</v>
      </c>
      <c r="S280" s="8">
        <f>Table54[[#This Row],[Liitunud ÜK e]]/(Table54[[#This Row],[Elanikud RKA]]+Table54[[#This Row],[Liitunud H e]])</f>
        <v>0.45698924731182794</v>
      </c>
      <c r="T280" s="8">
        <f>Table54[[#This Row],[Liitunud ÜV e]]/(Table54[[#This Row],[Elanikud RKA]]+Table54[[#This Row],[Liitunud H e]])</f>
        <v>0.88494623655913973</v>
      </c>
      <c r="U280" s="8">
        <f>Table54[[#This Row],[M liitunud ÜK LP e]]/(Table54[[#This Row],[Elanikud RKA]]+Table54[[#This Row],[Liitunud H e]])</f>
        <v>0</v>
      </c>
      <c r="V280" s="8">
        <f>Table54[[#This Row],[M liitunud ÜV LP e]]/(Table54[[#This Row],[Elanikud RKA]]+Table54[[#This Row],[Liitunud H e]])</f>
        <v>0</v>
      </c>
      <c r="W280" s="8">
        <f>Table54[[#This Row],[M liitunud ÜK e]]/(Table54[[#This Row],[Elanikud RKA]]+Table54[[#This Row],[Liitunud H e]])</f>
        <v>0.543010752688172</v>
      </c>
      <c r="X280" s="8">
        <f>Table54[[#This Row],[M liitunud ÜV e]]/(Table54[[#This Row],[Elanikud RKA]]+Table54[[#This Row],[Liitunud H e]])</f>
        <v>0.11505376344086021</v>
      </c>
    </row>
    <row r="281" spans="1:24" s="9" customFormat="1" ht="20.100000000000001" customHeight="1" x14ac:dyDescent="0.25">
      <c r="A281" s="9" t="s">
        <v>374</v>
      </c>
      <c r="B281" s="9" t="s">
        <v>375</v>
      </c>
      <c r="C281" s="3" t="s">
        <v>26</v>
      </c>
      <c r="D281" s="9" t="s">
        <v>302</v>
      </c>
      <c r="E281" s="9" t="s">
        <v>376</v>
      </c>
      <c r="F281" s="9" t="s">
        <v>1989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  <c r="R281" s="8"/>
      <c r="S281" s="8"/>
      <c r="T281" s="8"/>
      <c r="U281" s="8"/>
      <c r="V281" s="8"/>
      <c r="W281" s="8"/>
      <c r="X281" s="8"/>
    </row>
    <row r="282" spans="1:24" ht="20.100000000000001" customHeight="1" x14ac:dyDescent="0.25">
      <c r="A282" s="6" t="s">
        <v>378</v>
      </c>
      <c r="B282" s="6" t="s">
        <v>379</v>
      </c>
      <c r="C282" s="1" t="s">
        <v>26</v>
      </c>
      <c r="D282" s="6" t="s">
        <v>302</v>
      </c>
      <c r="E282" s="6" t="s">
        <v>380</v>
      </c>
      <c r="F282" s="6" t="s">
        <v>381</v>
      </c>
      <c r="G282" s="17">
        <v>174</v>
      </c>
      <c r="H282" s="7"/>
      <c r="I282" s="7">
        <v>110</v>
      </c>
      <c r="J282" s="7">
        <v>13</v>
      </c>
      <c r="K282" s="7">
        <v>13</v>
      </c>
      <c r="L282" s="7">
        <v>0</v>
      </c>
      <c r="M282" s="7">
        <v>0</v>
      </c>
      <c r="N282" s="7">
        <v>0</v>
      </c>
      <c r="O282" s="7">
        <f>Table54[[#This Row],[Elanikud RKA]]+Table54[[#This Row],[Liitunud H e]]-Table54[[#This Row],[Liitunud ÜK e]]-Table54[[#This Row],[M liitunud ÜK LP e]]</f>
        <v>97</v>
      </c>
      <c r="P282" s="7">
        <f>Table54[[#This Row],[Elanikud RKA]]+Table54[[#This Row],[Liitunud H e]]-Table54[[#This Row],[Liitunud ÜV e]]-Table54[[#This Row],[M liitunud ÜV LP e]]</f>
        <v>97</v>
      </c>
      <c r="Q282" s="8">
        <f>Table54[[#This Row],[Elanikud RKA]]/(Table54[[#This Row],[Elanikud]])</f>
        <v>0.63218390804597702</v>
      </c>
      <c r="S282" s="8">
        <f>Table54[[#This Row],[Liitunud ÜK e]]/(Table54[[#This Row],[Elanikud RKA]]+Table54[[#This Row],[Liitunud H e]])</f>
        <v>0.11818181818181818</v>
      </c>
      <c r="T282" s="8">
        <f>Table54[[#This Row],[Liitunud ÜV e]]/(Table54[[#This Row],[Elanikud RKA]]+Table54[[#This Row],[Liitunud H e]])</f>
        <v>0.11818181818181818</v>
      </c>
      <c r="U282" s="8">
        <f>Table54[[#This Row],[M liitunud ÜK LP e]]/(Table54[[#This Row],[Elanikud RKA]]+Table54[[#This Row],[Liitunud H e]])</f>
        <v>0</v>
      </c>
      <c r="V282" s="8">
        <f>Table54[[#This Row],[M liitunud ÜV LP e]]/(Table54[[#This Row],[Elanikud RKA]]+Table54[[#This Row],[Liitunud H e]])</f>
        <v>0</v>
      </c>
      <c r="W282" s="8">
        <f>Table54[[#This Row],[M liitunud ÜK e]]/(Table54[[#This Row],[Elanikud RKA]]+Table54[[#This Row],[Liitunud H e]])</f>
        <v>0.88181818181818183</v>
      </c>
      <c r="X282" s="8">
        <f>Table54[[#This Row],[M liitunud ÜV e]]/(Table54[[#This Row],[Elanikud RKA]]+Table54[[#This Row],[Liitunud H e]])</f>
        <v>0.88181818181818183</v>
      </c>
    </row>
    <row r="283" spans="1:24" s="9" customFormat="1" ht="20.100000000000001" customHeight="1" x14ac:dyDescent="0.25">
      <c r="A283" s="6" t="s">
        <v>382</v>
      </c>
      <c r="B283" s="6" t="s">
        <v>383</v>
      </c>
      <c r="C283" s="1" t="s">
        <v>26</v>
      </c>
      <c r="D283" s="6" t="s">
        <v>302</v>
      </c>
      <c r="E283" s="6" t="s">
        <v>380</v>
      </c>
      <c r="F283" s="6" t="s">
        <v>384</v>
      </c>
      <c r="G283" s="17">
        <v>690</v>
      </c>
      <c r="H283" s="7"/>
      <c r="I283" s="7">
        <v>580</v>
      </c>
      <c r="J283" s="7">
        <v>144</v>
      </c>
      <c r="K283" s="7">
        <v>144</v>
      </c>
      <c r="L283" s="7">
        <v>0</v>
      </c>
      <c r="M283" s="7">
        <v>0</v>
      </c>
      <c r="N283" s="7">
        <v>0</v>
      </c>
      <c r="O283" s="7">
        <f>Table54[[#This Row],[Elanikud RKA]]+Table54[[#This Row],[Liitunud H e]]-Table54[[#This Row],[Liitunud ÜK e]]-Table54[[#This Row],[M liitunud ÜK LP e]]</f>
        <v>436</v>
      </c>
      <c r="P283" s="7">
        <f>Table54[[#This Row],[Elanikud RKA]]+Table54[[#This Row],[Liitunud H e]]-Table54[[#This Row],[Liitunud ÜV e]]-Table54[[#This Row],[M liitunud ÜV LP e]]</f>
        <v>436</v>
      </c>
      <c r="Q283" s="8">
        <f>Table54[[#This Row],[Elanikud RKA]]/(Table54[[#This Row],[Elanikud]])</f>
        <v>0.84057971014492749</v>
      </c>
      <c r="R283" s="8"/>
      <c r="S283" s="8">
        <f>Table54[[#This Row],[Liitunud ÜK e]]/(Table54[[#This Row],[Elanikud RKA]]+Table54[[#This Row],[Liitunud H e]])</f>
        <v>0.24827586206896551</v>
      </c>
      <c r="T283" s="8">
        <f>Table54[[#This Row],[Liitunud ÜV e]]/(Table54[[#This Row],[Elanikud RKA]]+Table54[[#This Row],[Liitunud H e]])</f>
        <v>0.24827586206896551</v>
      </c>
      <c r="U283" s="8">
        <f>Table54[[#This Row],[M liitunud ÜK LP e]]/(Table54[[#This Row],[Elanikud RKA]]+Table54[[#This Row],[Liitunud H e]])</f>
        <v>0</v>
      </c>
      <c r="V283" s="8">
        <f>Table54[[#This Row],[M liitunud ÜV LP e]]/(Table54[[#This Row],[Elanikud RKA]]+Table54[[#This Row],[Liitunud H e]])</f>
        <v>0</v>
      </c>
      <c r="W283" s="8">
        <f>Table54[[#This Row],[M liitunud ÜK e]]/(Table54[[#This Row],[Elanikud RKA]]+Table54[[#This Row],[Liitunud H e]])</f>
        <v>0.75172413793103443</v>
      </c>
      <c r="X283" s="8">
        <f>Table54[[#This Row],[M liitunud ÜV e]]/(Table54[[#This Row],[Elanikud RKA]]+Table54[[#This Row],[Liitunud H e]])</f>
        <v>0.75172413793103443</v>
      </c>
    </row>
    <row r="284" spans="1:24" ht="20.100000000000001" customHeight="1" x14ac:dyDescent="0.25">
      <c r="A284" s="9" t="s">
        <v>382</v>
      </c>
      <c r="B284" s="9" t="s">
        <v>383</v>
      </c>
      <c r="C284" s="3" t="s">
        <v>26</v>
      </c>
      <c r="D284" s="9" t="s">
        <v>302</v>
      </c>
      <c r="E284" s="9" t="s">
        <v>380</v>
      </c>
      <c r="F284" s="9" t="s">
        <v>1990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</row>
    <row r="285" spans="1:24" ht="20.100000000000001" customHeight="1" x14ac:dyDescent="0.25">
      <c r="A285" s="6" t="s">
        <v>385</v>
      </c>
      <c r="B285" s="6" t="s">
        <v>386</v>
      </c>
      <c r="C285" s="1" t="s">
        <v>26</v>
      </c>
      <c r="D285" s="6" t="s">
        <v>302</v>
      </c>
      <c r="E285" s="6" t="s">
        <v>387</v>
      </c>
      <c r="F285" s="6" t="s">
        <v>388</v>
      </c>
      <c r="G285" s="17">
        <v>1439</v>
      </c>
      <c r="H285" s="7"/>
      <c r="I285" s="7">
        <v>1590</v>
      </c>
      <c r="J285" s="7">
        <v>1560</v>
      </c>
      <c r="K285" s="7">
        <v>1566</v>
      </c>
      <c r="L285" s="7">
        <v>0</v>
      </c>
      <c r="M285" s="7">
        <v>0</v>
      </c>
      <c r="N285" s="7">
        <v>0</v>
      </c>
      <c r="O285" s="7">
        <f>Table54[[#This Row],[Elanikud RKA]]+Table54[[#This Row],[Liitunud H e]]-Table54[[#This Row],[Liitunud ÜK e]]-Table54[[#This Row],[M liitunud ÜK LP e]]</f>
        <v>30</v>
      </c>
      <c r="P285" s="7">
        <f>Table54[[#This Row],[Elanikud RKA]]+Table54[[#This Row],[Liitunud H e]]-Table54[[#This Row],[Liitunud ÜV e]]-Table54[[#This Row],[M liitunud ÜV LP e]]</f>
        <v>24</v>
      </c>
      <c r="Q285" s="8">
        <f>Table54[[#This Row],[Elanikud RKA]]/(SUM(G285:G287))</f>
        <v>0.97906403940886699</v>
      </c>
      <c r="S285" s="8">
        <f>Table54[[#This Row],[Liitunud ÜK e]]/(Table54[[#This Row],[Elanikud RKA]]+Table54[[#This Row],[Liitunud H e]])</f>
        <v>0.98113207547169812</v>
      </c>
      <c r="T285" s="8">
        <f>Table54[[#This Row],[Liitunud ÜV e]]/(Table54[[#This Row],[Elanikud RKA]]+Table54[[#This Row],[Liitunud H e]])</f>
        <v>0.98490566037735849</v>
      </c>
      <c r="U285" s="8">
        <f>Table54[[#This Row],[M liitunud ÜK LP e]]/(Table54[[#This Row],[Elanikud RKA]]+Table54[[#This Row],[Liitunud H e]])</f>
        <v>0</v>
      </c>
      <c r="V285" s="8">
        <f>Table54[[#This Row],[M liitunud ÜV LP e]]/(Table54[[#This Row],[Elanikud RKA]]+Table54[[#This Row],[Liitunud H e]])</f>
        <v>0</v>
      </c>
      <c r="W285" s="8">
        <f>Table54[[#This Row],[M liitunud ÜK e]]/(Table54[[#This Row],[Elanikud RKA]]+Table54[[#This Row],[Liitunud H e]])</f>
        <v>1.8867924528301886E-2</v>
      </c>
      <c r="X285" s="8">
        <f>Table54[[#This Row],[M liitunud ÜV e]]/(Table54[[#This Row],[Elanikud RKA]]+Table54[[#This Row],[Liitunud H e]])</f>
        <v>1.509433962264151E-2</v>
      </c>
    </row>
    <row r="286" spans="1:24" ht="20.100000000000001" customHeight="1" x14ac:dyDescent="0.25">
      <c r="A286" s="6" t="s">
        <v>385</v>
      </c>
      <c r="B286" s="6" t="s">
        <v>386</v>
      </c>
      <c r="C286" s="1" t="s">
        <v>26</v>
      </c>
      <c r="D286" s="6" t="s">
        <v>302</v>
      </c>
      <c r="E286" s="6" t="s">
        <v>387</v>
      </c>
      <c r="F286" s="6" t="s">
        <v>389</v>
      </c>
      <c r="G286" s="17">
        <v>146</v>
      </c>
      <c r="H286" s="7"/>
      <c r="I286" s="7"/>
      <c r="J286" s="7"/>
      <c r="K286" s="7"/>
      <c r="L286" s="7"/>
      <c r="M286" s="7"/>
      <c r="N286" s="7"/>
      <c r="O286" s="7">
        <f>Table54[[#This Row],[Elanikud RKA]]+Table54[[#This Row],[Liitunud H e]]-Table54[[#This Row],[Liitunud ÜK e]]-Table54[[#This Row],[M liitunud ÜK LP e]]</f>
        <v>0</v>
      </c>
      <c r="P286" s="7">
        <f>Table54[[#This Row],[Elanikud RKA]]+Table54[[#This Row],[Liitunud H e]]-Table54[[#This Row],[Liitunud ÜV e]]-Table54[[#This Row],[M liitunud ÜV LP e]]</f>
        <v>0</v>
      </c>
    </row>
    <row r="287" spans="1:24" ht="20.100000000000001" customHeight="1" x14ac:dyDescent="0.25">
      <c r="A287" s="6" t="s">
        <v>385</v>
      </c>
      <c r="B287" s="6" t="s">
        <v>386</v>
      </c>
      <c r="C287" s="1" t="s">
        <v>26</v>
      </c>
      <c r="D287" s="6" t="s">
        <v>302</v>
      </c>
      <c r="E287" s="6" t="s">
        <v>387</v>
      </c>
      <c r="F287" s="6" t="s">
        <v>390</v>
      </c>
      <c r="G287" s="17">
        <v>39</v>
      </c>
      <c r="H287" s="7"/>
      <c r="I287" s="7"/>
      <c r="J287" s="7"/>
      <c r="K287" s="7"/>
      <c r="L287" s="7"/>
      <c r="M287" s="7"/>
      <c r="N287" s="7"/>
      <c r="O287" s="7">
        <f>Table54[[#This Row],[Elanikud RKA]]+Table54[[#This Row],[Liitunud H e]]-Table54[[#This Row],[Liitunud ÜK e]]-Table54[[#This Row],[M liitunud ÜK LP e]]</f>
        <v>0</v>
      </c>
      <c r="P287" s="7">
        <f>Table54[[#This Row],[Elanikud RKA]]+Table54[[#This Row],[Liitunud H e]]-Table54[[#This Row],[Liitunud ÜV e]]-Table54[[#This Row],[M liitunud ÜV LP e]]</f>
        <v>0</v>
      </c>
    </row>
    <row r="288" spans="1:24" s="12" customFormat="1" ht="20.100000000000001" customHeight="1" x14ac:dyDescent="0.25">
      <c r="A288" s="12" t="s">
        <v>1712</v>
      </c>
      <c r="B288" s="12" t="s">
        <v>160</v>
      </c>
      <c r="C288" s="2" t="s">
        <v>26</v>
      </c>
      <c r="D288" s="12" t="s">
        <v>302</v>
      </c>
      <c r="E288" s="12" t="s">
        <v>344</v>
      </c>
      <c r="F288" s="12" t="s">
        <v>1713</v>
      </c>
      <c r="G288" s="13">
        <v>1266</v>
      </c>
      <c r="H288" s="13"/>
      <c r="I288" s="13">
        <v>1270</v>
      </c>
      <c r="J288" s="13"/>
      <c r="K288" s="13"/>
      <c r="L288" s="13"/>
      <c r="M288" s="13"/>
      <c r="N288" s="13"/>
      <c r="O288" s="13"/>
      <c r="P288" s="13"/>
      <c r="Q288" s="14">
        <f>Table54[[#This Row],[Elanikud RKA]]/(Table54[[#This Row],[Elanikud]]+G289)</f>
        <v>0.8918539325842697</v>
      </c>
      <c r="R288" s="14"/>
      <c r="S288" s="14">
        <f>Table54[[#This Row],[Liitunud ÜK e]]/(Table54[[#This Row],[Elanikud RKA]]+Table54[[#This Row],[Liitunud H e]])</f>
        <v>0</v>
      </c>
      <c r="T288" s="14">
        <f>Table54[[#This Row],[Liitunud ÜV e]]/(Table54[[#This Row],[Elanikud RKA]]+Table54[[#This Row],[Liitunud H e]])</f>
        <v>0</v>
      </c>
      <c r="U288" s="14">
        <f>Table54[[#This Row],[M liitunud ÜK LP e]]/(Table54[[#This Row],[Elanikud RKA]]+Table54[[#This Row],[Liitunud H e]])</f>
        <v>0</v>
      </c>
      <c r="V288" s="14">
        <f>Table54[[#This Row],[M liitunud ÜV LP e]]/(Table54[[#This Row],[Elanikud RKA]]+Table54[[#This Row],[Liitunud H e]])</f>
        <v>0</v>
      </c>
      <c r="W288" s="14">
        <f>Table54[[#This Row],[M liitunud ÜK e]]/(Table54[[#This Row],[Elanikud RKA]]+Table54[[#This Row],[Liitunud H e]])</f>
        <v>0</v>
      </c>
      <c r="X288" s="14">
        <f>Table54[[#This Row],[M liitunud ÜV e]]/(Table54[[#This Row],[Elanikud RKA]]+Table54[[#This Row],[Liitunud H e]])</f>
        <v>0</v>
      </c>
    </row>
    <row r="289" spans="1:24" s="12" customFormat="1" ht="20.100000000000001" customHeight="1" x14ac:dyDescent="0.25">
      <c r="A289" s="12" t="s">
        <v>1712</v>
      </c>
      <c r="B289" s="12" t="s">
        <v>160</v>
      </c>
      <c r="C289" s="2" t="s">
        <v>26</v>
      </c>
      <c r="D289" s="12" t="s">
        <v>302</v>
      </c>
      <c r="E289" s="12" t="s">
        <v>307</v>
      </c>
      <c r="F289" s="12" t="s">
        <v>1714</v>
      </c>
      <c r="G289" s="13">
        <v>158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4"/>
      <c r="R289" s="14"/>
      <c r="S289" s="14"/>
      <c r="T289" s="14"/>
      <c r="U289" s="14"/>
      <c r="V289" s="14"/>
      <c r="W289" s="14"/>
      <c r="X289" s="14"/>
    </row>
    <row r="290" spans="1:24" s="9" customFormat="1" ht="20.100000000000001" customHeight="1" x14ac:dyDescent="0.25">
      <c r="A290" s="12" t="s">
        <v>1715</v>
      </c>
      <c r="B290" s="12" t="s">
        <v>1716</v>
      </c>
      <c r="C290" s="2" t="s">
        <v>26</v>
      </c>
      <c r="D290" s="12" t="s">
        <v>302</v>
      </c>
      <c r="E290" s="12" t="s">
        <v>344</v>
      </c>
      <c r="F290" s="12" t="s">
        <v>1717</v>
      </c>
      <c r="G290" s="13">
        <v>958</v>
      </c>
      <c r="H290" s="13"/>
      <c r="I290" s="13">
        <v>940</v>
      </c>
      <c r="J290" s="13"/>
      <c r="K290" s="13"/>
      <c r="L290" s="13"/>
      <c r="M290" s="13"/>
      <c r="N290" s="13"/>
      <c r="O290" s="13"/>
      <c r="P290" s="13"/>
      <c r="Q290" s="14">
        <f>Table54[[#This Row],[Elanikud RKA]]/(Table54[[#This Row],[Elanikud]])</f>
        <v>0.98121085594989566</v>
      </c>
      <c r="R290" s="14"/>
      <c r="S290" s="14">
        <f>Table54[[#This Row],[Liitunud ÜK e]]/(Table54[[#This Row],[Elanikud RKA]]+Table54[[#This Row],[Liitunud H e]])</f>
        <v>0</v>
      </c>
      <c r="T290" s="14">
        <f>Table54[[#This Row],[Liitunud ÜV e]]/(Table54[[#This Row],[Elanikud RKA]]+Table54[[#This Row],[Liitunud H e]])</f>
        <v>0</v>
      </c>
      <c r="U290" s="14">
        <f>Table54[[#This Row],[M liitunud ÜK LP e]]/(Table54[[#This Row],[Elanikud RKA]]+Table54[[#This Row],[Liitunud H e]])</f>
        <v>0</v>
      </c>
      <c r="V290" s="14">
        <f>Table54[[#This Row],[M liitunud ÜV LP e]]/(Table54[[#This Row],[Elanikud RKA]]+Table54[[#This Row],[Liitunud H e]])</f>
        <v>0</v>
      </c>
      <c r="W290" s="14">
        <f>Table54[[#This Row],[M liitunud ÜK e]]/(Table54[[#This Row],[Elanikud RKA]]+Table54[[#This Row],[Liitunud H e]])</f>
        <v>0</v>
      </c>
      <c r="X290" s="14">
        <f>Table54[[#This Row],[M liitunud ÜV e]]/(Table54[[#This Row],[Elanikud RKA]]+Table54[[#This Row],[Liitunud H e]])</f>
        <v>0</v>
      </c>
    </row>
    <row r="291" spans="1:24" s="9" customFormat="1" ht="20.100000000000001" customHeight="1" x14ac:dyDescent="0.25">
      <c r="A291" s="9" t="s">
        <v>1715</v>
      </c>
      <c r="B291" s="9" t="s">
        <v>1716</v>
      </c>
      <c r="C291" s="3" t="s">
        <v>26</v>
      </c>
      <c r="D291" s="9" t="s">
        <v>302</v>
      </c>
      <c r="E291" s="9" t="s">
        <v>354</v>
      </c>
      <c r="F291" s="9" t="s">
        <v>1991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  <c r="R291" s="8"/>
      <c r="S291" s="8"/>
      <c r="T291" s="8"/>
      <c r="U291" s="8"/>
      <c r="V291" s="8"/>
      <c r="W291" s="8"/>
      <c r="X291" s="8"/>
    </row>
    <row r="292" spans="1:24" s="9" customFormat="1" ht="20.100000000000001" customHeight="1" x14ac:dyDescent="0.25">
      <c r="A292" s="9" t="s">
        <v>1715</v>
      </c>
      <c r="B292" s="9" t="s">
        <v>1716</v>
      </c>
      <c r="C292" s="3" t="s">
        <v>26</v>
      </c>
      <c r="D292" s="9" t="s">
        <v>302</v>
      </c>
      <c r="E292" s="9" t="s">
        <v>354</v>
      </c>
      <c r="F292" s="9" t="s">
        <v>1992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  <c r="R292" s="8"/>
      <c r="S292" s="8"/>
      <c r="T292" s="8"/>
      <c r="U292" s="8"/>
      <c r="V292" s="8"/>
      <c r="W292" s="8"/>
      <c r="X292" s="8"/>
    </row>
    <row r="293" spans="1:24" s="12" customFormat="1" ht="20.100000000000001" customHeight="1" x14ac:dyDescent="0.25">
      <c r="A293" s="9" t="s">
        <v>1715</v>
      </c>
      <c r="B293" s="9" t="s">
        <v>1716</v>
      </c>
      <c r="C293" s="3" t="s">
        <v>26</v>
      </c>
      <c r="D293" s="9" t="s">
        <v>302</v>
      </c>
      <c r="E293" s="9" t="s">
        <v>340</v>
      </c>
      <c r="F293" s="9" t="s">
        <v>1993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  <c r="R293" s="8"/>
      <c r="S293" s="8"/>
      <c r="T293" s="8"/>
      <c r="U293" s="8"/>
      <c r="V293" s="8"/>
      <c r="W293" s="8"/>
      <c r="X293" s="8"/>
    </row>
    <row r="294" spans="1:24" s="12" customFormat="1" ht="20.100000000000001" customHeight="1" x14ac:dyDescent="0.25">
      <c r="A294" s="12" t="s">
        <v>1718</v>
      </c>
      <c r="B294" s="12" t="s">
        <v>1719</v>
      </c>
      <c r="C294" s="2" t="s">
        <v>26</v>
      </c>
      <c r="D294" s="12" t="s">
        <v>302</v>
      </c>
      <c r="E294" s="12" t="s">
        <v>303</v>
      </c>
      <c r="F294" s="12" t="s">
        <v>1720</v>
      </c>
      <c r="G294" s="13">
        <v>108</v>
      </c>
      <c r="H294" s="13"/>
      <c r="I294" s="13">
        <v>90</v>
      </c>
      <c r="J294" s="13"/>
      <c r="K294" s="13"/>
      <c r="L294" s="13"/>
      <c r="M294" s="13"/>
      <c r="N294" s="13"/>
      <c r="O294" s="13"/>
      <c r="P294" s="13"/>
      <c r="Q294" s="14">
        <f>Table54[[#This Row],[Elanikud RKA]]/(Table54[[#This Row],[Elanikud]])</f>
        <v>0.83333333333333337</v>
      </c>
      <c r="R294" s="14"/>
      <c r="S294" s="14">
        <f>Table54[[#This Row],[Liitunud ÜK e]]/(Table54[[#This Row],[Elanikud RKA]]+Table54[[#This Row],[Liitunud H e]])</f>
        <v>0</v>
      </c>
      <c r="T294" s="14">
        <f>Table54[[#This Row],[Liitunud ÜV e]]/(Table54[[#This Row],[Elanikud RKA]]+Table54[[#This Row],[Liitunud H e]])</f>
        <v>0</v>
      </c>
      <c r="U294" s="14">
        <f>Table54[[#This Row],[M liitunud ÜK LP e]]/(Table54[[#This Row],[Elanikud RKA]]+Table54[[#This Row],[Liitunud H e]])</f>
        <v>0</v>
      </c>
      <c r="V294" s="14">
        <f>Table54[[#This Row],[M liitunud ÜV LP e]]/(Table54[[#This Row],[Elanikud RKA]]+Table54[[#This Row],[Liitunud H e]])</f>
        <v>0</v>
      </c>
      <c r="W294" s="14">
        <f>Table54[[#This Row],[M liitunud ÜK e]]/(Table54[[#This Row],[Elanikud RKA]]+Table54[[#This Row],[Liitunud H e]])</f>
        <v>0</v>
      </c>
      <c r="X294" s="14">
        <f>Table54[[#This Row],[M liitunud ÜV e]]/(Table54[[#This Row],[Elanikud RKA]]+Table54[[#This Row],[Liitunud H e]])</f>
        <v>0</v>
      </c>
    </row>
    <row r="295" spans="1:24" s="9" customFormat="1" ht="20.100000000000001" customHeight="1" x14ac:dyDescent="0.25">
      <c r="A295" s="9" t="s">
        <v>1718</v>
      </c>
      <c r="B295" s="9" t="s">
        <v>1719</v>
      </c>
      <c r="C295" s="3" t="s">
        <v>26</v>
      </c>
      <c r="D295" s="9" t="s">
        <v>302</v>
      </c>
      <c r="E295" s="9" t="s">
        <v>303</v>
      </c>
      <c r="F295" s="9" t="s">
        <v>1072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  <c r="R295" s="8"/>
      <c r="S295" s="8"/>
      <c r="T295" s="8"/>
      <c r="U295" s="8"/>
      <c r="V295" s="8"/>
      <c r="W295" s="8"/>
      <c r="X295" s="8"/>
    </row>
    <row r="296" spans="1:24" ht="20.100000000000001" customHeight="1" x14ac:dyDescent="0.25">
      <c r="A296" s="6" t="s">
        <v>391</v>
      </c>
      <c r="B296" s="6" t="s">
        <v>392</v>
      </c>
      <c r="C296" s="1" t="s">
        <v>26</v>
      </c>
      <c r="D296" s="6" t="s">
        <v>302</v>
      </c>
      <c r="E296" s="6" t="s">
        <v>303</v>
      </c>
      <c r="F296" s="6" t="s">
        <v>393</v>
      </c>
      <c r="G296" s="17">
        <v>459</v>
      </c>
      <c r="H296" s="7">
        <v>12</v>
      </c>
      <c r="I296" s="7">
        <v>440</v>
      </c>
      <c r="J296" s="7">
        <v>432</v>
      </c>
      <c r="K296" s="7">
        <v>440</v>
      </c>
      <c r="L296" s="7">
        <v>0</v>
      </c>
      <c r="M296" s="7">
        <v>8</v>
      </c>
      <c r="N296" s="7">
        <v>0</v>
      </c>
      <c r="O296" s="7">
        <f>Table54[[#This Row],[Elanikud RKA]]+Table54[[#This Row],[Liitunud H e]]-Table54[[#This Row],[Liitunud ÜK e]]-Table54[[#This Row],[M liitunud ÜK LP e]]</f>
        <v>0</v>
      </c>
      <c r="P296" s="7">
        <f>Table54[[#This Row],[Elanikud RKA]]+Table54[[#This Row],[Liitunud H e]]-Table54[[#This Row],[Liitunud ÜV e]]-Table54[[#This Row],[M liitunud ÜV LP e]]</f>
        <v>0</v>
      </c>
      <c r="Q296" s="8">
        <f>Table54[[#This Row],[Elanikud RKA]]/(Table54[[#This Row],[Elanikud]])</f>
        <v>0.95860566448801743</v>
      </c>
      <c r="R296" s="8">
        <f>Table54[[#This Row],[Liitunud H e]]/Table54[[#This Row],[H_elanikud]]</f>
        <v>0</v>
      </c>
      <c r="S296" s="8">
        <f>Table54[[#This Row],[Liitunud ÜK e]]/(Table54[[#This Row],[Elanikud RKA]]+Table54[[#This Row],[Liitunud H e]])</f>
        <v>0.98181818181818181</v>
      </c>
      <c r="T296" s="8">
        <f>Table54[[#This Row],[Liitunud ÜV e]]/(Table54[[#This Row],[Elanikud RKA]]+Table54[[#This Row],[Liitunud H e]])</f>
        <v>1</v>
      </c>
      <c r="U296" s="8">
        <f>Table54[[#This Row],[M liitunud ÜK LP e]]/(Table54[[#This Row],[Elanikud RKA]]+Table54[[#This Row],[Liitunud H e]])</f>
        <v>1.8181818181818181E-2</v>
      </c>
      <c r="V296" s="8">
        <f>Table54[[#This Row],[M liitunud ÜV LP e]]/(Table54[[#This Row],[Elanikud RKA]]+Table54[[#This Row],[Liitunud H e]])</f>
        <v>0</v>
      </c>
      <c r="W296" s="8">
        <f>Table54[[#This Row],[M liitunud ÜK e]]/(Table54[[#This Row],[Elanikud RKA]]+Table54[[#This Row],[Liitunud H e]])</f>
        <v>0</v>
      </c>
      <c r="X296" s="8">
        <f>Table54[[#This Row],[M liitunud ÜV e]]/(Table54[[#This Row],[Elanikud RKA]]+Table54[[#This Row],[Liitunud H e]])</f>
        <v>0</v>
      </c>
    </row>
    <row r="297" spans="1:24" ht="20.100000000000001" customHeight="1" x14ac:dyDescent="0.25">
      <c r="A297" s="19" t="s">
        <v>394</v>
      </c>
      <c r="B297" s="19" t="s">
        <v>395</v>
      </c>
      <c r="C297" s="1" t="s">
        <v>26</v>
      </c>
      <c r="D297" s="19" t="s">
        <v>396</v>
      </c>
      <c r="E297" s="19" t="s">
        <v>397</v>
      </c>
      <c r="F297" s="19" t="s">
        <v>398</v>
      </c>
      <c r="G297" s="17">
        <v>121</v>
      </c>
      <c r="H297" s="17">
        <v>0</v>
      </c>
      <c r="I297" s="17">
        <v>90</v>
      </c>
      <c r="J297" s="17">
        <v>75</v>
      </c>
      <c r="K297" s="17">
        <v>75</v>
      </c>
      <c r="L297" s="17">
        <v>0</v>
      </c>
      <c r="M297" s="17">
        <v>0</v>
      </c>
      <c r="N297" s="17">
        <v>0</v>
      </c>
      <c r="O297" s="7">
        <f>Table54[[#This Row],[Elanikud RKA]]+Table54[[#This Row],[Liitunud H e]]-Table54[[#This Row],[Liitunud ÜK e]]-Table54[[#This Row],[M liitunud ÜK LP e]]</f>
        <v>15</v>
      </c>
      <c r="P297" s="7">
        <f>Table54[[#This Row],[Elanikud RKA]]+Table54[[#This Row],[Liitunud H e]]-Table54[[#This Row],[Liitunud ÜV e]]-Table54[[#This Row],[M liitunud ÜV LP e]]</f>
        <v>15</v>
      </c>
      <c r="Q297" s="8">
        <f>Table54[[#This Row],[Elanikud RKA]]/(Table54[[#This Row],[Elanikud]])</f>
        <v>0.74380165289256195</v>
      </c>
      <c r="S297" s="8">
        <f>Table54[[#This Row],[Liitunud ÜK e]]/(Table54[[#This Row],[Elanikud RKA]]+Table54[[#This Row],[Liitunud H e]])</f>
        <v>0.83333333333333337</v>
      </c>
      <c r="T297" s="8">
        <f>Table54[[#This Row],[Liitunud ÜV e]]/(Table54[[#This Row],[Elanikud RKA]]+Table54[[#This Row],[Liitunud H e]])</f>
        <v>0.83333333333333337</v>
      </c>
      <c r="U297" s="8">
        <f>Table54[[#This Row],[M liitunud ÜK LP e]]/(Table54[[#This Row],[Elanikud RKA]]+Table54[[#This Row],[Liitunud H e]])</f>
        <v>0</v>
      </c>
      <c r="V297" s="8">
        <f>Table54[[#This Row],[M liitunud ÜV LP e]]/(Table54[[#This Row],[Elanikud RKA]]+Table54[[#This Row],[Liitunud H e]])</f>
        <v>0</v>
      </c>
      <c r="W297" s="8">
        <f>Table54[[#This Row],[M liitunud ÜK e]]/(Table54[[#This Row],[Elanikud RKA]]+Table54[[#This Row],[Liitunud H e]])</f>
        <v>0.16666666666666666</v>
      </c>
      <c r="X297" s="8">
        <f>Table54[[#This Row],[M liitunud ÜV e]]/(Table54[[#This Row],[Elanikud RKA]]+Table54[[#This Row],[Liitunud H e]])</f>
        <v>0.16666666666666666</v>
      </c>
    </row>
    <row r="298" spans="1:24" ht="20.100000000000001" customHeight="1" x14ac:dyDescent="0.25">
      <c r="A298" s="19" t="s">
        <v>399</v>
      </c>
      <c r="B298" s="19" t="s">
        <v>400</v>
      </c>
      <c r="C298" s="1" t="s">
        <v>26</v>
      </c>
      <c r="D298" s="19" t="s">
        <v>396</v>
      </c>
      <c r="E298" s="19" t="s">
        <v>397</v>
      </c>
      <c r="F298" s="19" t="s">
        <v>401</v>
      </c>
      <c r="G298" s="17">
        <v>396</v>
      </c>
      <c r="H298" s="17">
        <v>0</v>
      </c>
      <c r="I298" s="17">
        <v>380</v>
      </c>
      <c r="J298" s="17">
        <v>301</v>
      </c>
      <c r="K298" s="17">
        <v>316</v>
      </c>
      <c r="L298" s="17">
        <v>0</v>
      </c>
      <c r="M298" s="17">
        <v>4</v>
      </c>
      <c r="N298" s="17">
        <v>4</v>
      </c>
      <c r="O298" s="7">
        <f>Table54[[#This Row],[Elanikud RKA]]+Table54[[#This Row],[Liitunud H e]]-Table54[[#This Row],[Liitunud ÜK e]]-Table54[[#This Row],[M liitunud ÜK LP e]]</f>
        <v>75</v>
      </c>
      <c r="P298" s="7">
        <f>Table54[[#This Row],[Elanikud RKA]]+Table54[[#This Row],[Liitunud H e]]-Table54[[#This Row],[Liitunud ÜV e]]-Table54[[#This Row],[M liitunud ÜV LP e]]</f>
        <v>60</v>
      </c>
      <c r="Q298" s="8">
        <f>Table54[[#This Row],[Elanikud RKA]]/(Table54[[#This Row],[Elanikud]])</f>
        <v>0.95959595959595956</v>
      </c>
      <c r="S298" s="8">
        <f>Table54[[#This Row],[Liitunud ÜK e]]/(Table54[[#This Row],[Elanikud RKA]]+Table54[[#This Row],[Liitunud H e]])</f>
        <v>0.79210526315789476</v>
      </c>
      <c r="T298" s="8">
        <f>Table54[[#This Row],[Liitunud ÜV e]]/(Table54[[#This Row],[Elanikud RKA]]+Table54[[#This Row],[Liitunud H e]])</f>
        <v>0.83157894736842108</v>
      </c>
      <c r="U298" s="8">
        <f>Table54[[#This Row],[M liitunud ÜK LP e]]/(Table54[[#This Row],[Elanikud RKA]]+Table54[[#This Row],[Liitunud H e]])</f>
        <v>1.0526315789473684E-2</v>
      </c>
      <c r="V298" s="8">
        <f>Table54[[#This Row],[M liitunud ÜV LP e]]/(Table54[[#This Row],[Elanikud RKA]]+Table54[[#This Row],[Liitunud H e]])</f>
        <v>1.0526315789473684E-2</v>
      </c>
      <c r="W298" s="8">
        <f>Table54[[#This Row],[M liitunud ÜK e]]/(Table54[[#This Row],[Elanikud RKA]]+Table54[[#This Row],[Liitunud H e]])</f>
        <v>0.19736842105263158</v>
      </c>
      <c r="X298" s="8">
        <f>Table54[[#This Row],[M liitunud ÜV e]]/(Table54[[#This Row],[Elanikud RKA]]+Table54[[#This Row],[Liitunud H e]])</f>
        <v>0.15789473684210525</v>
      </c>
    </row>
    <row r="299" spans="1:24" ht="20.100000000000001" customHeight="1" x14ac:dyDescent="0.25">
      <c r="A299" s="19" t="s">
        <v>402</v>
      </c>
      <c r="B299" s="19" t="s">
        <v>403</v>
      </c>
      <c r="C299" s="1" t="s">
        <v>26</v>
      </c>
      <c r="D299" s="19" t="s">
        <v>396</v>
      </c>
      <c r="E299" s="19" t="s">
        <v>397</v>
      </c>
      <c r="F299" s="19" t="s">
        <v>404</v>
      </c>
      <c r="G299" s="17">
        <v>293</v>
      </c>
      <c r="H299" s="17">
        <v>0</v>
      </c>
      <c r="I299" s="17">
        <v>240</v>
      </c>
      <c r="J299" s="17">
        <v>237</v>
      </c>
      <c r="K299" s="17">
        <v>238</v>
      </c>
      <c r="L299" s="17">
        <v>0</v>
      </c>
      <c r="M299" s="17">
        <v>3</v>
      </c>
      <c r="N299" s="17">
        <v>2</v>
      </c>
      <c r="O299" s="7">
        <f>Table54[[#This Row],[Elanikud RKA]]+Table54[[#This Row],[Liitunud H e]]-Table54[[#This Row],[Liitunud ÜK e]]-Table54[[#This Row],[M liitunud ÜK LP e]]</f>
        <v>0</v>
      </c>
      <c r="P299" s="7">
        <f>Table54[[#This Row],[Elanikud RKA]]+Table54[[#This Row],[Liitunud H e]]-Table54[[#This Row],[Liitunud ÜV e]]-Table54[[#This Row],[M liitunud ÜV LP e]]</f>
        <v>0</v>
      </c>
      <c r="Q299" s="8">
        <f>Table54[[#This Row],[Elanikud RKA]]/(Table54[[#This Row],[Elanikud]])</f>
        <v>0.8191126279863481</v>
      </c>
      <c r="S299" s="8">
        <f>Table54[[#This Row],[Liitunud ÜK e]]/(Table54[[#This Row],[Elanikud RKA]]+Table54[[#This Row],[Liitunud H e]])</f>
        <v>0.98750000000000004</v>
      </c>
      <c r="T299" s="8">
        <f>Table54[[#This Row],[Liitunud ÜV e]]/(Table54[[#This Row],[Elanikud RKA]]+Table54[[#This Row],[Liitunud H e]])</f>
        <v>0.9916666666666667</v>
      </c>
      <c r="U299" s="8">
        <f>Table54[[#This Row],[M liitunud ÜK LP e]]/(Table54[[#This Row],[Elanikud RKA]]+Table54[[#This Row],[Liitunud H e]])</f>
        <v>1.2500000000000001E-2</v>
      </c>
      <c r="V299" s="8">
        <f>Table54[[#This Row],[M liitunud ÜV LP e]]/(Table54[[#This Row],[Elanikud RKA]]+Table54[[#This Row],[Liitunud H e]])</f>
        <v>8.3333333333333332E-3</v>
      </c>
      <c r="W299" s="8">
        <f>Table54[[#This Row],[M liitunud ÜK e]]/(Table54[[#This Row],[Elanikud RKA]]+Table54[[#This Row],[Liitunud H e]])</f>
        <v>0</v>
      </c>
      <c r="X299" s="8">
        <f>Table54[[#This Row],[M liitunud ÜV e]]/(Table54[[#This Row],[Elanikud RKA]]+Table54[[#This Row],[Liitunud H e]])</f>
        <v>0</v>
      </c>
    </row>
    <row r="300" spans="1:24" s="12" customFormat="1" ht="20.100000000000001" customHeight="1" x14ac:dyDescent="0.25">
      <c r="A300" s="12" t="s">
        <v>1721</v>
      </c>
      <c r="B300" s="12" t="s">
        <v>1722</v>
      </c>
      <c r="C300" s="2" t="s">
        <v>26</v>
      </c>
      <c r="D300" s="12" t="s">
        <v>396</v>
      </c>
      <c r="E300" s="12" t="s">
        <v>407</v>
      </c>
      <c r="F300" s="12" t="s">
        <v>1723</v>
      </c>
      <c r="G300" s="13">
        <v>220</v>
      </c>
      <c r="H300" s="13">
        <v>15</v>
      </c>
      <c r="I300" s="13">
        <v>170</v>
      </c>
      <c r="J300" s="13"/>
      <c r="K300" s="13"/>
      <c r="L300" s="13"/>
      <c r="M300" s="13"/>
      <c r="N300" s="13"/>
      <c r="O300" s="13"/>
      <c r="P300" s="13"/>
      <c r="Q300" s="14">
        <f>Table54[[#This Row],[Elanikud RKA]]/(Table54[[#This Row],[Elanikud]])</f>
        <v>0.77272727272727271</v>
      </c>
      <c r="R300" s="14">
        <f>Table54[[#This Row],[Liitunud H e]]/Table54[[#This Row],[H_elanikud]]</f>
        <v>0</v>
      </c>
      <c r="S300" s="14">
        <f>Table54[[#This Row],[Liitunud ÜK e]]/(Table54[[#This Row],[Elanikud RKA]]+Table54[[#This Row],[Liitunud H e]])</f>
        <v>0</v>
      </c>
      <c r="T300" s="14">
        <f>Table54[[#This Row],[Liitunud ÜV e]]/(Table54[[#This Row],[Elanikud RKA]]+Table54[[#This Row],[Liitunud H e]])</f>
        <v>0</v>
      </c>
      <c r="U300" s="14">
        <f>Table54[[#This Row],[M liitunud ÜK LP e]]/(Table54[[#This Row],[Elanikud RKA]]+Table54[[#This Row],[Liitunud H e]])</f>
        <v>0</v>
      </c>
      <c r="V300" s="14">
        <f>Table54[[#This Row],[M liitunud ÜV LP e]]/(Table54[[#This Row],[Elanikud RKA]]+Table54[[#This Row],[Liitunud H e]])</f>
        <v>0</v>
      </c>
      <c r="W300" s="14">
        <f>Table54[[#This Row],[M liitunud ÜK e]]/(Table54[[#This Row],[Elanikud RKA]]+Table54[[#This Row],[Liitunud H e]])</f>
        <v>0</v>
      </c>
      <c r="X300" s="14">
        <f>Table54[[#This Row],[M liitunud ÜV e]]/(Table54[[#This Row],[Elanikud RKA]]+Table54[[#This Row],[Liitunud H e]])</f>
        <v>0</v>
      </c>
    </row>
    <row r="301" spans="1:24" ht="20.100000000000001" customHeight="1" x14ac:dyDescent="0.25">
      <c r="A301" s="19" t="s">
        <v>405</v>
      </c>
      <c r="B301" s="19" t="s">
        <v>406</v>
      </c>
      <c r="C301" s="1" t="s">
        <v>26</v>
      </c>
      <c r="D301" s="19" t="s">
        <v>396</v>
      </c>
      <c r="E301" s="19" t="s">
        <v>407</v>
      </c>
      <c r="F301" s="19" t="s">
        <v>408</v>
      </c>
      <c r="G301" s="17">
        <v>971</v>
      </c>
      <c r="H301" s="17">
        <v>0</v>
      </c>
      <c r="I301" s="17">
        <v>840</v>
      </c>
      <c r="J301" s="17">
        <v>315</v>
      </c>
      <c r="K301" s="17">
        <v>315</v>
      </c>
      <c r="L301" s="17">
        <v>0</v>
      </c>
      <c r="M301" s="17">
        <v>0</v>
      </c>
      <c r="N301" s="17">
        <v>0</v>
      </c>
      <c r="O301" s="7">
        <f>Table54[[#This Row],[Elanikud RKA]]+Table54[[#This Row],[Liitunud H e]]-Table54[[#This Row],[Liitunud ÜK e]]-Table54[[#This Row],[M liitunud ÜK LP e]]</f>
        <v>525</v>
      </c>
      <c r="P301" s="7">
        <f>Table54[[#This Row],[Elanikud RKA]]+Table54[[#This Row],[Liitunud H e]]-Table54[[#This Row],[Liitunud ÜV e]]-Table54[[#This Row],[M liitunud ÜV LP e]]</f>
        <v>525</v>
      </c>
      <c r="Q301" s="8">
        <f>Table54[[#This Row],[Elanikud RKA]]/(Table54[[#This Row],[Elanikud]])</f>
        <v>0.86508753861997945</v>
      </c>
      <c r="S301" s="8">
        <f>Table54[[#This Row],[Liitunud ÜK e]]/(Table54[[#This Row],[Elanikud RKA]]+Table54[[#This Row],[Liitunud H e]])</f>
        <v>0.375</v>
      </c>
      <c r="T301" s="8">
        <f>Table54[[#This Row],[Liitunud ÜV e]]/(Table54[[#This Row],[Elanikud RKA]]+Table54[[#This Row],[Liitunud H e]])</f>
        <v>0.375</v>
      </c>
      <c r="U301" s="8">
        <f>Table54[[#This Row],[M liitunud ÜK LP e]]/(Table54[[#This Row],[Elanikud RKA]]+Table54[[#This Row],[Liitunud H e]])</f>
        <v>0</v>
      </c>
      <c r="V301" s="8">
        <f>Table54[[#This Row],[M liitunud ÜV LP e]]/(Table54[[#This Row],[Elanikud RKA]]+Table54[[#This Row],[Liitunud H e]])</f>
        <v>0</v>
      </c>
      <c r="W301" s="8">
        <f>Table54[[#This Row],[M liitunud ÜK e]]/(Table54[[#This Row],[Elanikud RKA]]+Table54[[#This Row],[Liitunud H e]])</f>
        <v>0.625</v>
      </c>
      <c r="X301" s="8">
        <f>Table54[[#This Row],[M liitunud ÜV e]]/(Table54[[#This Row],[Elanikud RKA]]+Table54[[#This Row],[Liitunud H e]])</f>
        <v>0.625</v>
      </c>
    </row>
    <row r="302" spans="1:24" s="9" customFormat="1" ht="20.100000000000001" customHeight="1" x14ac:dyDescent="0.25">
      <c r="A302" s="9" t="s">
        <v>405</v>
      </c>
      <c r="B302" s="9" t="s">
        <v>406</v>
      </c>
      <c r="C302" s="3" t="s">
        <v>26</v>
      </c>
      <c r="D302" s="9" t="s">
        <v>396</v>
      </c>
      <c r="E302" s="9" t="s">
        <v>407</v>
      </c>
      <c r="F302" s="9" t="s">
        <v>1994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  <c r="R302" s="8"/>
      <c r="S302" s="8"/>
      <c r="T302" s="8"/>
      <c r="U302" s="8"/>
      <c r="V302" s="8"/>
      <c r="W302" s="8"/>
      <c r="X302" s="8"/>
    </row>
    <row r="303" spans="1:24" ht="20.100000000000001" customHeight="1" x14ac:dyDescent="0.25">
      <c r="A303" s="19" t="s">
        <v>409</v>
      </c>
      <c r="B303" s="19" t="s">
        <v>410</v>
      </c>
      <c r="C303" s="1" t="s">
        <v>26</v>
      </c>
      <c r="D303" s="19" t="s">
        <v>396</v>
      </c>
      <c r="E303" s="19" t="s">
        <v>411</v>
      </c>
      <c r="F303" s="19" t="s">
        <v>412</v>
      </c>
      <c r="G303" s="17">
        <v>250</v>
      </c>
      <c r="H303" s="17">
        <v>55</v>
      </c>
      <c r="I303" s="17">
        <v>250</v>
      </c>
      <c r="J303" s="17">
        <v>216</v>
      </c>
      <c r="K303" s="17">
        <v>216</v>
      </c>
      <c r="L303" s="17">
        <v>55</v>
      </c>
      <c r="M303" s="17">
        <v>0</v>
      </c>
      <c r="N303" s="17">
        <v>0</v>
      </c>
      <c r="O303" s="7">
        <f>Table54[[#This Row],[Elanikud RKA]]+Table54[[#This Row],[Liitunud H e]]-Table54[[#This Row],[Liitunud ÜK e]]-Table54[[#This Row],[M liitunud ÜK LP e]]</f>
        <v>89</v>
      </c>
      <c r="P303" s="7">
        <f>Table54[[#This Row],[Elanikud RKA]]+Table54[[#This Row],[Liitunud H e]]-Table54[[#This Row],[Liitunud ÜV e]]-Table54[[#This Row],[M liitunud ÜV LP e]]</f>
        <v>89</v>
      </c>
      <c r="Q303" s="8">
        <f>Table54[[#This Row],[Elanikud RKA]]/(Table54[[#This Row],[Elanikud]])</f>
        <v>1</v>
      </c>
      <c r="R303" s="8">
        <f>Table54[[#This Row],[Liitunud H e]]/Table54[[#This Row],[H_elanikud]]</f>
        <v>1</v>
      </c>
      <c r="S303" s="8">
        <f>Table54[[#This Row],[Liitunud ÜK e]]/(Table54[[#This Row],[Elanikud RKA]]+Table54[[#This Row],[Liitunud H e]])</f>
        <v>0.70819672131147537</v>
      </c>
      <c r="T303" s="8">
        <f>Table54[[#This Row],[Liitunud ÜV e]]/(Table54[[#This Row],[Elanikud RKA]]+Table54[[#This Row],[Liitunud H e]])</f>
        <v>0.70819672131147537</v>
      </c>
      <c r="U303" s="8">
        <f>Table54[[#This Row],[M liitunud ÜK LP e]]/(Table54[[#This Row],[Elanikud RKA]]+Table54[[#This Row],[Liitunud H e]])</f>
        <v>0</v>
      </c>
      <c r="V303" s="8">
        <f>Table54[[#This Row],[M liitunud ÜV LP e]]/(Table54[[#This Row],[Elanikud RKA]]+Table54[[#This Row],[Liitunud H e]])</f>
        <v>0</v>
      </c>
      <c r="W303" s="8">
        <f>Table54[[#This Row],[M liitunud ÜK e]]/(Table54[[#This Row],[Elanikud RKA]]+Table54[[#This Row],[Liitunud H e]])</f>
        <v>0.29180327868852457</v>
      </c>
      <c r="X303" s="8">
        <f>Table54[[#This Row],[M liitunud ÜV e]]/(Table54[[#This Row],[Elanikud RKA]]+Table54[[#This Row],[Liitunud H e]])</f>
        <v>0.29180327868852457</v>
      </c>
    </row>
    <row r="304" spans="1:24" ht="20.100000000000001" customHeight="1" x14ac:dyDescent="0.25">
      <c r="A304" s="19" t="s">
        <v>413</v>
      </c>
      <c r="B304" s="19" t="s">
        <v>414</v>
      </c>
      <c r="C304" s="1" t="s">
        <v>26</v>
      </c>
      <c r="D304" s="19" t="s">
        <v>396</v>
      </c>
      <c r="E304" s="19" t="s">
        <v>411</v>
      </c>
      <c r="F304" s="19" t="s">
        <v>415</v>
      </c>
      <c r="G304" s="17">
        <v>36</v>
      </c>
      <c r="H304" s="17">
        <v>110</v>
      </c>
      <c r="I304" s="17">
        <v>210</v>
      </c>
      <c r="J304" s="17">
        <v>320</v>
      </c>
      <c r="K304" s="17">
        <v>220</v>
      </c>
      <c r="L304" s="17">
        <v>110</v>
      </c>
      <c r="M304" s="17">
        <v>0</v>
      </c>
      <c r="N304" s="17">
        <v>0</v>
      </c>
      <c r="O304" s="7">
        <f>Table54[[#This Row],[Elanikud RKA]]+Table54[[#This Row],[Liitunud H e]]-Table54[[#This Row],[Liitunud ÜK e]]-Table54[[#This Row],[M liitunud ÜK LP e]]</f>
        <v>0</v>
      </c>
      <c r="P304" s="7">
        <f>Table54[[#This Row],[Elanikud RKA]]+Table54[[#This Row],[Liitunud H e]]-Table54[[#This Row],[Liitunud ÜV e]]-Table54[[#This Row],[M liitunud ÜV LP e]]</f>
        <v>100</v>
      </c>
      <c r="Q304" s="8">
        <f>Table54[[#This Row],[Elanikud RKA]]/(Table54[[#This Row],[Elanikud]])</f>
        <v>5.833333333333333</v>
      </c>
      <c r="R304" s="8">
        <f>Table54[[#This Row],[Liitunud H e]]/Table54[[#This Row],[H_elanikud]]</f>
        <v>1</v>
      </c>
      <c r="S304" s="8">
        <f>Table54[[#This Row],[Liitunud ÜK e]]/(Table54[[#This Row],[Elanikud RKA]]+Table54[[#This Row],[Liitunud H e]])</f>
        <v>1</v>
      </c>
      <c r="T304" s="8">
        <f>Table54[[#This Row],[Liitunud ÜV e]]/(Table54[[#This Row],[Elanikud RKA]]+Table54[[#This Row],[Liitunud H e]])</f>
        <v>0.6875</v>
      </c>
      <c r="U304" s="8">
        <f>Table54[[#This Row],[M liitunud ÜK LP e]]/(Table54[[#This Row],[Elanikud RKA]]+Table54[[#This Row],[Liitunud H e]])</f>
        <v>0</v>
      </c>
      <c r="V304" s="8">
        <f>Table54[[#This Row],[M liitunud ÜV LP e]]/(Table54[[#This Row],[Elanikud RKA]]+Table54[[#This Row],[Liitunud H e]])</f>
        <v>0</v>
      </c>
      <c r="W304" s="8">
        <f>Table54[[#This Row],[M liitunud ÜK e]]/(Table54[[#This Row],[Elanikud RKA]]+Table54[[#This Row],[Liitunud H e]])</f>
        <v>0</v>
      </c>
      <c r="X304" s="8">
        <f>Table54[[#This Row],[M liitunud ÜV e]]/(Table54[[#This Row],[Elanikud RKA]]+Table54[[#This Row],[Liitunud H e]])</f>
        <v>0.3125</v>
      </c>
    </row>
    <row r="305" spans="1:24" s="9" customFormat="1" ht="20.100000000000001" customHeight="1" x14ac:dyDescent="0.25">
      <c r="A305" s="9" t="s">
        <v>413</v>
      </c>
      <c r="B305" s="9" t="s">
        <v>414</v>
      </c>
      <c r="C305" s="3" t="s">
        <v>26</v>
      </c>
      <c r="D305" s="9" t="s">
        <v>396</v>
      </c>
      <c r="E305" s="9" t="s">
        <v>411</v>
      </c>
      <c r="F305" s="9" t="s">
        <v>1995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  <c r="R305" s="8"/>
      <c r="S305" s="8"/>
      <c r="T305" s="8"/>
      <c r="U305" s="8"/>
      <c r="V305" s="8"/>
      <c r="W305" s="8"/>
      <c r="X305" s="8"/>
    </row>
    <row r="306" spans="1:24" ht="20.100000000000001" customHeight="1" x14ac:dyDescent="0.25">
      <c r="A306" s="19" t="s">
        <v>416</v>
      </c>
      <c r="B306" s="19" t="s">
        <v>417</v>
      </c>
      <c r="C306" s="1" t="s">
        <v>26</v>
      </c>
      <c r="D306" s="19" t="s">
        <v>396</v>
      </c>
      <c r="E306" s="19" t="s">
        <v>418</v>
      </c>
      <c r="F306" s="19" t="s">
        <v>419</v>
      </c>
      <c r="G306" s="17">
        <v>245</v>
      </c>
      <c r="H306" s="17">
        <v>355</v>
      </c>
      <c r="I306" s="17">
        <v>130</v>
      </c>
      <c r="J306" s="17">
        <v>485</v>
      </c>
      <c r="K306" s="17">
        <v>485</v>
      </c>
      <c r="L306" s="17">
        <v>355</v>
      </c>
      <c r="M306" s="17">
        <v>0</v>
      </c>
      <c r="N306" s="17">
        <v>0</v>
      </c>
      <c r="O306" s="7">
        <f>Table54[[#This Row],[Elanikud RKA]]+Table54[[#This Row],[Liitunud H e]]-Table54[[#This Row],[Liitunud ÜK e]]-Table54[[#This Row],[M liitunud ÜK LP e]]</f>
        <v>0</v>
      </c>
      <c r="P306" s="7">
        <f>Table54[[#This Row],[Elanikud RKA]]+Table54[[#This Row],[Liitunud H e]]-Table54[[#This Row],[Liitunud ÜV e]]-Table54[[#This Row],[M liitunud ÜV LP e]]</f>
        <v>0</v>
      </c>
      <c r="Q306" s="8">
        <f>Table54[[#This Row],[Elanikud RKA]]/(Table54[[#This Row],[Elanikud]])</f>
        <v>0.53061224489795922</v>
      </c>
      <c r="R306" s="8">
        <f>Table54[[#This Row],[Liitunud H e]]/Table54[[#This Row],[H_elanikud]]</f>
        <v>1</v>
      </c>
      <c r="S306" s="8">
        <f>Table54[[#This Row],[Liitunud ÜK e]]/(Table54[[#This Row],[Elanikud RKA]]+Table54[[#This Row],[Liitunud H e]])</f>
        <v>1</v>
      </c>
      <c r="T306" s="8">
        <f>Table54[[#This Row],[Liitunud ÜV e]]/(Table54[[#This Row],[Elanikud RKA]]+Table54[[#This Row],[Liitunud H e]])</f>
        <v>1</v>
      </c>
      <c r="U306" s="8">
        <f>Table54[[#This Row],[M liitunud ÜK LP e]]/(Table54[[#This Row],[Elanikud RKA]]+Table54[[#This Row],[Liitunud H e]])</f>
        <v>0</v>
      </c>
      <c r="V306" s="8">
        <f>Table54[[#This Row],[M liitunud ÜV LP e]]/(Table54[[#This Row],[Elanikud RKA]]+Table54[[#This Row],[Liitunud H e]])</f>
        <v>0</v>
      </c>
      <c r="W306" s="8">
        <f>Table54[[#This Row],[M liitunud ÜK e]]/(Table54[[#This Row],[Elanikud RKA]]+Table54[[#This Row],[Liitunud H e]])</f>
        <v>0</v>
      </c>
      <c r="X306" s="8">
        <f>Table54[[#This Row],[M liitunud ÜV e]]/(Table54[[#This Row],[Elanikud RKA]]+Table54[[#This Row],[Liitunud H e]])</f>
        <v>0</v>
      </c>
    </row>
    <row r="307" spans="1:24" ht="20.100000000000001" customHeight="1" x14ac:dyDescent="0.25">
      <c r="A307" s="19" t="s">
        <v>420</v>
      </c>
      <c r="B307" s="19" t="s">
        <v>421</v>
      </c>
      <c r="C307" s="1" t="s">
        <v>26</v>
      </c>
      <c r="D307" s="19" t="s">
        <v>396</v>
      </c>
      <c r="E307" s="19" t="s">
        <v>418</v>
      </c>
      <c r="F307" s="19" t="s">
        <v>422</v>
      </c>
      <c r="G307" s="17">
        <v>476</v>
      </c>
      <c r="H307" s="17">
        <v>0</v>
      </c>
      <c r="I307" s="17">
        <v>430</v>
      </c>
      <c r="J307" s="17">
        <v>420</v>
      </c>
      <c r="K307" s="17">
        <v>420</v>
      </c>
      <c r="L307" s="17">
        <v>0</v>
      </c>
      <c r="M307" s="17">
        <v>0</v>
      </c>
      <c r="N307" s="17">
        <v>0</v>
      </c>
      <c r="O307" s="7">
        <f>Table54[[#This Row],[Elanikud RKA]]+Table54[[#This Row],[Liitunud H e]]-Table54[[#This Row],[Liitunud ÜK e]]-Table54[[#This Row],[M liitunud ÜK LP e]]</f>
        <v>10</v>
      </c>
      <c r="P307" s="7">
        <f>Table54[[#This Row],[Elanikud RKA]]+Table54[[#This Row],[Liitunud H e]]-Table54[[#This Row],[Liitunud ÜV e]]-Table54[[#This Row],[M liitunud ÜV LP e]]</f>
        <v>10</v>
      </c>
      <c r="Q307" s="8">
        <f>Table54[[#This Row],[Elanikud RKA]]/(Table54[[#This Row],[Elanikud]])</f>
        <v>0.90336134453781514</v>
      </c>
      <c r="S307" s="8">
        <f>Table54[[#This Row],[Liitunud ÜK e]]/(Table54[[#This Row],[Elanikud RKA]]+Table54[[#This Row],[Liitunud H e]])</f>
        <v>0.97674418604651159</v>
      </c>
      <c r="T307" s="8">
        <f>Table54[[#This Row],[Liitunud ÜV e]]/(Table54[[#This Row],[Elanikud RKA]]+Table54[[#This Row],[Liitunud H e]])</f>
        <v>0.97674418604651159</v>
      </c>
      <c r="U307" s="8">
        <f>Table54[[#This Row],[M liitunud ÜK LP e]]/(Table54[[#This Row],[Elanikud RKA]]+Table54[[#This Row],[Liitunud H e]])</f>
        <v>0</v>
      </c>
      <c r="V307" s="8">
        <f>Table54[[#This Row],[M liitunud ÜV LP e]]/(Table54[[#This Row],[Elanikud RKA]]+Table54[[#This Row],[Liitunud H e]])</f>
        <v>0</v>
      </c>
      <c r="W307" s="8">
        <f>Table54[[#This Row],[M liitunud ÜK e]]/(Table54[[#This Row],[Elanikud RKA]]+Table54[[#This Row],[Liitunud H e]])</f>
        <v>2.3255813953488372E-2</v>
      </c>
      <c r="X307" s="8">
        <f>Table54[[#This Row],[M liitunud ÜV e]]/(Table54[[#This Row],[Elanikud RKA]]+Table54[[#This Row],[Liitunud H e]])</f>
        <v>2.3255813953488372E-2</v>
      </c>
    </row>
    <row r="308" spans="1:24" ht="20.100000000000001" customHeight="1" x14ac:dyDescent="0.25">
      <c r="A308" s="19" t="s">
        <v>423</v>
      </c>
      <c r="B308" s="19" t="s">
        <v>424</v>
      </c>
      <c r="C308" s="1" t="s">
        <v>26</v>
      </c>
      <c r="D308" s="19" t="s">
        <v>396</v>
      </c>
      <c r="E308" s="19" t="s">
        <v>418</v>
      </c>
      <c r="F308" s="19" t="s">
        <v>425</v>
      </c>
      <c r="G308" s="17">
        <v>444</v>
      </c>
      <c r="H308" s="17">
        <v>0</v>
      </c>
      <c r="I308" s="17">
        <v>330</v>
      </c>
      <c r="J308" s="17">
        <v>304</v>
      </c>
      <c r="K308" s="17">
        <v>304</v>
      </c>
      <c r="L308" s="17">
        <v>0</v>
      </c>
      <c r="M308" s="17">
        <v>0</v>
      </c>
      <c r="N308" s="17">
        <v>0</v>
      </c>
      <c r="O308" s="7">
        <f>Table54[[#This Row],[Elanikud RKA]]+Table54[[#This Row],[Liitunud H e]]-Table54[[#This Row],[Liitunud ÜK e]]-Table54[[#This Row],[M liitunud ÜK LP e]]</f>
        <v>26</v>
      </c>
      <c r="P308" s="7">
        <f>Table54[[#This Row],[Elanikud RKA]]+Table54[[#This Row],[Liitunud H e]]-Table54[[#This Row],[Liitunud ÜV e]]-Table54[[#This Row],[M liitunud ÜV LP e]]</f>
        <v>26</v>
      </c>
      <c r="Q308" s="8">
        <f>Table54[[#This Row],[Elanikud RKA]]/(Table54[[#This Row],[Elanikud]])</f>
        <v>0.7432432432432432</v>
      </c>
      <c r="S308" s="8">
        <f>Table54[[#This Row],[Liitunud ÜK e]]/(Table54[[#This Row],[Elanikud RKA]]+Table54[[#This Row],[Liitunud H e]])</f>
        <v>0.92121212121212126</v>
      </c>
      <c r="T308" s="8">
        <f>Table54[[#This Row],[Liitunud ÜV e]]/(Table54[[#This Row],[Elanikud RKA]]+Table54[[#This Row],[Liitunud H e]])</f>
        <v>0.92121212121212126</v>
      </c>
      <c r="U308" s="8">
        <f>Table54[[#This Row],[M liitunud ÜK LP e]]/(Table54[[#This Row],[Elanikud RKA]]+Table54[[#This Row],[Liitunud H e]])</f>
        <v>0</v>
      </c>
      <c r="V308" s="8">
        <f>Table54[[#This Row],[M liitunud ÜV LP e]]/(Table54[[#This Row],[Elanikud RKA]]+Table54[[#This Row],[Liitunud H e]])</f>
        <v>0</v>
      </c>
      <c r="W308" s="8">
        <f>Table54[[#This Row],[M liitunud ÜK e]]/(Table54[[#This Row],[Elanikud RKA]]+Table54[[#This Row],[Liitunud H e]])</f>
        <v>7.8787878787878782E-2</v>
      </c>
      <c r="X308" s="8">
        <f>Table54[[#This Row],[M liitunud ÜV e]]/(Table54[[#This Row],[Elanikud RKA]]+Table54[[#This Row],[Liitunud H e]])</f>
        <v>7.8787878787878782E-2</v>
      </c>
    </row>
    <row r="309" spans="1:24" ht="20.100000000000001" customHeight="1" x14ac:dyDescent="0.25">
      <c r="A309" s="19" t="s">
        <v>426</v>
      </c>
      <c r="B309" s="19" t="s">
        <v>427</v>
      </c>
      <c r="C309" s="1" t="s">
        <v>26</v>
      </c>
      <c r="D309" s="19" t="s">
        <v>396</v>
      </c>
      <c r="E309" s="19" t="s">
        <v>418</v>
      </c>
      <c r="F309" s="19" t="s">
        <v>428</v>
      </c>
      <c r="G309" s="17">
        <v>164</v>
      </c>
      <c r="H309" s="17">
        <v>18</v>
      </c>
      <c r="I309" s="17">
        <v>160</v>
      </c>
      <c r="J309" s="17">
        <v>178</v>
      </c>
      <c r="K309" s="17">
        <v>178</v>
      </c>
      <c r="L309" s="17">
        <v>18</v>
      </c>
      <c r="M309" s="17">
        <v>0</v>
      </c>
      <c r="N309" s="17">
        <v>0</v>
      </c>
      <c r="O309" s="7">
        <f>Table54[[#This Row],[Elanikud RKA]]+Table54[[#This Row],[Liitunud H e]]-Table54[[#This Row],[Liitunud ÜK e]]-Table54[[#This Row],[M liitunud ÜK LP e]]</f>
        <v>0</v>
      </c>
      <c r="P309" s="7">
        <f>Table54[[#This Row],[Elanikud RKA]]+Table54[[#This Row],[Liitunud H e]]-Table54[[#This Row],[Liitunud ÜV e]]-Table54[[#This Row],[M liitunud ÜV LP e]]</f>
        <v>0</v>
      </c>
      <c r="Q309" s="8">
        <f>Table54[[#This Row],[Elanikud RKA]]/(Table54[[#This Row],[Elanikud]])</f>
        <v>0.97560975609756095</v>
      </c>
      <c r="R309" s="8">
        <f>Table54[[#This Row],[Liitunud H e]]/Table54[[#This Row],[H_elanikud]]</f>
        <v>1</v>
      </c>
      <c r="S309" s="8">
        <f>Table54[[#This Row],[Liitunud ÜK e]]/(Table54[[#This Row],[Elanikud RKA]]+Table54[[#This Row],[Liitunud H e]])</f>
        <v>1</v>
      </c>
      <c r="T309" s="8">
        <f>Table54[[#This Row],[Liitunud ÜV e]]/(Table54[[#This Row],[Elanikud RKA]]+Table54[[#This Row],[Liitunud H e]])</f>
        <v>1</v>
      </c>
      <c r="U309" s="8">
        <f>Table54[[#This Row],[M liitunud ÜK LP e]]/(Table54[[#This Row],[Elanikud RKA]]+Table54[[#This Row],[Liitunud H e]])</f>
        <v>0</v>
      </c>
      <c r="V309" s="8">
        <f>Table54[[#This Row],[M liitunud ÜV LP e]]/(Table54[[#This Row],[Elanikud RKA]]+Table54[[#This Row],[Liitunud H e]])</f>
        <v>0</v>
      </c>
      <c r="W309" s="8">
        <f>Table54[[#This Row],[M liitunud ÜK e]]/(Table54[[#This Row],[Elanikud RKA]]+Table54[[#This Row],[Liitunud H e]])</f>
        <v>0</v>
      </c>
      <c r="X309" s="8">
        <f>Table54[[#This Row],[M liitunud ÜV e]]/(Table54[[#This Row],[Elanikud RKA]]+Table54[[#This Row],[Liitunud H e]])</f>
        <v>0</v>
      </c>
    </row>
    <row r="310" spans="1:24" s="9" customFormat="1" ht="20.100000000000001" customHeight="1" x14ac:dyDescent="0.25">
      <c r="A310" s="9" t="s">
        <v>426</v>
      </c>
      <c r="B310" s="9" t="s">
        <v>427</v>
      </c>
      <c r="C310" s="3" t="s">
        <v>26</v>
      </c>
      <c r="D310" s="9" t="s">
        <v>396</v>
      </c>
      <c r="E310" s="9" t="s">
        <v>418</v>
      </c>
      <c r="F310" s="9" t="s">
        <v>419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  <c r="R310" s="8"/>
      <c r="S310" s="8"/>
      <c r="T310" s="8"/>
      <c r="U310" s="8"/>
      <c r="V310" s="8"/>
      <c r="W310" s="8"/>
      <c r="X310" s="8"/>
    </row>
    <row r="311" spans="1:24" ht="20.100000000000001" customHeight="1" x14ac:dyDescent="0.25">
      <c r="A311" s="19" t="s">
        <v>429</v>
      </c>
      <c r="B311" s="19" t="s">
        <v>430</v>
      </c>
      <c r="C311" s="1" t="s">
        <v>26</v>
      </c>
      <c r="D311" s="19" t="s">
        <v>396</v>
      </c>
      <c r="E311" s="19" t="s">
        <v>418</v>
      </c>
      <c r="F311" s="19" t="s">
        <v>431</v>
      </c>
      <c r="G311" s="17">
        <v>316</v>
      </c>
      <c r="H311" s="17">
        <v>12</v>
      </c>
      <c r="I311" s="17">
        <v>270</v>
      </c>
      <c r="J311" s="17">
        <v>282</v>
      </c>
      <c r="K311" s="17">
        <v>282</v>
      </c>
      <c r="L311" s="17">
        <v>12</v>
      </c>
      <c r="M311" s="17">
        <v>0</v>
      </c>
      <c r="N311" s="17">
        <v>0</v>
      </c>
      <c r="O311" s="7">
        <f>Table54[[#This Row],[Elanikud RKA]]+Table54[[#This Row],[Liitunud H e]]-Table54[[#This Row],[Liitunud ÜK e]]-Table54[[#This Row],[M liitunud ÜK LP e]]</f>
        <v>0</v>
      </c>
      <c r="P311" s="7">
        <f>Table54[[#This Row],[Elanikud RKA]]+Table54[[#This Row],[Liitunud H e]]-Table54[[#This Row],[Liitunud ÜV e]]-Table54[[#This Row],[M liitunud ÜV LP e]]</f>
        <v>0</v>
      </c>
      <c r="Q311" s="8">
        <f>Table54[[#This Row],[Elanikud RKA]]/(Table54[[#This Row],[Elanikud]])</f>
        <v>0.85443037974683544</v>
      </c>
      <c r="R311" s="8">
        <f>Table54[[#This Row],[Liitunud H e]]/Table54[[#This Row],[H_elanikud]]</f>
        <v>1</v>
      </c>
      <c r="S311" s="8">
        <f>Table54[[#This Row],[Liitunud ÜK e]]/(Table54[[#This Row],[Elanikud RKA]]+Table54[[#This Row],[Liitunud H e]])</f>
        <v>1</v>
      </c>
      <c r="T311" s="8">
        <f>Table54[[#This Row],[Liitunud ÜV e]]/(Table54[[#This Row],[Elanikud RKA]]+Table54[[#This Row],[Liitunud H e]])</f>
        <v>1</v>
      </c>
      <c r="U311" s="8">
        <f>Table54[[#This Row],[M liitunud ÜK LP e]]/(Table54[[#This Row],[Elanikud RKA]]+Table54[[#This Row],[Liitunud H e]])</f>
        <v>0</v>
      </c>
      <c r="V311" s="8">
        <f>Table54[[#This Row],[M liitunud ÜV LP e]]/(Table54[[#This Row],[Elanikud RKA]]+Table54[[#This Row],[Liitunud H e]])</f>
        <v>0</v>
      </c>
      <c r="W311" s="8">
        <f>Table54[[#This Row],[M liitunud ÜK e]]/(Table54[[#This Row],[Elanikud RKA]]+Table54[[#This Row],[Liitunud H e]])</f>
        <v>0</v>
      </c>
      <c r="X311" s="8">
        <f>Table54[[#This Row],[M liitunud ÜV e]]/(Table54[[#This Row],[Elanikud RKA]]+Table54[[#This Row],[Liitunud H e]])</f>
        <v>0</v>
      </c>
    </row>
    <row r="312" spans="1:24" ht="20.100000000000001" customHeight="1" x14ac:dyDescent="0.25">
      <c r="A312" s="19" t="s">
        <v>432</v>
      </c>
      <c r="B312" s="19" t="s">
        <v>433</v>
      </c>
      <c r="C312" s="1" t="s">
        <v>26</v>
      </c>
      <c r="D312" s="19" t="s">
        <v>396</v>
      </c>
      <c r="E312" s="19" t="s">
        <v>418</v>
      </c>
      <c r="F312" s="19" t="s">
        <v>434</v>
      </c>
      <c r="G312" s="17">
        <v>567</v>
      </c>
      <c r="H312" s="17">
        <v>0</v>
      </c>
      <c r="I312" s="17">
        <v>580</v>
      </c>
      <c r="J312" s="17">
        <v>603</v>
      </c>
      <c r="K312" s="17">
        <v>603</v>
      </c>
      <c r="L312" s="17">
        <v>23</v>
      </c>
      <c r="M312" s="17">
        <v>0</v>
      </c>
      <c r="N312" s="17">
        <v>0</v>
      </c>
      <c r="O312" s="7">
        <f>Table54[[#This Row],[Elanikud RKA]]+Table54[[#This Row],[Liitunud H e]]-Table54[[#This Row],[Liitunud ÜK e]]-Table54[[#This Row],[M liitunud ÜK LP e]]</f>
        <v>0</v>
      </c>
      <c r="P312" s="7">
        <f>Table54[[#This Row],[Elanikud RKA]]+Table54[[#This Row],[Liitunud H e]]-Table54[[#This Row],[Liitunud ÜV e]]-Table54[[#This Row],[M liitunud ÜV LP e]]</f>
        <v>0</v>
      </c>
      <c r="Q312" s="8">
        <f>Table54[[#This Row],[Elanikud RKA]]/(Table54[[#This Row],[Elanikud]]+G313)</f>
        <v>0.88685015290519875</v>
      </c>
      <c r="S312" s="8">
        <f>Table54[[#This Row],[Liitunud ÜK e]]/(Table54[[#This Row],[Elanikud RKA]]+Table54[[#This Row],[Liitunud H e]])</f>
        <v>1</v>
      </c>
      <c r="T312" s="8">
        <f>Table54[[#This Row],[Liitunud ÜV e]]/(Table54[[#This Row],[Elanikud RKA]]+Table54[[#This Row],[Liitunud H e]])</f>
        <v>1</v>
      </c>
      <c r="U312" s="8">
        <f>Table54[[#This Row],[M liitunud ÜK LP e]]/(Table54[[#This Row],[Elanikud RKA]]+Table54[[#This Row],[Liitunud H e]])</f>
        <v>0</v>
      </c>
      <c r="V312" s="8">
        <f>Table54[[#This Row],[M liitunud ÜV LP e]]/(Table54[[#This Row],[Elanikud RKA]]+Table54[[#This Row],[Liitunud H e]])</f>
        <v>0</v>
      </c>
      <c r="W312" s="8">
        <f>Table54[[#This Row],[M liitunud ÜK e]]/(Table54[[#This Row],[Elanikud RKA]]+Table54[[#This Row],[Liitunud H e]])</f>
        <v>0</v>
      </c>
      <c r="X312" s="8">
        <f>Table54[[#This Row],[M liitunud ÜV e]]/(Table54[[#This Row],[Elanikud RKA]]+Table54[[#This Row],[Liitunud H e]])</f>
        <v>0</v>
      </c>
    </row>
    <row r="313" spans="1:24" ht="20.100000000000001" customHeight="1" x14ac:dyDescent="0.25">
      <c r="A313" s="6" t="s">
        <v>432</v>
      </c>
      <c r="B313" s="6" t="s">
        <v>433</v>
      </c>
      <c r="C313" s="1" t="s">
        <v>26</v>
      </c>
      <c r="D313" s="6" t="s">
        <v>396</v>
      </c>
      <c r="E313" s="6" t="s">
        <v>418</v>
      </c>
      <c r="F313" s="6" t="s">
        <v>435</v>
      </c>
      <c r="G313" s="7">
        <v>87</v>
      </c>
      <c r="H313" s="7"/>
      <c r="I313" s="7"/>
      <c r="J313" s="7"/>
      <c r="K313" s="7"/>
      <c r="L313" s="7"/>
      <c r="M313" s="7"/>
      <c r="N313" s="7"/>
      <c r="O313" s="7"/>
      <c r="P313" s="7"/>
    </row>
    <row r="314" spans="1:24" s="9" customFormat="1" ht="20.100000000000001" customHeight="1" x14ac:dyDescent="0.25">
      <c r="A314" s="9" t="s">
        <v>432</v>
      </c>
      <c r="B314" s="9" t="s">
        <v>433</v>
      </c>
      <c r="C314" s="3" t="s">
        <v>26</v>
      </c>
      <c r="D314" s="9" t="s">
        <v>396</v>
      </c>
      <c r="E314" s="9" t="s">
        <v>418</v>
      </c>
      <c r="F314" s="9" t="s">
        <v>1996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  <c r="R314" s="8"/>
      <c r="S314" s="8"/>
      <c r="T314" s="8"/>
      <c r="U314" s="8"/>
      <c r="V314" s="8"/>
      <c r="W314" s="8"/>
      <c r="X314" s="8"/>
    </row>
    <row r="315" spans="1:24" ht="20.100000000000001" customHeight="1" x14ac:dyDescent="0.25">
      <c r="A315" s="19" t="s">
        <v>436</v>
      </c>
      <c r="B315" s="19" t="s">
        <v>437</v>
      </c>
      <c r="C315" s="21" t="s">
        <v>48</v>
      </c>
      <c r="D315" s="19" t="s">
        <v>396</v>
      </c>
      <c r="E315" s="19" t="s">
        <v>438</v>
      </c>
      <c r="F315" s="19" t="s">
        <v>439</v>
      </c>
      <c r="G315" s="17">
        <v>4188</v>
      </c>
      <c r="H315" s="17">
        <v>70</v>
      </c>
      <c r="I315" s="17">
        <v>4330</v>
      </c>
      <c r="J315" s="17">
        <v>4020</v>
      </c>
      <c r="K315" s="17">
        <v>3668</v>
      </c>
      <c r="L315" s="17">
        <v>0</v>
      </c>
      <c r="M315" s="17">
        <v>692</v>
      </c>
      <c r="N315" s="17">
        <v>0</v>
      </c>
      <c r="O315" s="17">
        <v>0</v>
      </c>
      <c r="P315" s="17">
        <v>0</v>
      </c>
      <c r="Q315" s="8">
        <f>Table54[[#This Row],[Elanikud RKA]]/(SUM(G315:G319))</f>
        <v>0.92818863879957125</v>
      </c>
      <c r="R315" s="8">
        <f>Table54[[#This Row],[Liitunud H e]]/Table54[[#This Row],[H_elanikud]]</f>
        <v>0</v>
      </c>
      <c r="S315" s="8">
        <f>Table54[[#This Row],[Liitunud ÜK e]]/(Table54[[#This Row],[Elanikud RKA]]+Table54[[#This Row],[Liitunud H e]])</f>
        <v>0.92840646651270209</v>
      </c>
      <c r="T315" s="8">
        <f>Table54[[#This Row],[Liitunud ÜV e]]/(Table54[[#This Row],[Elanikud RKA]]+Table54[[#This Row],[Liitunud H e]])</f>
        <v>0.84711316397228642</v>
      </c>
      <c r="U315" s="8">
        <f>Table54[[#This Row],[M liitunud ÜK LP e]]/(Table54[[#This Row],[Elanikud RKA]]+Table54[[#This Row],[Liitunud H e]])</f>
        <v>0.15981524249422632</v>
      </c>
      <c r="V315" s="8">
        <f>Table54[[#This Row],[M liitunud ÜV LP e]]/(Table54[[#This Row],[Elanikud RKA]]+Table54[[#This Row],[Liitunud H e]])</f>
        <v>0</v>
      </c>
      <c r="W315" s="8">
        <f>Table54[[#This Row],[M liitunud ÜK e]]/(Table54[[#This Row],[Elanikud RKA]]+Table54[[#This Row],[Liitunud H e]])</f>
        <v>0</v>
      </c>
      <c r="X315" s="8">
        <f>Table54[[#This Row],[M liitunud ÜV e]]/(Table54[[#This Row],[Elanikud RKA]]+Table54[[#This Row],[Liitunud H e]])</f>
        <v>0</v>
      </c>
    </row>
    <row r="316" spans="1:24" ht="20.100000000000001" customHeight="1" x14ac:dyDescent="0.25">
      <c r="A316" s="6" t="s">
        <v>436</v>
      </c>
      <c r="B316" s="6" t="s">
        <v>437</v>
      </c>
      <c r="C316" s="21" t="s">
        <v>48</v>
      </c>
      <c r="D316" s="6" t="s">
        <v>396</v>
      </c>
      <c r="E316" s="6" t="s">
        <v>418</v>
      </c>
      <c r="F316" s="6" t="s">
        <v>440</v>
      </c>
      <c r="G316" s="7">
        <v>60</v>
      </c>
      <c r="H316" s="7"/>
      <c r="I316" s="7"/>
      <c r="J316" s="7"/>
      <c r="K316" s="7"/>
      <c r="L316" s="7"/>
      <c r="M316" s="7"/>
      <c r="N316" s="7"/>
      <c r="O316" s="7"/>
      <c r="P316" s="7"/>
    </row>
    <row r="317" spans="1:24" ht="20.100000000000001" customHeight="1" x14ac:dyDescent="0.25">
      <c r="A317" s="6" t="s">
        <v>436</v>
      </c>
      <c r="B317" s="6" t="s">
        <v>437</v>
      </c>
      <c r="C317" s="21" t="s">
        <v>48</v>
      </c>
      <c r="D317" s="6" t="s">
        <v>396</v>
      </c>
      <c r="E317" s="6" t="s">
        <v>418</v>
      </c>
      <c r="F317" s="6" t="s">
        <v>441</v>
      </c>
      <c r="G317" s="7">
        <v>129</v>
      </c>
      <c r="H317" s="7"/>
      <c r="I317" s="7"/>
      <c r="J317" s="7"/>
      <c r="K317" s="7"/>
      <c r="L317" s="7"/>
      <c r="M317" s="7"/>
      <c r="N317" s="7"/>
      <c r="O317" s="7"/>
      <c r="P317" s="7"/>
    </row>
    <row r="318" spans="1:24" ht="20.100000000000001" customHeight="1" x14ac:dyDescent="0.25">
      <c r="A318" s="6" t="s">
        <v>436</v>
      </c>
      <c r="B318" s="6" t="s">
        <v>437</v>
      </c>
      <c r="C318" s="21" t="s">
        <v>48</v>
      </c>
      <c r="D318" s="6" t="s">
        <v>396</v>
      </c>
      <c r="E318" s="6" t="s">
        <v>418</v>
      </c>
      <c r="F318" s="6" t="s">
        <v>442</v>
      </c>
      <c r="G318" s="7">
        <v>137</v>
      </c>
      <c r="H318" s="7"/>
      <c r="I318" s="7"/>
      <c r="J318" s="7"/>
      <c r="K318" s="7"/>
      <c r="L318" s="7"/>
      <c r="M318" s="7"/>
      <c r="N318" s="7"/>
      <c r="O318" s="7"/>
      <c r="P318" s="7"/>
    </row>
    <row r="319" spans="1:24" ht="20.100000000000001" customHeight="1" x14ac:dyDescent="0.25">
      <c r="A319" s="6" t="s">
        <v>436</v>
      </c>
      <c r="B319" s="6" t="s">
        <v>437</v>
      </c>
      <c r="C319" s="21" t="s">
        <v>48</v>
      </c>
      <c r="D319" s="6" t="s">
        <v>396</v>
      </c>
      <c r="E319" s="6" t="s">
        <v>418</v>
      </c>
      <c r="F319" s="6" t="s">
        <v>443</v>
      </c>
      <c r="G319" s="7">
        <v>151</v>
      </c>
      <c r="H319" s="7"/>
      <c r="I319" s="7"/>
      <c r="J319" s="7"/>
      <c r="K319" s="7"/>
      <c r="L319" s="7"/>
      <c r="M319" s="7"/>
      <c r="N319" s="7"/>
      <c r="O319" s="7"/>
      <c r="P319" s="7"/>
    </row>
    <row r="320" spans="1:24" s="9" customFormat="1" ht="20.100000000000001" customHeight="1" x14ac:dyDescent="0.25">
      <c r="A320" s="9" t="s">
        <v>436</v>
      </c>
      <c r="B320" s="9" t="s">
        <v>437</v>
      </c>
      <c r="C320" s="3" t="s">
        <v>48</v>
      </c>
      <c r="D320" s="9" t="s">
        <v>396</v>
      </c>
      <c r="E320" s="9" t="s">
        <v>418</v>
      </c>
      <c r="F320" s="9" t="s">
        <v>1997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  <c r="R320" s="8"/>
      <c r="S320" s="8"/>
      <c r="T320" s="8"/>
      <c r="U320" s="8"/>
      <c r="V320" s="8"/>
      <c r="W320" s="8"/>
      <c r="X320" s="8"/>
    </row>
    <row r="321" spans="1:24" ht="20.100000000000001" customHeight="1" x14ac:dyDescent="0.25">
      <c r="A321" s="19" t="s">
        <v>444</v>
      </c>
      <c r="B321" s="19" t="s">
        <v>445</v>
      </c>
      <c r="C321" s="21" t="s">
        <v>26</v>
      </c>
      <c r="D321" s="19" t="s">
        <v>396</v>
      </c>
      <c r="E321" s="19" t="s">
        <v>446</v>
      </c>
      <c r="F321" s="19" t="s">
        <v>447</v>
      </c>
      <c r="G321" s="17">
        <v>160</v>
      </c>
      <c r="H321" s="17">
        <v>14</v>
      </c>
      <c r="I321" s="17">
        <v>140</v>
      </c>
      <c r="J321" s="17">
        <v>154</v>
      </c>
      <c r="K321" s="17">
        <v>130</v>
      </c>
      <c r="L321" s="17">
        <v>14</v>
      </c>
      <c r="M321" s="17">
        <v>0</v>
      </c>
      <c r="N321" s="17">
        <v>0</v>
      </c>
      <c r="O321" s="7">
        <f>Table54[[#This Row],[Elanikud RKA]]+Table54[[#This Row],[Liitunud H e]]-Table54[[#This Row],[Liitunud ÜK e]]-Table54[[#This Row],[M liitunud ÜK LP e]]</f>
        <v>0</v>
      </c>
      <c r="P321" s="7">
        <f>Table54[[#This Row],[Elanikud RKA]]+Table54[[#This Row],[Liitunud H e]]-Table54[[#This Row],[Liitunud ÜV e]]-Table54[[#This Row],[M liitunud ÜV LP e]]</f>
        <v>24</v>
      </c>
      <c r="Q321" s="8">
        <f>Table54[[#This Row],[Elanikud RKA]]/(Table54[[#This Row],[Elanikud]])</f>
        <v>0.875</v>
      </c>
      <c r="R321" s="8">
        <f>Table54[[#This Row],[Liitunud H e]]/Table54[[#This Row],[H_elanikud]]</f>
        <v>1</v>
      </c>
      <c r="S321" s="8">
        <f>Table54[[#This Row],[Liitunud ÜK e]]/(Table54[[#This Row],[Elanikud RKA]]+Table54[[#This Row],[Liitunud H e]])</f>
        <v>1</v>
      </c>
      <c r="T321" s="8">
        <f>Table54[[#This Row],[Liitunud ÜV e]]/(Table54[[#This Row],[Elanikud RKA]]+Table54[[#This Row],[Liitunud H e]])</f>
        <v>0.8441558441558441</v>
      </c>
      <c r="U321" s="8">
        <f>Table54[[#This Row],[M liitunud ÜK LP e]]/(Table54[[#This Row],[Elanikud RKA]]+Table54[[#This Row],[Liitunud H e]])</f>
        <v>0</v>
      </c>
      <c r="V321" s="8">
        <f>Table54[[#This Row],[M liitunud ÜV LP e]]/(Table54[[#This Row],[Elanikud RKA]]+Table54[[#This Row],[Liitunud H e]])</f>
        <v>0</v>
      </c>
      <c r="W321" s="8">
        <f>Table54[[#This Row],[M liitunud ÜK e]]/(Table54[[#This Row],[Elanikud RKA]]+Table54[[#This Row],[Liitunud H e]])</f>
        <v>0</v>
      </c>
      <c r="X321" s="8">
        <f>Table54[[#This Row],[M liitunud ÜV e]]/(Table54[[#This Row],[Elanikud RKA]]+Table54[[#This Row],[Liitunud H e]])</f>
        <v>0.15584415584415584</v>
      </c>
    </row>
    <row r="322" spans="1:24" ht="20.100000000000001" customHeight="1" x14ac:dyDescent="0.25">
      <c r="A322" s="19" t="s">
        <v>448</v>
      </c>
      <c r="B322" s="19" t="s">
        <v>449</v>
      </c>
      <c r="C322" s="21" t="s">
        <v>26</v>
      </c>
      <c r="D322" s="19" t="s">
        <v>396</v>
      </c>
      <c r="E322" s="19" t="s">
        <v>446</v>
      </c>
      <c r="F322" s="19" t="s">
        <v>450</v>
      </c>
      <c r="G322" s="17">
        <v>150</v>
      </c>
      <c r="H322" s="17">
        <v>0</v>
      </c>
      <c r="I322" s="17">
        <v>50</v>
      </c>
      <c r="J322" s="17">
        <v>43</v>
      </c>
      <c r="K322" s="17">
        <v>43</v>
      </c>
      <c r="L322" s="17">
        <v>0</v>
      </c>
      <c r="M322" s="17">
        <v>0</v>
      </c>
      <c r="N322" s="17">
        <v>0</v>
      </c>
      <c r="O322" s="17">
        <v>7</v>
      </c>
      <c r="P322" s="17">
        <v>7</v>
      </c>
      <c r="Q322" s="8">
        <f>Table54[[#This Row],[Elanikud RKA]]/(Table54[[#This Row],[Elanikud]])</f>
        <v>0.33333333333333331</v>
      </c>
      <c r="S322" s="8">
        <f>Table54[[#This Row],[Liitunud ÜK e]]/(Table54[[#This Row],[Elanikud RKA]]+Table54[[#This Row],[Liitunud H e]])</f>
        <v>0.86</v>
      </c>
      <c r="T322" s="8">
        <f>Table54[[#This Row],[Liitunud ÜV e]]/(Table54[[#This Row],[Elanikud RKA]]+Table54[[#This Row],[Liitunud H e]])</f>
        <v>0.86</v>
      </c>
      <c r="U322" s="8">
        <f>Table54[[#This Row],[M liitunud ÜK LP e]]/(Table54[[#This Row],[Elanikud RKA]]+Table54[[#This Row],[Liitunud H e]])</f>
        <v>0</v>
      </c>
      <c r="V322" s="8">
        <f>Table54[[#This Row],[M liitunud ÜV LP e]]/(Table54[[#This Row],[Elanikud RKA]]+Table54[[#This Row],[Liitunud H e]])</f>
        <v>0</v>
      </c>
      <c r="W322" s="8">
        <f>Table54[[#This Row],[M liitunud ÜK e]]/(Table54[[#This Row],[Elanikud RKA]]+Table54[[#This Row],[Liitunud H e]])</f>
        <v>0.14000000000000001</v>
      </c>
      <c r="X322" s="8">
        <f>Table54[[#This Row],[M liitunud ÜV e]]/(Table54[[#This Row],[Elanikud RKA]]+Table54[[#This Row],[Liitunud H e]])</f>
        <v>0.14000000000000001</v>
      </c>
    </row>
    <row r="323" spans="1:24" ht="20.100000000000001" customHeight="1" x14ac:dyDescent="0.25">
      <c r="A323" s="19" t="s">
        <v>451</v>
      </c>
      <c r="B323" s="19" t="s">
        <v>452</v>
      </c>
      <c r="C323" s="21" t="s">
        <v>26</v>
      </c>
      <c r="D323" s="19" t="s">
        <v>396</v>
      </c>
      <c r="E323" s="19" t="s">
        <v>446</v>
      </c>
      <c r="F323" s="19" t="s">
        <v>453</v>
      </c>
      <c r="G323" s="17">
        <v>514</v>
      </c>
      <c r="H323" s="17">
        <v>0</v>
      </c>
      <c r="I323" s="17">
        <v>500</v>
      </c>
      <c r="J323" s="17">
        <v>273</v>
      </c>
      <c r="K323" s="17">
        <v>273</v>
      </c>
      <c r="L323" s="17">
        <v>0</v>
      </c>
      <c r="M323" s="17">
        <v>65</v>
      </c>
      <c r="N323" s="17">
        <v>65</v>
      </c>
      <c r="O323" s="17">
        <v>162</v>
      </c>
      <c r="P323" s="17">
        <v>162</v>
      </c>
      <c r="Q323" s="8">
        <f>Table54[[#This Row],[Elanikud RKA]]/(Table54[[#This Row],[Elanikud]])</f>
        <v>0.97276264591439687</v>
      </c>
      <c r="S323" s="8">
        <f>Table54[[#This Row],[Liitunud ÜK e]]/(Table54[[#This Row],[Elanikud RKA]]+Table54[[#This Row],[Liitunud H e]])</f>
        <v>0.54600000000000004</v>
      </c>
      <c r="T323" s="8">
        <f>Table54[[#This Row],[Liitunud ÜV e]]/(Table54[[#This Row],[Elanikud RKA]]+Table54[[#This Row],[Liitunud H e]])</f>
        <v>0.54600000000000004</v>
      </c>
      <c r="U323" s="8">
        <f>Table54[[#This Row],[M liitunud ÜK LP e]]/(Table54[[#This Row],[Elanikud RKA]]+Table54[[#This Row],[Liitunud H e]])</f>
        <v>0.13</v>
      </c>
      <c r="V323" s="8">
        <f>Table54[[#This Row],[M liitunud ÜV LP e]]/(Table54[[#This Row],[Elanikud RKA]]+Table54[[#This Row],[Liitunud H e]])</f>
        <v>0.13</v>
      </c>
      <c r="W323" s="8">
        <f>Table54[[#This Row],[M liitunud ÜK e]]/(Table54[[#This Row],[Elanikud RKA]]+Table54[[#This Row],[Liitunud H e]])</f>
        <v>0.32400000000000001</v>
      </c>
      <c r="X323" s="8">
        <f>Table54[[#This Row],[M liitunud ÜV e]]/(Table54[[#This Row],[Elanikud RKA]]+Table54[[#This Row],[Liitunud H e]])</f>
        <v>0.32400000000000001</v>
      </c>
    </row>
    <row r="324" spans="1:24" s="9" customFormat="1" ht="20.100000000000001" customHeight="1" x14ac:dyDescent="0.25">
      <c r="A324" s="9" t="s">
        <v>451</v>
      </c>
      <c r="B324" s="9" t="s">
        <v>452</v>
      </c>
      <c r="C324" s="3" t="s">
        <v>26</v>
      </c>
      <c r="D324" s="9" t="s">
        <v>396</v>
      </c>
      <c r="E324" s="9" t="s">
        <v>446</v>
      </c>
      <c r="F324" s="9" t="s">
        <v>1998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  <c r="R324" s="8"/>
      <c r="S324" s="8"/>
      <c r="T324" s="8"/>
      <c r="U324" s="8"/>
      <c r="V324" s="8"/>
      <c r="W324" s="8"/>
      <c r="X324" s="8"/>
    </row>
    <row r="325" spans="1:24" ht="20.100000000000001" customHeight="1" x14ac:dyDescent="0.25">
      <c r="A325" s="19" t="s">
        <v>454</v>
      </c>
      <c r="B325" s="19" t="s">
        <v>455</v>
      </c>
      <c r="C325" s="21" t="s">
        <v>26</v>
      </c>
      <c r="D325" s="19" t="s">
        <v>396</v>
      </c>
      <c r="E325" s="19" t="s">
        <v>456</v>
      </c>
      <c r="F325" s="19" t="s">
        <v>457</v>
      </c>
      <c r="G325" s="17">
        <v>298</v>
      </c>
      <c r="H325" s="17">
        <v>400</v>
      </c>
      <c r="I325" s="17">
        <v>210</v>
      </c>
      <c r="J325" s="17">
        <v>210</v>
      </c>
      <c r="K325" s="17">
        <v>210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8">
        <f>Table54[[#This Row],[Elanikud RKA]]/(Table54[[#This Row],[Elanikud]])</f>
        <v>0.70469798657718119</v>
      </c>
      <c r="R325" s="8">
        <f>Table54[[#This Row],[Liitunud H e]]/Table54[[#This Row],[H_elanikud]]</f>
        <v>0</v>
      </c>
      <c r="S325" s="8">
        <f>Table54[[#This Row],[Liitunud ÜK e]]/(Table54[[#This Row],[Elanikud RKA]]+Table54[[#This Row],[Liitunud H e]])</f>
        <v>1</v>
      </c>
      <c r="T325" s="8">
        <f>Table54[[#This Row],[Liitunud ÜV e]]/(Table54[[#This Row],[Elanikud RKA]]+Table54[[#This Row],[Liitunud H e]])</f>
        <v>1</v>
      </c>
      <c r="U325" s="8">
        <f>Table54[[#This Row],[M liitunud ÜK LP e]]/(Table54[[#This Row],[Elanikud RKA]]+Table54[[#This Row],[Liitunud H e]])</f>
        <v>0</v>
      </c>
      <c r="V325" s="8">
        <f>Table54[[#This Row],[M liitunud ÜV LP e]]/(Table54[[#This Row],[Elanikud RKA]]+Table54[[#This Row],[Liitunud H e]])</f>
        <v>0</v>
      </c>
      <c r="W325" s="8">
        <f>Table54[[#This Row],[M liitunud ÜK e]]/(Table54[[#This Row],[Elanikud RKA]]+Table54[[#This Row],[Liitunud H e]])</f>
        <v>0</v>
      </c>
      <c r="X325" s="8">
        <f>Table54[[#This Row],[M liitunud ÜV e]]/(Table54[[#This Row],[Elanikud RKA]]+Table54[[#This Row],[Liitunud H e]])</f>
        <v>0</v>
      </c>
    </row>
    <row r="326" spans="1:24" ht="20.100000000000001" customHeight="1" x14ac:dyDescent="0.25">
      <c r="A326" s="19" t="s">
        <v>458</v>
      </c>
      <c r="B326" s="19" t="s">
        <v>459</v>
      </c>
      <c r="C326" s="21" t="s">
        <v>26</v>
      </c>
      <c r="D326" s="19" t="s">
        <v>396</v>
      </c>
      <c r="E326" s="19" t="s">
        <v>456</v>
      </c>
      <c r="F326" s="19" t="s">
        <v>460</v>
      </c>
      <c r="G326" s="17">
        <v>263</v>
      </c>
      <c r="H326" s="17">
        <v>0</v>
      </c>
      <c r="I326" s="17">
        <v>200</v>
      </c>
      <c r="J326" s="17">
        <v>102</v>
      </c>
      <c r="K326" s="17">
        <v>102</v>
      </c>
      <c r="L326" s="17">
        <v>0</v>
      </c>
      <c r="M326" s="17">
        <v>0</v>
      </c>
      <c r="N326" s="17">
        <v>0</v>
      </c>
      <c r="O326" s="17">
        <v>66</v>
      </c>
      <c r="P326" s="17">
        <v>0</v>
      </c>
      <c r="Q326" s="8">
        <f>Table54[[#This Row],[Elanikud RKA]]/(Table54[[#This Row],[Elanikud]])</f>
        <v>0.76045627376425851</v>
      </c>
      <c r="S326" s="8">
        <f>Table54[[#This Row],[Liitunud ÜK e]]/(Table54[[#This Row],[Elanikud RKA]]+Table54[[#This Row],[Liitunud H e]])</f>
        <v>0.51</v>
      </c>
      <c r="T326" s="8">
        <f>Table54[[#This Row],[Liitunud ÜV e]]/(Table54[[#This Row],[Elanikud RKA]]+Table54[[#This Row],[Liitunud H e]])</f>
        <v>0.51</v>
      </c>
      <c r="U326" s="8">
        <f>Table54[[#This Row],[M liitunud ÜK LP e]]/(Table54[[#This Row],[Elanikud RKA]]+Table54[[#This Row],[Liitunud H e]])</f>
        <v>0</v>
      </c>
      <c r="V326" s="8">
        <f>Table54[[#This Row],[M liitunud ÜV LP e]]/(Table54[[#This Row],[Elanikud RKA]]+Table54[[#This Row],[Liitunud H e]])</f>
        <v>0</v>
      </c>
      <c r="W326" s="8">
        <f>Table54[[#This Row],[M liitunud ÜK e]]/(Table54[[#This Row],[Elanikud RKA]]+Table54[[#This Row],[Liitunud H e]])</f>
        <v>0.33</v>
      </c>
      <c r="X326" s="8">
        <f>Table54[[#This Row],[M liitunud ÜV e]]/(Table54[[#This Row],[Elanikud RKA]]+Table54[[#This Row],[Liitunud H e]])</f>
        <v>0</v>
      </c>
    </row>
    <row r="327" spans="1:24" ht="20.100000000000001" customHeight="1" x14ac:dyDescent="0.25">
      <c r="A327" s="19" t="s">
        <v>461</v>
      </c>
      <c r="B327" s="19" t="s">
        <v>462</v>
      </c>
      <c r="C327" s="21" t="s">
        <v>26</v>
      </c>
      <c r="D327" s="19" t="s">
        <v>396</v>
      </c>
      <c r="E327" s="19" t="s">
        <v>456</v>
      </c>
      <c r="F327" s="19" t="s">
        <v>463</v>
      </c>
      <c r="G327" s="17">
        <v>472</v>
      </c>
      <c r="H327" s="17">
        <v>0</v>
      </c>
      <c r="I327" s="17">
        <v>460</v>
      </c>
      <c r="J327" s="17">
        <v>288</v>
      </c>
      <c r="K327" s="17">
        <v>288</v>
      </c>
      <c r="L327" s="17">
        <v>0</v>
      </c>
      <c r="M327" s="17">
        <v>0</v>
      </c>
      <c r="N327" s="17">
        <v>0</v>
      </c>
      <c r="O327" s="17">
        <v>98</v>
      </c>
      <c r="P327" s="17">
        <v>98</v>
      </c>
      <c r="Q327" s="8">
        <f>Table54[[#This Row],[Elanikud RKA]]/(Table54[[#This Row],[Elanikud]])</f>
        <v>0.97457627118644063</v>
      </c>
      <c r="S327" s="8">
        <f>Table54[[#This Row],[Liitunud ÜK e]]/(Table54[[#This Row],[Elanikud RKA]]+Table54[[#This Row],[Liitunud H e]])</f>
        <v>0.62608695652173918</v>
      </c>
      <c r="T327" s="8">
        <f>Table54[[#This Row],[Liitunud ÜV e]]/(Table54[[#This Row],[Elanikud RKA]]+Table54[[#This Row],[Liitunud H e]])</f>
        <v>0.62608695652173918</v>
      </c>
      <c r="U327" s="8">
        <f>Table54[[#This Row],[M liitunud ÜK LP e]]/(Table54[[#This Row],[Elanikud RKA]]+Table54[[#This Row],[Liitunud H e]])</f>
        <v>0</v>
      </c>
      <c r="V327" s="8">
        <f>Table54[[#This Row],[M liitunud ÜV LP e]]/(Table54[[#This Row],[Elanikud RKA]]+Table54[[#This Row],[Liitunud H e]])</f>
        <v>0</v>
      </c>
      <c r="W327" s="8">
        <f>Table54[[#This Row],[M liitunud ÜK e]]/(Table54[[#This Row],[Elanikud RKA]]+Table54[[#This Row],[Liitunud H e]])</f>
        <v>0.21304347826086956</v>
      </c>
      <c r="X327" s="8">
        <f>Table54[[#This Row],[M liitunud ÜV e]]/(Table54[[#This Row],[Elanikud RKA]]+Table54[[#This Row],[Liitunud H e]])</f>
        <v>0.21304347826086956</v>
      </c>
    </row>
    <row r="328" spans="1:24" s="9" customFormat="1" ht="20.100000000000001" customHeight="1" x14ac:dyDescent="0.25">
      <c r="A328" s="9" t="s">
        <v>461</v>
      </c>
      <c r="B328" s="9" t="s">
        <v>462</v>
      </c>
      <c r="C328" s="3" t="s">
        <v>26</v>
      </c>
      <c r="D328" s="9" t="s">
        <v>396</v>
      </c>
      <c r="E328" s="9" t="s">
        <v>456</v>
      </c>
      <c r="F328" s="9" t="s">
        <v>1999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  <c r="R328" s="8"/>
      <c r="S328" s="8"/>
      <c r="T328" s="8"/>
      <c r="U328" s="8"/>
      <c r="V328" s="8"/>
      <c r="W328" s="8"/>
      <c r="X328" s="8"/>
    </row>
    <row r="329" spans="1:24" s="9" customFormat="1" ht="20.100000000000001" customHeight="1" x14ac:dyDescent="0.25">
      <c r="A329" s="9" t="s">
        <v>461</v>
      </c>
      <c r="B329" s="9" t="s">
        <v>462</v>
      </c>
      <c r="C329" s="3" t="s">
        <v>26</v>
      </c>
      <c r="D329" s="9" t="s">
        <v>396</v>
      </c>
      <c r="E329" s="9" t="s">
        <v>456</v>
      </c>
      <c r="F329" s="9" t="s">
        <v>2000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  <c r="R329" s="8"/>
      <c r="S329" s="8"/>
      <c r="T329" s="8"/>
      <c r="U329" s="8"/>
      <c r="V329" s="8"/>
      <c r="W329" s="8"/>
      <c r="X329" s="8"/>
    </row>
    <row r="330" spans="1:24" s="9" customFormat="1" ht="20.100000000000001" customHeight="1" x14ac:dyDescent="0.25">
      <c r="A330" s="6" t="s">
        <v>464</v>
      </c>
      <c r="B330" s="6" t="s">
        <v>465</v>
      </c>
      <c r="C330" s="1" t="s">
        <v>26</v>
      </c>
      <c r="D330" s="6" t="s">
        <v>396</v>
      </c>
      <c r="E330" s="6" t="s">
        <v>466</v>
      </c>
      <c r="F330" s="6" t="s">
        <v>467</v>
      </c>
      <c r="G330" s="7">
        <v>211</v>
      </c>
      <c r="H330" s="7">
        <v>0</v>
      </c>
      <c r="I330" s="7">
        <v>200</v>
      </c>
      <c r="J330" s="7">
        <v>144</v>
      </c>
      <c r="K330" s="7">
        <v>156</v>
      </c>
      <c r="L330" s="7">
        <v>0</v>
      </c>
      <c r="M330" s="7">
        <v>2</v>
      </c>
      <c r="N330" s="7">
        <v>2</v>
      </c>
      <c r="O330" s="7">
        <v>24</v>
      </c>
      <c r="P330" s="7">
        <v>42</v>
      </c>
      <c r="Q330" s="8">
        <f>Table54[[#This Row],[Elanikud RKA]]/(Table54[[#This Row],[Elanikud]])</f>
        <v>0.94786729857819907</v>
      </c>
      <c r="R330" s="8"/>
      <c r="S330" s="8">
        <f>Table54[[#This Row],[Liitunud ÜK e]]/(Table54[[#This Row],[Elanikud RKA]]+Table54[[#This Row],[Liitunud H e]])</f>
        <v>0.72</v>
      </c>
      <c r="T330" s="8">
        <f>Table54[[#This Row],[Liitunud ÜV e]]/(Table54[[#This Row],[Elanikud RKA]]+Table54[[#This Row],[Liitunud H e]])</f>
        <v>0.78</v>
      </c>
      <c r="U330" s="8">
        <f>Table54[[#This Row],[M liitunud ÜK LP e]]/(Table54[[#This Row],[Elanikud RKA]]+Table54[[#This Row],[Liitunud H e]])</f>
        <v>0.01</v>
      </c>
      <c r="V330" s="8">
        <f>Table54[[#This Row],[M liitunud ÜV LP e]]/(Table54[[#This Row],[Elanikud RKA]]+Table54[[#This Row],[Liitunud H e]])</f>
        <v>0.01</v>
      </c>
      <c r="W330" s="8">
        <f>Table54[[#This Row],[M liitunud ÜK e]]/(Table54[[#This Row],[Elanikud RKA]]+Table54[[#This Row],[Liitunud H e]])</f>
        <v>0.12</v>
      </c>
      <c r="X330" s="8">
        <f>Table54[[#This Row],[M liitunud ÜV e]]/(Table54[[#This Row],[Elanikud RKA]]+Table54[[#This Row],[Liitunud H e]])</f>
        <v>0.21</v>
      </c>
    </row>
    <row r="331" spans="1:24" ht="20.100000000000001" customHeight="1" x14ac:dyDescent="0.25">
      <c r="A331" s="9" t="s">
        <v>464</v>
      </c>
      <c r="B331" s="9" t="s">
        <v>465</v>
      </c>
      <c r="C331" s="3" t="s">
        <v>26</v>
      </c>
      <c r="D331" s="9" t="s">
        <v>396</v>
      </c>
      <c r="E331" s="9" t="s">
        <v>466</v>
      </c>
      <c r="F331" s="9" t="s">
        <v>2001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</row>
    <row r="332" spans="1:24" ht="20.100000000000001" customHeight="1" x14ac:dyDescent="0.25">
      <c r="A332" s="19" t="s">
        <v>468</v>
      </c>
      <c r="B332" s="19" t="s">
        <v>469</v>
      </c>
      <c r="C332" s="1" t="s">
        <v>26</v>
      </c>
      <c r="D332" s="19" t="s">
        <v>396</v>
      </c>
      <c r="E332" s="19" t="s">
        <v>470</v>
      </c>
      <c r="F332" s="19" t="s">
        <v>471</v>
      </c>
      <c r="G332" s="17">
        <v>97</v>
      </c>
      <c r="H332" s="17">
        <v>0</v>
      </c>
      <c r="I332" s="17">
        <v>60</v>
      </c>
      <c r="J332" s="17">
        <v>60</v>
      </c>
      <c r="K332" s="17">
        <v>60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8">
        <f>Table54[[#This Row],[Elanikud RKA]]/(Table54[[#This Row],[Elanikud]])</f>
        <v>0.61855670103092786</v>
      </c>
      <c r="S332" s="8">
        <f>Table54[[#This Row],[Liitunud ÜK e]]/(Table54[[#This Row],[Elanikud RKA]]+Table54[[#This Row],[Liitunud H e]])</f>
        <v>1</v>
      </c>
      <c r="T332" s="8">
        <f>Table54[[#This Row],[Liitunud ÜV e]]/(Table54[[#This Row],[Elanikud RKA]]+Table54[[#This Row],[Liitunud H e]])</f>
        <v>1</v>
      </c>
      <c r="U332" s="8">
        <f>Table54[[#This Row],[M liitunud ÜK LP e]]/(Table54[[#This Row],[Elanikud RKA]]+Table54[[#This Row],[Liitunud H e]])</f>
        <v>0</v>
      </c>
      <c r="V332" s="8">
        <f>Table54[[#This Row],[M liitunud ÜV LP e]]/(Table54[[#This Row],[Elanikud RKA]]+Table54[[#This Row],[Liitunud H e]])</f>
        <v>0</v>
      </c>
      <c r="W332" s="8">
        <f>Table54[[#This Row],[M liitunud ÜK e]]/(Table54[[#This Row],[Elanikud RKA]]+Table54[[#This Row],[Liitunud H e]])</f>
        <v>0</v>
      </c>
      <c r="X332" s="8">
        <f>Table54[[#This Row],[M liitunud ÜV e]]/(Table54[[#This Row],[Elanikud RKA]]+Table54[[#This Row],[Liitunud H e]])</f>
        <v>0</v>
      </c>
    </row>
    <row r="333" spans="1:24" ht="20.100000000000001" customHeight="1" x14ac:dyDescent="0.25">
      <c r="A333" s="19" t="s">
        <v>472</v>
      </c>
      <c r="B333" s="19" t="s">
        <v>473</v>
      </c>
      <c r="C333" s="1" t="s">
        <v>26</v>
      </c>
      <c r="D333" s="19" t="s">
        <v>396</v>
      </c>
      <c r="E333" s="19" t="s">
        <v>470</v>
      </c>
      <c r="F333" s="19" t="s">
        <v>474</v>
      </c>
      <c r="G333" s="17">
        <v>198</v>
      </c>
      <c r="H333" s="17">
        <v>0</v>
      </c>
      <c r="I333" s="17">
        <v>170</v>
      </c>
      <c r="J333" s="17">
        <v>150</v>
      </c>
      <c r="K333" s="17">
        <v>150</v>
      </c>
      <c r="L333" s="17">
        <v>0</v>
      </c>
      <c r="M333" s="17">
        <v>0</v>
      </c>
      <c r="N333" s="17">
        <v>0</v>
      </c>
      <c r="O333" s="17">
        <v>20</v>
      </c>
      <c r="P333" s="17">
        <v>20</v>
      </c>
      <c r="Q333" s="8">
        <f>Table54[[#This Row],[Elanikud RKA]]/(Table54[[#This Row],[Elanikud]])</f>
        <v>0.85858585858585856</v>
      </c>
      <c r="S333" s="8">
        <f>Table54[[#This Row],[Liitunud ÜK e]]/(Table54[[#This Row],[Elanikud RKA]]+Table54[[#This Row],[Liitunud H e]])</f>
        <v>0.88235294117647056</v>
      </c>
      <c r="T333" s="8">
        <f>Table54[[#This Row],[Liitunud ÜV e]]/(Table54[[#This Row],[Elanikud RKA]]+Table54[[#This Row],[Liitunud H e]])</f>
        <v>0.88235294117647056</v>
      </c>
      <c r="U333" s="8">
        <f>Table54[[#This Row],[M liitunud ÜK LP e]]/(Table54[[#This Row],[Elanikud RKA]]+Table54[[#This Row],[Liitunud H e]])</f>
        <v>0</v>
      </c>
      <c r="V333" s="8">
        <f>Table54[[#This Row],[M liitunud ÜV LP e]]/(Table54[[#This Row],[Elanikud RKA]]+Table54[[#This Row],[Liitunud H e]])</f>
        <v>0</v>
      </c>
      <c r="W333" s="8">
        <f>Table54[[#This Row],[M liitunud ÜK e]]/(Table54[[#This Row],[Elanikud RKA]]+Table54[[#This Row],[Liitunud H e]])</f>
        <v>0.11764705882352941</v>
      </c>
      <c r="X333" s="8">
        <f>Table54[[#This Row],[M liitunud ÜV e]]/(Table54[[#This Row],[Elanikud RKA]]+Table54[[#This Row],[Liitunud H e]])</f>
        <v>0.11764705882352941</v>
      </c>
    </row>
    <row r="334" spans="1:24" ht="20.100000000000001" customHeight="1" x14ac:dyDescent="0.25">
      <c r="A334" s="19" t="s">
        <v>475</v>
      </c>
      <c r="B334" s="19" t="s">
        <v>476</v>
      </c>
      <c r="C334" s="1" t="s">
        <v>26</v>
      </c>
      <c r="D334" s="19" t="s">
        <v>396</v>
      </c>
      <c r="E334" s="19" t="s">
        <v>470</v>
      </c>
      <c r="F334" s="19" t="s">
        <v>477</v>
      </c>
      <c r="G334" s="17">
        <v>277</v>
      </c>
      <c r="H334" s="17">
        <v>0</v>
      </c>
      <c r="I334" s="17">
        <v>80</v>
      </c>
      <c r="J334" s="17">
        <v>80</v>
      </c>
      <c r="K334" s="17">
        <v>80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8">
        <f>Table54[[#This Row],[Elanikud RKA]]/(Table54[[#This Row],[Elanikud]])</f>
        <v>0.28880866425992779</v>
      </c>
      <c r="S334" s="8">
        <f>Table54[[#This Row],[Liitunud ÜK e]]/(Table54[[#This Row],[Elanikud RKA]]+Table54[[#This Row],[Liitunud H e]])</f>
        <v>1</v>
      </c>
      <c r="T334" s="8">
        <f>Table54[[#This Row],[Liitunud ÜV e]]/(Table54[[#This Row],[Elanikud RKA]]+Table54[[#This Row],[Liitunud H e]])</f>
        <v>1</v>
      </c>
      <c r="U334" s="8">
        <f>Table54[[#This Row],[M liitunud ÜK LP e]]/(Table54[[#This Row],[Elanikud RKA]]+Table54[[#This Row],[Liitunud H e]])</f>
        <v>0</v>
      </c>
      <c r="V334" s="8">
        <f>Table54[[#This Row],[M liitunud ÜV LP e]]/(Table54[[#This Row],[Elanikud RKA]]+Table54[[#This Row],[Liitunud H e]])</f>
        <v>0</v>
      </c>
      <c r="W334" s="8">
        <f>Table54[[#This Row],[M liitunud ÜK e]]/(Table54[[#This Row],[Elanikud RKA]]+Table54[[#This Row],[Liitunud H e]])</f>
        <v>0</v>
      </c>
      <c r="X334" s="8">
        <f>Table54[[#This Row],[M liitunud ÜV e]]/(Table54[[#This Row],[Elanikud RKA]]+Table54[[#This Row],[Liitunud H e]])</f>
        <v>0</v>
      </c>
    </row>
    <row r="335" spans="1:24" ht="20.100000000000001" customHeight="1" x14ac:dyDescent="0.25">
      <c r="A335" s="19" t="s">
        <v>478</v>
      </c>
      <c r="B335" s="19" t="s">
        <v>479</v>
      </c>
      <c r="C335" s="1" t="s">
        <v>26</v>
      </c>
      <c r="D335" s="19" t="s">
        <v>396</v>
      </c>
      <c r="E335" s="19" t="s">
        <v>480</v>
      </c>
      <c r="F335" s="19" t="s">
        <v>480</v>
      </c>
      <c r="G335" s="17">
        <v>1351</v>
      </c>
      <c r="H335" s="17">
        <v>404</v>
      </c>
      <c r="I335" s="17">
        <v>1030</v>
      </c>
      <c r="J335" s="17">
        <v>600</v>
      </c>
      <c r="K335" s="17">
        <v>1030</v>
      </c>
      <c r="L335" s="17">
        <v>0</v>
      </c>
      <c r="M335" s="17">
        <v>10</v>
      </c>
      <c r="N335" s="17">
        <v>0</v>
      </c>
      <c r="O335" s="17">
        <v>420</v>
      </c>
      <c r="P335" s="17">
        <v>0</v>
      </c>
      <c r="Q335" s="8">
        <f>Table54[[#This Row],[Elanikud RKA]]/(Table54[[#This Row],[Elanikud]])</f>
        <v>0.76239822353811992</v>
      </c>
      <c r="R335" s="8">
        <f>Table54[[#This Row],[Liitunud H e]]/Table54[[#This Row],[H_elanikud]]</f>
        <v>0</v>
      </c>
      <c r="S335" s="8">
        <f>Table54[[#This Row],[Liitunud ÜK e]]/(Table54[[#This Row],[Elanikud RKA]]+Table54[[#This Row],[Liitunud H e]])</f>
        <v>0.58252427184466016</v>
      </c>
      <c r="T335" s="8">
        <f>Table54[[#This Row],[Liitunud ÜV e]]/(Table54[[#This Row],[Elanikud RKA]]+Table54[[#This Row],[Liitunud H e]])</f>
        <v>1</v>
      </c>
      <c r="U335" s="8">
        <f>Table54[[#This Row],[M liitunud ÜK LP e]]/(Table54[[#This Row],[Elanikud RKA]]+Table54[[#This Row],[Liitunud H e]])</f>
        <v>9.7087378640776691E-3</v>
      </c>
      <c r="V335" s="8">
        <f>Table54[[#This Row],[M liitunud ÜV LP e]]/(Table54[[#This Row],[Elanikud RKA]]+Table54[[#This Row],[Liitunud H e]])</f>
        <v>0</v>
      </c>
      <c r="W335" s="8">
        <f>Table54[[#This Row],[M liitunud ÜK e]]/(Table54[[#This Row],[Elanikud RKA]]+Table54[[#This Row],[Liitunud H e]])</f>
        <v>0.40776699029126212</v>
      </c>
      <c r="X335" s="8">
        <f>Table54[[#This Row],[M liitunud ÜV e]]/(Table54[[#This Row],[Elanikud RKA]]+Table54[[#This Row],[Liitunud H e]])</f>
        <v>0</v>
      </c>
    </row>
    <row r="336" spans="1:24" ht="20.100000000000001" customHeight="1" x14ac:dyDescent="0.25">
      <c r="A336" s="19" t="s">
        <v>481</v>
      </c>
      <c r="B336" s="19" t="s">
        <v>482</v>
      </c>
      <c r="C336" s="1" t="s">
        <v>26</v>
      </c>
      <c r="D336" s="19" t="s">
        <v>396</v>
      </c>
      <c r="E336" s="19" t="s">
        <v>483</v>
      </c>
      <c r="F336" s="19" t="s">
        <v>484</v>
      </c>
      <c r="G336" s="17">
        <v>266</v>
      </c>
      <c r="H336" s="17">
        <v>0</v>
      </c>
      <c r="I336" s="17">
        <v>120</v>
      </c>
      <c r="J336" s="17">
        <v>120</v>
      </c>
      <c r="K336" s="17">
        <v>120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8">
        <f>Table54[[#This Row],[Elanikud RKA]]/(Table54[[#This Row],[Elanikud]])</f>
        <v>0.45112781954887216</v>
      </c>
      <c r="S336" s="8">
        <f>Table54[[#This Row],[Liitunud ÜK e]]/(Table54[[#This Row],[Elanikud RKA]]+Table54[[#This Row],[Liitunud H e]])</f>
        <v>1</v>
      </c>
      <c r="T336" s="8">
        <f>Table54[[#This Row],[Liitunud ÜV e]]/(Table54[[#This Row],[Elanikud RKA]]+Table54[[#This Row],[Liitunud H e]])</f>
        <v>1</v>
      </c>
      <c r="U336" s="8">
        <f>Table54[[#This Row],[M liitunud ÜK LP e]]/(Table54[[#This Row],[Elanikud RKA]]+Table54[[#This Row],[Liitunud H e]])</f>
        <v>0</v>
      </c>
      <c r="V336" s="8">
        <f>Table54[[#This Row],[M liitunud ÜV LP e]]/(Table54[[#This Row],[Elanikud RKA]]+Table54[[#This Row],[Liitunud H e]])</f>
        <v>0</v>
      </c>
      <c r="W336" s="8">
        <f>Table54[[#This Row],[M liitunud ÜK e]]/(Table54[[#This Row],[Elanikud RKA]]+Table54[[#This Row],[Liitunud H e]])</f>
        <v>0</v>
      </c>
      <c r="X336" s="8">
        <f>Table54[[#This Row],[M liitunud ÜV e]]/(Table54[[#This Row],[Elanikud RKA]]+Table54[[#This Row],[Liitunud H e]])</f>
        <v>0</v>
      </c>
    </row>
    <row r="337" spans="1:24" ht="20.100000000000001" customHeight="1" x14ac:dyDescent="0.25">
      <c r="A337" s="19" t="s">
        <v>485</v>
      </c>
      <c r="B337" s="19" t="s">
        <v>486</v>
      </c>
      <c r="C337" s="1" t="s">
        <v>26</v>
      </c>
      <c r="D337" s="19" t="s">
        <v>396</v>
      </c>
      <c r="E337" s="19" t="s">
        <v>483</v>
      </c>
      <c r="F337" s="19" t="s">
        <v>487</v>
      </c>
      <c r="G337" s="17">
        <v>296</v>
      </c>
      <c r="H337" s="17">
        <v>160</v>
      </c>
      <c r="I337" s="17">
        <v>240</v>
      </c>
      <c r="J337" s="17">
        <v>240</v>
      </c>
      <c r="K337" s="17">
        <v>240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8">
        <f>Table54[[#This Row],[Elanikud RKA]]/(Table54[[#This Row],[Elanikud]]+G338+G339)</f>
        <v>0.65753424657534243</v>
      </c>
      <c r="R337" s="8">
        <f>Table54[[#This Row],[Liitunud H e]]/Table54[[#This Row],[H_elanikud]]</f>
        <v>0</v>
      </c>
      <c r="S337" s="8">
        <f>Table54[[#This Row],[Liitunud ÜK e]]/(Table54[[#This Row],[Elanikud RKA]]+Table54[[#This Row],[Liitunud H e]])</f>
        <v>1</v>
      </c>
      <c r="T337" s="8">
        <f>Table54[[#This Row],[Liitunud ÜV e]]/(Table54[[#This Row],[Elanikud RKA]]+Table54[[#This Row],[Liitunud H e]])</f>
        <v>1</v>
      </c>
      <c r="U337" s="8">
        <f>Table54[[#This Row],[M liitunud ÜK LP e]]/(Table54[[#This Row],[Elanikud RKA]]+Table54[[#This Row],[Liitunud H e]])</f>
        <v>0</v>
      </c>
      <c r="V337" s="8">
        <f>Table54[[#This Row],[M liitunud ÜV LP e]]/(Table54[[#This Row],[Elanikud RKA]]+Table54[[#This Row],[Liitunud H e]])</f>
        <v>0</v>
      </c>
      <c r="W337" s="8">
        <f>Table54[[#This Row],[M liitunud ÜK e]]/(Table54[[#This Row],[Elanikud RKA]]+Table54[[#This Row],[Liitunud H e]])</f>
        <v>0</v>
      </c>
      <c r="X337" s="8">
        <f>Table54[[#This Row],[M liitunud ÜV e]]/(Table54[[#This Row],[Elanikud RKA]]+Table54[[#This Row],[Liitunud H e]])</f>
        <v>0</v>
      </c>
    </row>
    <row r="338" spans="1:24" ht="20.100000000000001" customHeight="1" x14ac:dyDescent="0.25">
      <c r="A338" s="6" t="s">
        <v>485</v>
      </c>
      <c r="B338" s="6" t="s">
        <v>486</v>
      </c>
      <c r="C338" s="1" t="s">
        <v>26</v>
      </c>
      <c r="D338" s="6" t="s">
        <v>396</v>
      </c>
      <c r="E338" s="6" t="s">
        <v>483</v>
      </c>
      <c r="F338" s="6" t="s">
        <v>488</v>
      </c>
      <c r="G338" s="7">
        <v>46</v>
      </c>
      <c r="H338" s="17">
        <v>0</v>
      </c>
      <c r="I338" s="7"/>
      <c r="J338" s="7"/>
      <c r="K338" s="7"/>
      <c r="L338" s="7"/>
      <c r="M338" s="7"/>
      <c r="N338" s="7"/>
      <c r="O338" s="7"/>
      <c r="P338" s="7"/>
    </row>
    <row r="339" spans="1:24" ht="20.100000000000001" customHeight="1" x14ac:dyDescent="0.25">
      <c r="A339" s="6" t="s">
        <v>485</v>
      </c>
      <c r="B339" s="6" t="s">
        <v>486</v>
      </c>
      <c r="C339" s="1" t="s">
        <v>26</v>
      </c>
      <c r="D339" s="6" t="s">
        <v>396</v>
      </c>
      <c r="E339" s="6" t="s">
        <v>483</v>
      </c>
      <c r="F339" s="6" t="s">
        <v>489</v>
      </c>
      <c r="G339" s="7">
        <v>23</v>
      </c>
      <c r="H339" s="17">
        <v>0</v>
      </c>
      <c r="I339" s="7"/>
      <c r="J339" s="7"/>
      <c r="K339" s="7"/>
      <c r="L339" s="7"/>
      <c r="M339" s="7"/>
      <c r="N339" s="7"/>
      <c r="O339" s="7"/>
      <c r="P339" s="7"/>
    </row>
    <row r="340" spans="1:24" ht="20.100000000000001" customHeight="1" x14ac:dyDescent="0.25">
      <c r="A340" s="19" t="s">
        <v>490</v>
      </c>
      <c r="B340" s="19" t="s">
        <v>491</v>
      </c>
      <c r="C340" s="1" t="s">
        <v>26</v>
      </c>
      <c r="D340" s="19" t="s">
        <v>396</v>
      </c>
      <c r="E340" s="19" t="s">
        <v>483</v>
      </c>
      <c r="F340" s="19" t="s">
        <v>492</v>
      </c>
      <c r="G340" s="17">
        <v>371</v>
      </c>
      <c r="H340" s="17">
        <v>0</v>
      </c>
      <c r="I340" s="17">
        <v>370</v>
      </c>
      <c r="J340" s="17">
        <v>349</v>
      </c>
      <c r="K340" s="17">
        <v>370</v>
      </c>
      <c r="L340" s="17">
        <v>0</v>
      </c>
      <c r="M340" s="17">
        <v>0</v>
      </c>
      <c r="N340" s="17">
        <v>0</v>
      </c>
      <c r="O340" s="17">
        <v>21</v>
      </c>
      <c r="P340" s="17">
        <v>0</v>
      </c>
      <c r="Q340" s="8">
        <f>Table54[[#This Row],[Elanikud RKA]]/(Table54[[#This Row],[Elanikud]])</f>
        <v>0.99730458221024254</v>
      </c>
      <c r="S340" s="8">
        <f>Table54[[#This Row],[Liitunud ÜK e]]/(Table54[[#This Row],[Elanikud RKA]]+Table54[[#This Row],[Liitunud H e]])</f>
        <v>0.94324324324324327</v>
      </c>
      <c r="T340" s="8">
        <f>Table54[[#This Row],[Liitunud ÜV e]]/(Table54[[#This Row],[Elanikud RKA]]+Table54[[#This Row],[Liitunud H e]])</f>
        <v>1</v>
      </c>
      <c r="U340" s="8">
        <f>Table54[[#This Row],[M liitunud ÜK LP e]]/(Table54[[#This Row],[Elanikud RKA]]+Table54[[#This Row],[Liitunud H e]])</f>
        <v>0</v>
      </c>
      <c r="V340" s="8">
        <f>Table54[[#This Row],[M liitunud ÜV LP e]]/(Table54[[#This Row],[Elanikud RKA]]+Table54[[#This Row],[Liitunud H e]])</f>
        <v>0</v>
      </c>
      <c r="W340" s="8">
        <f>Table54[[#This Row],[M liitunud ÜK e]]/(Table54[[#This Row],[Elanikud RKA]]+Table54[[#This Row],[Liitunud H e]])</f>
        <v>5.675675675675676E-2</v>
      </c>
      <c r="X340" s="8">
        <f>Table54[[#This Row],[M liitunud ÜV e]]/(Table54[[#This Row],[Elanikud RKA]]+Table54[[#This Row],[Liitunud H e]])</f>
        <v>0</v>
      </c>
    </row>
    <row r="341" spans="1:24" s="9" customFormat="1" ht="20.100000000000001" customHeight="1" x14ac:dyDescent="0.25">
      <c r="A341" s="9" t="s">
        <v>490</v>
      </c>
      <c r="B341" s="9" t="s">
        <v>491</v>
      </c>
      <c r="C341" s="3" t="s">
        <v>26</v>
      </c>
      <c r="D341" s="9" t="s">
        <v>396</v>
      </c>
      <c r="E341" s="9" t="s">
        <v>483</v>
      </c>
      <c r="F341" s="9" t="s">
        <v>2002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  <c r="R341" s="8"/>
      <c r="S341" s="8"/>
      <c r="T341" s="8"/>
      <c r="U341" s="8"/>
      <c r="V341" s="8"/>
      <c r="W341" s="8"/>
      <c r="X341" s="8"/>
    </row>
    <row r="342" spans="1:24" s="9" customFormat="1" ht="20.100000000000001" customHeight="1" x14ac:dyDescent="0.25">
      <c r="A342" s="9" t="s">
        <v>490</v>
      </c>
      <c r="B342" s="9" t="s">
        <v>491</v>
      </c>
      <c r="C342" s="3" t="s">
        <v>26</v>
      </c>
      <c r="D342" s="9" t="s">
        <v>396</v>
      </c>
      <c r="E342" s="9" t="s">
        <v>483</v>
      </c>
      <c r="F342" s="9" t="s">
        <v>2003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  <c r="R342" s="8"/>
      <c r="S342" s="8"/>
      <c r="T342" s="8"/>
      <c r="U342" s="8"/>
      <c r="V342" s="8"/>
      <c r="W342" s="8"/>
      <c r="X342" s="8"/>
    </row>
    <row r="343" spans="1:24" s="9" customFormat="1" ht="20.100000000000001" customHeight="1" x14ac:dyDescent="0.25">
      <c r="A343" s="19" t="s">
        <v>493</v>
      </c>
      <c r="B343" s="19" t="s">
        <v>494</v>
      </c>
      <c r="C343" s="1" t="s">
        <v>26</v>
      </c>
      <c r="D343" s="19" t="s">
        <v>396</v>
      </c>
      <c r="E343" s="19" t="s">
        <v>483</v>
      </c>
      <c r="F343" s="19" t="s">
        <v>495</v>
      </c>
      <c r="G343" s="17">
        <v>696</v>
      </c>
      <c r="H343" s="17">
        <v>0</v>
      </c>
      <c r="I343" s="17">
        <v>510</v>
      </c>
      <c r="J343" s="17">
        <v>510</v>
      </c>
      <c r="K343" s="17">
        <v>510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8">
        <f>Table54[[#This Row],[Elanikud RKA]]/(Table54[[#This Row],[Elanikud]])</f>
        <v>0.73275862068965514</v>
      </c>
      <c r="R343" s="8"/>
      <c r="S343" s="8">
        <f>Table54[[#This Row],[Liitunud ÜK e]]/(Table54[[#This Row],[Elanikud RKA]]+Table54[[#This Row],[Liitunud H e]])</f>
        <v>1</v>
      </c>
      <c r="T343" s="8">
        <f>Table54[[#This Row],[Liitunud ÜV e]]/(Table54[[#This Row],[Elanikud RKA]]+Table54[[#This Row],[Liitunud H e]])</f>
        <v>1</v>
      </c>
      <c r="U343" s="8">
        <f>Table54[[#This Row],[M liitunud ÜK LP e]]/(Table54[[#This Row],[Elanikud RKA]]+Table54[[#This Row],[Liitunud H e]])</f>
        <v>0</v>
      </c>
      <c r="V343" s="8">
        <f>Table54[[#This Row],[M liitunud ÜV LP e]]/(Table54[[#This Row],[Elanikud RKA]]+Table54[[#This Row],[Liitunud H e]])</f>
        <v>0</v>
      </c>
      <c r="W343" s="8">
        <f>Table54[[#This Row],[M liitunud ÜK e]]/(Table54[[#This Row],[Elanikud RKA]]+Table54[[#This Row],[Liitunud H e]])</f>
        <v>0</v>
      </c>
      <c r="X343" s="8">
        <f>Table54[[#This Row],[M liitunud ÜV e]]/(Table54[[#This Row],[Elanikud RKA]]+Table54[[#This Row],[Liitunud H e]])</f>
        <v>0</v>
      </c>
    </row>
    <row r="344" spans="1:24" ht="20.100000000000001" customHeight="1" x14ac:dyDescent="0.25">
      <c r="A344" s="9" t="s">
        <v>493</v>
      </c>
      <c r="B344" s="9" t="s">
        <v>494</v>
      </c>
      <c r="C344" s="3" t="s">
        <v>26</v>
      </c>
      <c r="D344" s="9" t="s">
        <v>396</v>
      </c>
      <c r="E344" s="9" t="s">
        <v>483</v>
      </c>
      <c r="F344" s="9" t="s">
        <v>484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</row>
    <row r="345" spans="1:24" s="9" customFormat="1" ht="20.100000000000001" customHeight="1" x14ac:dyDescent="0.25">
      <c r="A345" s="9" t="s">
        <v>493</v>
      </c>
      <c r="B345" s="9" t="s">
        <v>494</v>
      </c>
      <c r="C345" s="3" t="s">
        <v>26</v>
      </c>
      <c r="D345" s="9" t="s">
        <v>396</v>
      </c>
      <c r="E345" s="9" t="s">
        <v>483</v>
      </c>
      <c r="F345" s="9" t="s">
        <v>503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  <c r="R345" s="8"/>
      <c r="S345" s="8"/>
      <c r="T345" s="8"/>
      <c r="U345" s="8"/>
      <c r="V345" s="8"/>
      <c r="W345" s="8"/>
      <c r="X345" s="8"/>
    </row>
    <row r="346" spans="1:24" ht="20.100000000000001" customHeight="1" x14ac:dyDescent="0.25">
      <c r="A346" s="19" t="s">
        <v>496</v>
      </c>
      <c r="B346" s="19" t="s">
        <v>497</v>
      </c>
      <c r="C346" s="1" t="s">
        <v>48</v>
      </c>
      <c r="D346" s="19" t="s">
        <v>396</v>
      </c>
      <c r="E346" s="19" t="s">
        <v>483</v>
      </c>
      <c r="F346" s="19" t="s">
        <v>498</v>
      </c>
      <c r="G346" s="17">
        <v>254</v>
      </c>
      <c r="H346" s="17">
        <v>0</v>
      </c>
      <c r="I346" s="17">
        <v>110</v>
      </c>
      <c r="J346" s="17">
        <v>110</v>
      </c>
      <c r="K346" s="17">
        <v>110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8">
        <f>Table54[[#This Row],[Elanikud RKA]]/(Table54[[#This Row],[Elanikud]])</f>
        <v>0.43307086614173229</v>
      </c>
      <c r="S346" s="8">
        <f>Table54[[#This Row],[Liitunud ÜK e]]/(Table54[[#This Row],[Elanikud RKA]]+Table54[[#This Row],[Liitunud H e]])</f>
        <v>1</v>
      </c>
      <c r="T346" s="8">
        <f>Table54[[#This Row],[Liitunud ÜV e]]/(Table54[[#This Row],[Elanikud RKA]]+Table54[[#This Row],[Liitunud H e]])</f>
        <v>1</v>
      </c>
      <c r="U346" s="8">
        <f>Table54[[#This Row],[M liitunud ÜK LP e]]/(Table54[[#This Row],[Elanikud RKA]]+Table54[[#This Row],[Liitunud H e]])</f>
        <v>0</v>
      </c>
      <c r="V346" s="8">
        <f>Table54[[#This Row],[M liitunud ÜV LP e]]/(Table54[[#This Row],[Elanikud RKA]]+Table54[[#This Row],[Liitunud H e]])</f>
        <v>0</v>
      </c>
      <c r="W346" s="8">
        <f>Table54[[#This Row],[M liitunud ÜK e]]/(Table54[[#This Row],[Elanikud RKA]]+Table54[[#This Row],[Liitunud H e]])</f>
        <v>0</v>
      </c>
      <c r="X346" s="8">
        <f>Table54[[#This Row],[M liitunud ÜV e]]/(Table54[[#This Row],[Elanikud RKA]]+Table54[[#This Row],[Liitunud H e]])</f>
        <v>0</v>
      </c>
    </row>
    <row r="347" spans="1:24" ht="20.100000000000001" customHeight="1" x14ac:dyDescent="0.25">
      <c r="A347" s="19" t="s">
        <v>499</v>
      </c>
      <c r="B347" s="19" t="s">
        <v>500</v>
      </c>
      <c r="C347" s="1" t="s">
        <v>48</v>
      </c>
      <c r="D347" s="19" t="s">
        <v>396</v>
      </c>
      <c r="E347" s="19" t="s">
        <v>501</v>
      </c>
      <c r="F347" s="19" t="s">
        <v>501</v>
      </c>
      <c r="G347" s="17">
        <v>5501</v>
      </c>
      <c r="H347" s="17">
        <v>0</v>
      </c>
      <c r="I347" s="17">
        <v>6110</v>
      </c>
      <c r="J347" s="17">
        <v>5301</v>
      </c>
      <c r="K347" s="17">
        <v>5435</v>
      </c>
      <c r="L347" s="17">
        <v>0</v>
      </c>
      <c r="M347" s="17">
        <v>332</v>
      </c>
      <c r="N347" s="17">
        <v>332</v>
      </c>
      <c r="O347" s="17">
        <v>477</v>
      </c>
      <c r="P347" s="17">
        <v>343</v>
      </c>
      <c r="Q347" s="8">
        <f>Table54[[#This Row],[Elanikud RKA]]/(Table54[[#This Row],[Elanikud]]+G348+G349+G350)</f>
        <v>0.97885293175264343</v>
      </c>
      <c r="S347" s="8">
        <f>Table54[[#This Row],[Liitunud ÜK e]]/(Table54[[#This Row],[Elanikud RKA]]+Table54[[#This Row],[Liitunud H e]])</f>
        <v>0.86759410801963999</v>
      </c>
      <c r="T347" s="8">
        <f>Table54[[#This Row],[Liitunud ÜV e]]/(Table54[[#This Row],[Elanikud RKA]]+Table54[[#This Row],[Liitunud H e]])</f>
        <v>0.88952536824877249</v>
      </c>
      <c r="U347" s="8">
        <f>Table54[[#This Row],[M liitunud ÜK LP e]]/(Table54[[#This Row],[Elanikud RKA]]+Table54[[#This Row],[Liitunud H e]])</f>
        <v>5.4337152209492638E-2</v>
      </c>
      <c r="V347" s="8">
        <f>Table54[[#This Row],[M liitunud ÜV LP e]]/(Table54[[#This Row],[Elanikud RKA]]+Table54[[#This Row],[Liitunud H e]])</f>
        <v>5.4337152209492638E-2</v>
      </c>
      <c r="W347" s="8">
        <f>Table54[[#This Row],[M liitunud ÜK e]]/(Table54[[#This Row],[Elanikud RKA]]+Table54[[#This Row],[Liitunud H e]])</f>
        <v>7.8068739770867424E-2</v>
      </c>
      <c r="X347" s="8">
        <f>Table54[[#This Row],[M liitunud ÜV e]]/(Table54[[#This Row],[Elanikud RKA]]+Table54[[#This Row],[Liitunud H e]])</f>
        <v>5.6137479541734862E-2</v>
      </c>
    </row>
    <row r="348" spans="1:24" ht="20.100000000000001" customHeight="1" x14ac:dyDescent="0.25">
      <c r="A348" s="6" t="s">
        <v>499</v>
      </c>
      <c r="B348" s="6" t="s">
        <v>500</v>
      </c>
      <c r="C348" s="1" t="s">
        <v>48</v>
      </c>
      <c r="D348" s="6" t="s">
        <v>396</v>
      </c>
      <c r="E348" s="6" t="s">
        <v>483</v>
      </c>
      <c r="F348" s="6" t="s">
        <v>502</v>
      </c>
      <c r="G348" s="7">
        <v>103</v>
      </c>
      <c r="H348" s="17">
        <v>0</v>
      </c>
      <c r="I348" s="7"/>
      <c r="J348" s="7"/>
      <c r="K348" s="7"/>
      <c r="L348" s="7"/>
      <c r="M348" s="7"/>
      <c r="N348" s="7"/>
      <c r="O348" s="7"/>
      <c r="P348" s="7"/>
    </row>
    <row r="349" spans="1:24" ht="20.100000000000001" customHeight="1" x14ac:dyDescent="0.25">
      <c r="A349" s="6" t="s">
        <v>499</v>
      </c>
      <c r="B349" s="6" t="s">
        <v>500</v>
      </c>
      <c r="C349" s="1" t="s">
        <v>48</v>
      </c>
      <c r="D349" s="6" t="s">
        <v>396</v>
      </c>
      <c r="E349" s="6" t="s">
        <v>483</v>
      </c>
      <c r="F349" s="6" t="s">
        <v>503</v>
      </c>
      <c r="G349" s="7">
        <v>130</v>
      </c>
      <c r="H349" s="17">
        <v>0</v>
      </c>
      <c r="I349" s="7"/>
      <c r="J349" s="7"/>
      <c r="K349" s="7"/>
      <c r="L349" s="7"/>
      <c r="M349" s="7"/>
      <c r="N349" s="7"/>
      <c r="O349" s="7"/>
      <c r="P349" s="7"/>
    </row>
    <row r="350" spans="1:24" ht="20.100000000000001" customHeight="1" x14ac:dyDescent="0.25">
      <c r="A350" s="19" t="s">
        <v>499</v>
      </c>
      <c r="B350" s="19" t="s">
        <v>500</v>
      </c>
      <c r="C350" s="1" t="s">
        <v>48</v>
      </c>
      <c r="D350" s="19" t="s">
        <v>396</v>
      </c>
      <c r="E350" s="19" t="s">
        <v>483</v>
      </c>
      <c r="F350" s="19" t="s">
        <v>504</v>
      </c>
      <c r="G350" s="17">
        <v>508</v>
      </c>
      <c r="H350" s="17">
        <v>0</v>
      </c>
      <c r="I350" s="17"/>
      <c r="J350" s="17"/>
      <c r="K350" s="17"/>
      <c r="L350" s="17"/>
      <c r="M350" s="17"/>
      <c r="N350" s="17"/>
      <c r="O350" s="17"/>
      <c r="P350" s="17"/>
    </row>
    <row r="351" spans="1:24" s="9" customFormat="1" ht="20.100000000000001" customHeight="1" x14ac:dyDescent="0.25">
      <c r="A351" s="9" t="s">
        <v>499</v>
      </c>
      <c r="B351" s="9" t="s">
        <v>500</v>
      </c>
      <c r="C351" s="3" t="s">
        <v>48</v>
      </c>
      <c r="D351" s="9" t="s">
        <v>396</v>
      </c>
      <c r="E351" s="9" t="s">
        <v>483</v>
      </c>
      <c r="F351" s="9" t="s">
        <v>2004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  <c r="R351" s="8"/>
      <c r="S351" s="8"/>
      <c r="T351" s="8"/>
      <c r="U351" s="8"/>
      <c r="V351" s="8"/>
      <c r="W351" s="8"/>
      <c r="X351" s="8"/>
    </row>
    <row r="352" spans="1:24" s="9" customFormat="1" ht="20.100000000000001" customHeight="1" x14ac:dyDescent="0.25">
      <c r="A352" s="9" t="s">
        <v>499</v>
      </c>
      <c r="B352" s="9" t="s">
        <v>500</v>
      </c>
      <c r="C352" s="3" t="s">
        <v>48</v>
      </c>
      <c r="D352" s="9" t="s">
        <v>396</v>
      </c>
      <c r="E352" s="9" t="s">
        <v>483</v>
      </c>
      <c r="F352" s="9" t="s">
        <v>2005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  <c r="R352" s="8"/>
      <c r="S352" s="8"/>
      <c r="T352" s="8"/>
      <c r="U352" s="8"/>
      <c r="V352" s="8"/>
      <c r="W352" s="8"/>
      <c r="X352" s="8"/>
    </row>
    <row r="353" spans="1:24" ht="20.100000000000001" customHeight="1" x14ac:dyDescent="0.25">
      <c r="A353" s="19" t="s">
        <v>505</v>
      </c>
      <c r="B353" s="19" t="s">
        <v>506</v>
      </c>
      <c r="C353" s="21" t="s">
        <v>26</v>
      </c>
      <c r="D353" s="19" t="s">
        <v>396</v>
      </c>
      <c r="E353" s="19" t="s">
        <v>507</v>
      </c>
      <c r="F353" s="19" t="s">
        <v>508</v>
      </c>
      <c r="G353" s="17">
        <v>141</v>
      </c>
      <c r="H353" s="17">
        <v>100</v>
      </c>
      <c r="I353" s="17">
        <v>650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650</v>
      </c>
      <c r="P353" s="17">
        <v>650</v>
      </c>
      <c r="Q353" s="8">
        <f>Table54[[#This Row],[Elanikud RKA]]/(Table54[[#This Row],[Elanikud]]+G354+G355+G356)</f>
        <v>0.72706935123042504</v>
      </c>
      <c r="R353" s="8">
        <f>Table54[[#This Row],[Liitunud H e]]/Table54[[#This Row],[H_elanikud]]</f>
        <v>0</v>
      </c>
      <c r="S353" s="8">
        <f>Table54[[#This Row],[Liitunud ÜK e]]/(Table54[[#This Row],[Elanikud RKA]]+Table54[[#This Row],[Liitunud H e]])</f>
        <v>0</v>
      </c>
      <c r="T353" s="8">
        <f>Table54[[#This Row],[Liitunud ÜV e]]/(Table54[[#This Row],[Elanikud RKA]]+Table54[[#This Row],[Liitunud H e]])</f>
        <v>0</v>
      </c>
      <c r="U353" s="8">
        <f>Table54[[#This Row],[M liitunud ÜK LP e]]/(Table54[[#This Row],[Elanikud RKA]]+Table54[[#This Row],[Liitunud H e]])</f>
        <v>0</v>
      </c>
      <c r="V353" s="8">
        <f>Table54[[#This Row],[M liitunud ÜV LP e]]/(Table54[[#This Row],[Elanikud RKA]]+Table54[[#This Row],[Liitunud H e]])</f>
        <v>0</v>
      </c>
      <c r="W353" s="8">
        <f>Table54[[#This Row],[M liitunud ÜK e]]/(Table54[[#This Row],[Elanikud RKA]]+Table54[[#This Row],[Liitunud H e]])</f>
        <v>1</v>
      </c>
      <c r="X353" s="8">
        <f>Table54[[#This Row],[M liitunud ÜV e]]/(Table54[[#This Row],[Elanikud RKA]]+Table54[[#This Row],[Liitunud H e]])</f>
        <v>1</v>
      </c>
    </row>
    <row r="354" spans="1:24" ht="20.100000000000001" customHeight="1" x14ac:dyDescent="0.25">
      <c r="A354" s="6" t="s">
        <v>505</v>
      </c>
      <c r="B354" s="6" t="s">
        <v>506</v>
      </c>
      <c r="C354" s="21" t="s">
        <v>26</v>
      </c>
      <c r="D354" s="6" t="s">
        <v>396</v>
      </c>
      <c r="E354" s="6" t="s">
        <v>507</v>
      </c>
      <c r="F354" s="6" t="s">
        <v>509</v>
      </c>
      <c r="G354" s="7">
        <v>188</v>
      </c>
      <c r="H354" s="7"/>
      <c r="I354" s="7"/>
      <c r="J354" s="7"/>
      <c r="K354" s="7"/>
      <c r="L354" s="7"/>
      <c r="M354" s="7"/>
      <c r="N354" s="7"/>
      <c r="O354" s="7"/>
      <c r="P354" s="7"/>
    </row>
    <row r="355" spans="1:24" ht="20.100000000000001" customHeight="1" x14ac:dyDescent="0.25">
      <c r="A355" s="6" t="s">
        <v>505</v>
      </c>
      <c r="B355" s="6" t="s">
        <v>506</v>
      </c>
      <c r="C355" s="21" t="s">
        <v>26</v>
      </c>
      <c r="D355" s="6" t="s">
        <v>396</v>
      </c>
      <c r="E355" s="6" t="s">
        <v>507</v>
      </c>
      <c r="F355" s="6" t="s">
        <v>510</v>
      </c>
      <c r="G355" s="7">
        <v>395</v>
      </c>
      <c r="H355" s="7"/>
      <c r="I355" s="7"/>
      <c r="J355" s="7"/>
      <c r="K355" s="7"/>
      <c r="L355" s="7"/>
      <c r="M355" s="7"/>
      <c r="N355" s="7"/>
      <c r="O355" s="7"/>
      <c r="P355" s="7"/>
    </row>
    <row r="356" spans="1:24" ht="20.100000000000001" customHeight="1" x14ac:dyDescent="0.25">
      <c r="A356" s="6" t="s">
        <v>505</v>
      </c>
      <c r="B356" s="6" t="s">
        <v>506</v>
      </c>
      <c r="C356" s="21" t="s">
        <v>26</v>
      </c>
      <c r="D356" s="6" t="s">
        <v>396</v>
      </c>
      <c r="E356" s="6" t="s">
        <v>507</v>
      </c>
      <c r="F356" s="6" t="s">
        <v>511</v>
      </c>
      <c r="G356" s="7">
        <v>170</v>
      </c>
      <c r="H356" s="7"/>
      <c r="I356" s="7"/>
      <c r="J356" s="7"/>
      <c r="K356" s="7"/>
      <c r="L356" s="7"/>
      <c r="M356" s="7"/>
      <c r="N356" s="7"/>
      <c r="O356" s="7"/>
      <c r="P356" s="7"/>
    </row>
    <row r="357" spans="1:24" s="9" customFormat="1" ht="20.100000000000001" customHeight="1" x14ac:dyDescent="0.25">
      <c r="A357" s="9" t="s">
        <v>505</v>
      </c>
      <c r="B357" s="9" t="s">
        <v>506</v>
      </c>
      <c r="C357" s="3" t="s">
        <v>26</v>
      </c>
      <c r="D357" s="9" t="s">
        <v>396</v>
      </c>
      <c r="E357" s="9" t="s">
        <v>480</v>
      </c>
      <c r="F357" s="9" t="s">
        <v>480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  <c r="R357" s="8"/>
      <c r="S357" s="8"/>
      <c r="T357" s="8"/>
      <c r="U357" s="8"/>
      <c r="V357" s="8"/>
      <c r="W357" s="8"/>
      <c r="X357" s="8"/>
    </row>
    <row r="358" spans="1:24" s="9" customFormat="1" ht="20.100000000000001" customHeight="1" x14ac:dyDescent="0.25">
      <c r="A358" s="6" t="s">
        <v>512</v>
      </c>
      <c r="B358" s="6" t="s">
        <v>513</v>
      </c>
      <c r="C358" s="1" t="s">
        <v>26</v>
      </c>
      <c r="D358" s="6" t="s">
        <v>514</v>
      </c>
      <c r="E358" s="6" t="s">
        <v>515</v>
      </c>
      <c r="F358" s="6" t="s">
        <v>516</v>
      </c>
      <c r="G358" s="7">
        <v>558</v>
      </c>
      <c r="H358" s="7">
        <v>0</v>
      </c>
      <c r="I358" s="7">
        <v>580</v>
      </c>
      <c r="J358" s="7">
        <v>510</v>
      </c>
      <c r="K358" s="7">
        <v>510</v>
      </c>
      <c r="L358" s="7">
        <v>0</v>
      </c>
      <c r="M358" s="7">
        <v>50</v>
      </c>
      <c r="N358" s="7">
        <v>50</v>
      </c>
      <c r="O358" s="7">
        <v>20</v>
      </c>
      <c r="P358" s="7">
        <v>20</v>
      </c>
      <c r="Q358" s="8">
        <f>Table54[[#This Row],[Elanikud RKA]]/(Table54[[#This Row],[Elanikud]]+G359+G360)</f>
        <v>1.0394265232974911</v>
      </c>
      <c r="R358" s="8"/>
      <c r="S358" s="8">
        <f>Table54[[#This Row],[Liitunud ÜK e]]/(Table54[[#This Row],[Elanikud RKA]]+Table54[[#This Row],[Liitunud H e]])</f>
        <v>0.87931034482758619</v>
      </c>
      <c r="T358" s="8">
        <f>Table54[[#This Row],[Liitunud ÜV e]]/(Table54[[#This Row],[Elanikud RKA]]+Table54[[#This Row],[Liitunud H e]])</f>
        <v>0.87931034482758619</v>
      </c>
      <c r="U358" s="8">
        <f>Table54[[#This Row],[M liitunud ÜK LP e]]/(Table54[[#This Row],[Elanikud RKA]]+Table54[[#This Row],[Liitunud H e]])</f>
        <v>8.6206896551724144E-2</v>
      </c>
      <c r="V358" s="8">
        <f>Table54[[#This Row],[M liitunud ÜV LP e]]/(Table54[[#This Row],[Elanikud RKA]]+Table54[[#This Row],[Liitunud H e]])</f>
        <v>8.6206896551724144E-2</v>
      </c>
      <c r="W358" s="8">
        <f>Table54[[#This Row],[M liitunud ÜK e]]/(Table54[[#This Row],[Elanikud RKA]]+Table54[[#This Row],[Liitunud H e]])</f>
        <v>3.4482758620689655E-2</v>
      </c>
      <c r="X358" s="8">
        <f>Table54[[#This Row],[M liitunud ÜV e]]/(Table54[[#This Row],[Elanikud RKA]]+Table54[[#This Row],[Liitunud H e]])</f>
        <v>3.4482758620689655E-2</v>
      </c>
    </row>
    <row r="359" spans="1:24" ht="20.100000000000001" customHeight="1" x14ac:dyDescent="0.25">
      <c r="A359" s="9" t="s">
        <v>512</v>
      </c>
      <c r="B359" s="9" t="s">
        <v>513</v>
      </c>
      <c r="C359" s="3" t="s">
        <v>26</v>
      </c>
      <c r="D359" s="9" t="s">
        <v>514</v>
      </c>
      <c r="E359" s="9" t="s">
        <v>515</v>
      </c>
      <c r="F359" s="9" t="s">
        <v>2006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</row>
    <row r="360" spans="1:24" s="9" customFormat="1" ht="20.100000000000001" customHeight="1" x14ac:dyDescent="0.25">
      <c r="A360" s="9" t="s">
        <v>512</v>
      </c>
      <c r="B360" s="9" t="s">
        <v>513</v>
      </c>
      <c r="C360" s="3" t="s">
        <v>26</v>
      </c>
      <c r="D360" s="9" t="s">
        <v>514</v>
      </c>
      <c r="E360" s="9" t="s">
        <v>515</v>
      </c>
      <c r="F360" s="9" t="s">
        <v>2007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  <c r="R360" s="11"/>
      <c r="S360" s="11"/>
      <c r="T360" s="11"/>
      <c r="U360" s="11"/>
      <c r="V360" s="11"/>
      <c r="W360" s="11"/>
      <c r="X360" s="11"/>
    </row>
    <row r="361" spans="1:24" s="9" customFormat="1" ht="20.100000000000001" customHeight="1" x14ac:dyDescent="0.25">
      <c r="A361" s="9" t="s">
        <v>512</v>
      </c>
      <c r="B361" s="9" t="s">
        <v>513</v>
      </c>
      <c r="C361" s="3" t="s">
        <v>26</v>
      </c>
      <c r="D361" s="9" t="s">
        <v>514</v>
      </c>
      <c r="E361" s="9" t="s">
        <v>515</v>
      </c>
      <c r="F361" s="9" t="s">
        <v>1039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  <c r="R361" s="11"/>
      <c r="S361" s="11"/>
      <c r="T361" s="11"/>
      <c r="U361" s="11"/>
      <c r="V361" s="11"/>
      <c r="W361" s="11"/>
      <c r="X361" s="11"/>
    </row>
    <row r="362" spans="1:24" s="12" customFormat="1" ht="20.100000000000001" customHeight="1" x14ac:dyDescent="0.25">
      <c r="A362" s="12" t="s">
        <v>1724</v>
      </c>
      <c r="B362" s="12" t="s">
        <v>1725</v>
      </c>
      <c r="C362" s="2" t="s">
        <v>48</v>
      </c>
      <c r="D362" s="12" t="s">
        <v>514</v>
      </c>
      <c r="E362" s="12" t="s">
        <v>1726</v>
      </c>
      <c r="F362" s="12" t="s">
        <v>1727</v>
      </c>
      <c r="G362" s="13">
        <v>5410</v>
      </c>
      <c r="H362" s="13">
        <v>980</v>
      </c>
      <c r="I362" s="13">
        <v>6520</v>
      </c>
      <c r="J362" s="13"/>
      <c r="K362" s="13"/>
      <c r="L362" s="13"/>
      <c r="M362" s="13"/>
      <c r="N362" s="13"/>
      <c r="O362" s="13"/>
      <c r="P362" s="13"/>
      <c r="Q362" s="14">
        <f>Table54[[#This Row],[Elanikud RKA]]/(Table54[[#This Row],[Elanikud]]+G363+G364+G365)</f>
        <v>0.97400657305049299</v>
      </c>
      <c r="R362" s="14">
        <f>Table54[[#This Row],[Liitunud H e]]/Table54[[#This Row],[H_elanikud]]</f>
        <v>0</v>
      </c>
      <c r="S362" s="14">
        <f>Table54[[#This Row],[Liitunud ÜK e]]/(Table54[[#This Row],[Elanikud RKA]]+Table54[[#This Row],[Liitunud H e]])</f>
        <v>0</v>
      </c>
      <c r="T362" s="14">
        <f>Table54[[#This Row],[Liitunud ÜV e]]/(Table54[[#This Row],[Elanikud RKA]]+Table54[[#This Row],[Liitunud H e]])</f>
        <v>0</v>
      </c>
      <c r="U362" s="14">
        <f>Table54[[#This Row],[M liitunud ÜK LP e]]/(Table54[[#This Row],[Elanikud RKA]]+Table54[[#This Row],[Liitunud H e]])</f>
        <v>0</v>
      </c>
      <c r="V362" s="14">
        <f>Table54[[#This Row],[M liitunud ÜV LP e]]/(Table54[[#This Row],[Elanikud RKA]]+Table54[[#This Row],[Liitunud H e]])</f>
        <v>0</v>
      </c>
      <c r="W362" s="14">
        <f>Table54[[#This Row],[M liitunud ÜK e]]/(Table54[[#This Row],[Elanikud RKA]]+Table54[[#This Row],[Liitunud H e]])</f>
        <v>0</v>
      </c>
      <c r="X362" s="14">
        <f>Table54[[#This Row],[M liitunud ÜV e]]/(Table54[[#This Row],[Elanikud RKA]]+Table54[[#This Row],[Liitunud H e]])</f>
        <v>0</v>
      </c>
    </row>
    <row r="363" spans="1:24" s="12" customFormat="1" ht="20.100000000000001" customHeight="1" x14ac:dyDescent="0.25">
      <c r="A363" s="12" t="s">
        <v>1724</v>
      </c>
      <c r="B363" s="12" t="s">
        <v>1725</v>
      </c>
      <c r="C363" s="2" t="s">
        <v>48</v>
      </c>
      <c r="D363" s="12" t="s">
        <v>514</v>
      </c>
      <c r="E363" s="12" t="s">
        <v>1726</v>
      </c>
      <c r="F363" s="12" t="s">
        <v>1105</v>
      </c>
      <c r="G363" s="13">
        <v>178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4"/>
      <c r="S363" s="14"/>
      <c r="T363" s="14"/>
      <c r="U363" s="14"/>
      <c r="V363" s="14"/>
      <c r="W363" s="14"/>
      <c r="X363" s="14"/>
    </row>
    <row r="364" spans="1:24" s="12" customFormat="1" ht="20.100000000000001" customHeight="1" x14ac:dyDescent="0.25">
      <c r="A364" s="12" t="s">
        <v>1724</v>
      </c>
      <c r="B364" s="12" t="s">
        <v>1725</v>
      </c>
      <c r="C364" s="2" t="s">
        <v>48</v>
      </c>
      <c r="D364" s="12" t="s">
        <v>514</v>
      </c>
      <c r="E364" s="12" t="s">
        <v>1726</v>
      </c>
      <c r="F364" s="12" t="s">
        <v>1728</v>
      </c>
      <c r="G364" s="13">
        <v>675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4"/>
      <c r="R364" s="14"/>
      <c r="S364" s="14"/>
      <c r="T364" s="14"/>
      <c r="U364" s="14"/>
      <c r="V364" s="14"/>
      <c r="W364" s="14"/>
      <c r="X364" s="14"/>
    </row>
    <row r="365" spans="1:24" s="12" customFormat="1" ht="20.100000000000001" customHeight="1" x14ac:dyDescent="0.25">
      <c r="A365" s="12" t="s">
        <v>1724</v>
      </c>
      <c r="B365" s="12" t="s">
        <v>1725</v>
      </c>
      <c r="C365" s="2" t="s">
        <v>48</v>
      </c>
      <c r="D365" s="12" t="s">
        <v>514</v>
      </c>
      <c r="E365" s="12" t="s">
        <v>1726</v>
      </c>
      <c r="F365" s="12" t="s">
        <v>1729</v>
      </c>
      <c r="G365" s="13">
        <v>431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4"/>
      <c r="R365" s="14"/>
      <c r="S365" s="14"/>
      <c r="T365" s="14"/>
      <c r="U365" s="14"/>
      <c r="V365" s="14"/>
      <c r="W365" s="14"/>
      <c r="X365" s="14"/>
    </row>
    <row r="366" spans="1:24" s="12" customFormat="1" ht="20.100000000000001" customHeight="1" x14ac:dyDescent="0.25">
      <c r="A366" s="12" t="s">
        <v>1730</v>
      </c>
      <c r="B366" s="12" t="s">
        <v>1731</v>
      </c>
      <c r="C366" s="2" t="s">
        <v>26</v>
      </c>
      <c r="D366" s="12" t="s">
        <v>514</v>
      </c>
      <c r="E366" s="12" t="s">
        <v>1726</v>
      </c>
      <c r="F366" s="12" t="s">
        <v>1732</v>
      </c>
      <c r="G366" s="13">
        <v>187</v>
      </c>
      <c r="H366" s="13"/>
      <c r="I366" s="13">
        <v>70</v>
      </c>
      <c r="J366" s="13"/>
      <c r="K366" s="13"/>
      <c r="L366" s="13"/>
      <c r="M366" s="13"/>
      <c r="N366" s="13"/>
      <c r="O366" s="13"/>
      <c r="P366" s="13"/>
      <c r="Q366" s="14">
        <f>Table54[[#This Row],[Elanikud RKA]]/(Table54[[#This Row],[Elanikud]])</f>
        <v>0.37433155080213903</v>
      </c>
      <c r="R366" s="14"/>
      <c r="S366" s="14">
        <f>Table54[[#This Row],[Liitunud ÜK e]]/(Table54[[#This Row],[Elanikud RKA]]+Table54[[#This Row],[Liitunud H e]])</f>
        <v>0</v>
      </c>
      <c r="T366" s="14">
        <f>Table54[[#This Row],[Liitunud ÜV e]]/(Table54[[#This Row],[Elanikud RKA]]+Table54[[#This Row],[Liitunud H e]])</f>
        <v>0</v>
      </c>
      <c r="U366" s="14">
        <f>Table54[[#This Row],[M liitunud ÜK LP e]]/(Table54[[#This Row],[Elanikud RKA]]+Table54[[#This Row],[Liitunud H e]])</f>
        <v>0</v>
      </c>
      <c r="V366" s="14">
        <f>Table54[[#This Row],[M liitunud ÜV LP e]]/(Table54[[#This Row],[Elanikud RKA]]+Table54[[#This Row],[Liitunud H e]])</f>
        <v>0</v>
      </c>
      <c r="W366" s="14">
        <f>Table54[[#This Row],[M liitunud ÜK e]]/(Table54[[#This Row],[Elanikud RKA]]+Table54[[#This Row],[Liitunud H e]])</f>
        <v>0</v>
      </c>
      <c r="X366" s="14">
        <f>Table54[[#This Row],[M liitunud ÜV e]]/(Table54[[#This Row],[Elanikud RKA]]+Table54[[#This Row],[Liitunud H e]])</f>
        <v>0</v>
      </c>
    </row>
    <row r="367" spans="1:24" ht="20.100000000000001" customHeight="1" x14ac:dyDescent="0.25">
      <c r="A367" s="6" t="s">
        <v>517</v>
      </c>
      <c r="B367" s="6" t="s">
        <v>518</v>
      </c>
      <c r="C367" s="1" t="s">
        <v>26</v>
      </c>
      <c r="D367" s="6" t="s">
        <v>514</v>
      </c>
      <c r="E367" s="6" t="s">
        <v>519</v>
      </c>
      <c r="F367" s="6" t="s">
        <v>520</v>
      </c>
      <c r="G367" s="7">
        <v>189</v>
      </c>
      <c r="H367" s="7">
        <v>50</v>
      </c>
      <c r="I367" s="7">
        <v>30</v>
      </c>
      <c r="J367" s="7">
        <v>24</v>
      </c>
      <c r="K367" s="7">
        <v>26</v>
      </c>
      <c r="L367" s="7">
        <v>0</v>
      </c>
      <c r="M367" s="7">
        <v>0</v>
      </c>
      <c r="N367" s="7">
        <v>0</v>
      </c>
      <c r="O367" s="7">
        <v>6</v>
      </c>
      <c r="P367" s="7">
        <v>4</v>
      </c>
      <c r="Q367" s="8">
        <f>Table54[[#This Row],[Elanikud RKA]]/(Table54[[#This Row],[Elanikud]])</f>
        <v>0.15873015873015872</v>
      </c>
      <c r="R367" s="8">
        <f>Table54[[#This Row],[Liitunud H e]]/Table54[[#This Row],[H_elanikud]]</f>
        <v>0</v>
      </c>
      <c r="S367" s="8">
        <f>Table54[[#This Row],[Liitunud ÜK e]]/(Table54[[#This Row],[Elanikud RKA]]+Table54[[#This Row],[Liitunud H e]])</f>
        <v>0.8</v>
      </c>
      <c r="T367" s="8">
        <f>Table54[[#This Row],[Liitunud ÜV e]]/(Table54[[#This Row],[Elanikud RKA]]+Table54[[#This Row],[Liitunud H e]])</f>
        <v>0.8666666666666667</v>
      </c>
      <c r="U367" s="8">
        <f>Table54[[#This Row],[M liitunud ÜK LP e]]/(Table54[[#This Row],[Elanikud RKA]]+Table54[[#This Row],[Liitunud H e]])</f>
        <v>0</v>
      </c>
      <c r="V367" s="8">
        <f>Table54[[#This Row],[M liitunud ÜV LP e]]/(Table54[[#This Row],[Elanikud RKA]]+Table54[[#This Row],[Liitunud H e]])</f>
        <v>0</v>
      </c>
      <c r="W367" s="8">
        <f>Table54[[#This Row],[M liitunud ÜK e]]/(Table54[[#This Row],[Elanikud RKA]]+Table54[[#This Row],[Liitunud H e]])</f>
        <v>0.2</v>
      </c>
      <c r="X367" s="8">
        <f>Table54[[#This Row],[M liitunud ÜV e]]/(Table54[[#This Row],[Elanikud RKA]]+Table54[[#This Row],[Liitunud H e]])</f>
        <v>0.13333333333333333</v>
      </c>
    </row>
    <row r="368" spans="1:24" ht="20.100000000000001" customHeight="1" x14ac:dyDescent="0.25">
      <c r="A368" s="6" t="s">
        <v>521</v>
      </c>
      <c r="B368" s="6" t="s">
        <v>522</v>
      </c>
      <c r="C368" s="1" t="s">
        <v>26</v>
      </c>
      <c r="D368" s="6" t="s">
        <v>514</v>
      </c>
      <c r="E368" s="6" t="s">
        <v>519</v>
      </c>
      <c r="F368" s="6" t="s">
        <v>523</v>
      </c>
      <c r="G368" s="7">
        <v>427</v>
      </c>
      <c r="H368" s="7">
        <v>154</v>
      </c>
      <c r="I368" s="7">
        <v>300</v>
      </c>
      <c r="J368" s="7">
        <v>294</v>
      </c>
      <c r="K368" s="7">
        <v>246</v>
      </c>
      <c r="L368" s="7">
        <v>0</v>
      </c>
      <c r="M368" s="7">
        <v>0</v>
      </c>
      <c r="N368" s="7">
        <v>0</v>
      </c>
      <c r="O368" s="7">
        <v>6</v>
      </c>
      <c r="P368" s="7">
        <v>54</v>
      </c>
      <c r="Q368" s="8">
        <f>Table54[[#This Row],[Elanikud RKA]]/(Table54[[#This Row],[Elanikud]]+G369)</f>
        <v>0.70257611241217799</v>
      </c>
      <c r="R368" s="8">
        <f>Table54[[#This Row],[Liitunud H e]]/Table54[[#This Row],[H_elanikud]]</f>
        <v>0</v>
      </c>
      <c r="S368" s="8">
        <f>Table54[[#This Row],[Liitunud ÜK e]]/(Table54[[#This Row],[Elanikud RKA]]+Table54[[#This Row],[Liitunud H e]])</f>
        <v>0.98</v>
      </c>
      <c r="T368" s="8">
        <f>Table54[[#This Row],[Liitunud ÜV e]]/(Table54[[#This Row],[Elanikud RKA]]+Table54[[#This Row],[Liitunud H e]])</f>
        <v>0.82</v>
      </c>
      <c r="U368" s="8">
        <f>Table54[[#This Row],[M liitunud ÜK LP e]]/(Table54[[#This Row],[Elanikud RKA]]+Table54[[#This Row],[Liitunud H e]])</f>
        <v>0</v>
      </c>
      <c r="V368" s="8">
        <f>Table54[[#This Row],[M liitunud ÜV LP e]]/(Table54[[#This Row],[Elanikud RKA]]+Table54[[#This Row],[Liitunud H e]])</f>
        <v>0</v>
      </c>
      <c r="W368" s="8">
        <f>Table54[[#This Row],[M liitunud ÜK e]]/(Table54[[#This Row],[Elanikud RKA]]+Table54[[#This Row],[Liitunud H e]])</f>
        <v>0.02</v>
      </c>
      <c r="X368" s="8">
        <f>Table54[[#This Row],[M liitunud ÜV e]]/(Table54[[#This Row],[Elanikud RKA]]+Table54[[#This Row],[Liitunud H e]])</f>
        <v>0.18</v>
      </c>
    </row>
    <row r="369" spans="1:24" s="9" customFormat="1" ht="20.100000000000001" customHeight="1" x14ac:dyDescent="0.25">
      <c r="A369" s="9" t="s">
        <v>521</v>
      </c>
      <c r="B369" s="9" t="s">
        <v>522</v>
      </c>
      <c r="C369" s="3" t="s">
        <v>26</v>
      </c>
      <c r="D369" s="9" t="s">
        <v>514</v>
      </c>
      <c r="E369" s="9" t="s">
        <v>519</v>
      </c>
      <c r="F369" s="9" t="s">
        <v>2008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  <c r="R369" s="8"/>
      <c r="S369" s="8"/>
      <c r="T369" s="8"/>
      <c r="U369" s="8"/>
      <c r="V369" s="8"/>
      <c r="W369" s="8"/>
      <c r="X369" s="8"/>
    </row>
    <row r="370" spans="1:24" ht="20.100000000000001" customHeight="1" x14ac:dyDescent="0.25">
      <c r="A370" s="6" t="s">
        <v>524</v>
      </c>
      <c r="B370" s="6" t="s">
        <v>525</v>
      </c>
      <c r="C370" s="1" t="s">
        <v>48</v>
      </c>
      <c r="D370" s="6" t="s">
        <v>514</v>
      </c>
      <c r="E370" s="6" t="s">
        <v>526</v>
      </c>
      <c r="F370" s="6" t="s">
        <v>526</v>
      </c>
      <c r="G370" s="7">
        <v>8228</v>
      </c>
      <c r="H370" s="7">
        <v>0</v>
      </c>
      <c r="I370" s="7">
        <v>8280</v>
      </c>
      <c r="J370" s="7">
        <v>7783</v>
      </c>
      <c r="K370" s="7">
        <v>7783</v>
      </c>
      <c r="L370" s="7">
        <v>0</v>
      </c>
      <c r="M370" s="7">
        <v>0</v>
      </c>
      <c r="N370" s="7">
        <v>0</v>
      </c>
      <c r="O370" s="7">
        <v>497</v>
      </c>
      <c r="P370" s="7">
        <v>497</v>
      </c>
      <c r="Q370" s="8">
        <f>Table54[[#This Row],[Elanikud RKA]]/(Table54[[#This Row],[Elanikud]]+G371)</f>
        <v>0.99747018431514278</v>
      </c>
      <c r="S370" s="8">
        <f>Table54[[#This Row],[Liitunud ÜK e]]/(Table54[[#This Row],[Elanikud RKA]]+Table54[[#This Row],[Liitunud H e]])</f>
        <v>0.93997584541062806</v>
      </c>
      <c r="T370" s="8">
        <f>Table54[[#This Row],[Liitunud ÜV e]]/(Table54[[#This Row],[Elanikud RKA]]+Table54[[#This Row],[Liitunud H e]])</f>
        <v>0.93997584541062806</v>
      </c>
      <c r="U370" s="8">
        <f>Table54[[#This Row],[M liitunud ÜK LP e]]/(Table54[[#This Row],[Elanikud RKA]]+Table54[[#This Row],[Liitunud H e]])</f>
        <v>0</v>
      </c>
      <c r="V370" s="8">
        <f>Table54[[#This Row],[M liitunud ÜV LP e]]/(Table54[[#This Row],[Elanikud RKA]]+Table54[[#This Row],[Liitunud H e]])</f>
        <v>0</v>
      </c>
      <c r="W370" s="8">
        <f>Table54[[#This Row],[M liitunud ÜK e]]/(Table54[[#This Row],[Elanikud RKA]]+Table54[[#This Row],[Liitunud H e]])</f>
        <v>6.0024154589371978E-2</v>
      </c>
      <c r="X370" s="8">
        <f>Table54[[#This Row],[M liitunud ÜV e]]/(Table54[[#This Row],[Elanikud RKA]]+Table54[[#This Row],[Liitunud H e]])</f>
        <v>6.0024154589371978E-2</v>
      </c>
    </row>
    <row r="371" spans="1:24" ht="20.100000000000001" customHeight="1" x14ac:dyDescent="0.25">
      <c r="A371" s="6" t="s">
        <v>524</v>
      </c>
      <c r="B371" s="6" t="s">
        <v>525</v>
      </c>
      <c r="C371" s="1" t="s">
        <v>48</v>
      </c>
      <c r="D371" s="6" t="s">
        <v>514</v>
      </c>
      <c r="E371" s="6" t="s">
        <v>527</v>
      </c>
      <c r="F371" s="6" t="s">
        <v>528</v>
      </c>
      <c r="G371" s="7">
        <v>73</v>
      </c>
      <c r="H371" s="7">
        <v>0</v>
      </c>
      <c r="I371" s="7"/>
      <c r="J371" s="7"/>
      <c r="K371" s="7"/>
      <c r="L371" s="7"/>
      <c r="M371" s="7"/>
      <c r="N371" s="7"/>
      <c r="O371" s="7"/>
      <c r="P371" s="7"/>
    </row>
    <row r="372" spans="1:24" s="9" customFormat="1" ht="20.100000000000001" customHeight="1" x14ac:dyDescent="0.25">
      <c r="A372" s="9" t="s">
        <v>524</v>
      </c>
      <c r="B372" s="9" t="s">
        <v>525</v>
      </c>
      <c r="C372" s="3" t="s">
        <v>48</v>
      </c>
      <c r="D372" s="9" t="s">
        <v>514</v>
      </c>
      <c r="E372" s="9" t="s">
        <v>527</v>
      </c>
      <c r="F372" s="9" t="s">
        <v>2009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  <c r="R372" s="8"/>
      <c r="S372" s="8"/>
      <c r="T372" s="8"/>
      <c r="U372" s="8"/>
      <c r="V372" s="8"/>
      <c r="W372" s="8"/>
      <c r="X372" s="8"/>
    </row>
    <row r="373" spans="1:24" ht="20.100000000000001" customHeight="1" x14ac:dyDescent="0.25">
      <c r="A373" s="6" t="s">
        <v>529</v>
      </c>
      <c r="B373" s="6" t="s">
        <v>530</v>
      </c>
      <c r="C373" s="1" t="s">
        <v>26</v>
      </c>
      <c r="D373" s="6" t="s">
        <v>514</v>
      </c>
      <c r="E373" s="6" t="s">
        <v>527</v>
      </c>
      <c r="F373" s="6" t="s">
        <v>531</v>
      </c>
      <c r="G373" s="7">
        <v>70</v>
      </c>
      <c r="H373" s="7">
        <v>0</v>
      </c>
      <c r="I373" s="7">
        <v>60</v>
      </c>
      <c r="J373" s="7">
        <v>60</v>
      </c>
      <c r="K373" s="7">
        <v>60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8">
        <f>Table54[[#This Row],[Elanikud RKA]]/(Table54[[#This Row],[Elanikud]])</f>
        <v>0.8571428571428571</v>
      </c>
      <c r="S373" s="8">
        <f>Table54[[#This Row],[Liitunud ÜK e]]/(Table54[[#This Row],[Elanikud RKA]]+Table54[[#This Row],[Liitunud H e]])</f>
        <v>1</v>
      </c>
      <c r="T373" s="8">
        <f>Table54[[#This Row],[Liitunud ÜV e]]/(Table54[[#This Row],[Elanikud RKA]]+Table54[[#This Row],[Liitunud H e]])</f>
        <v>1</v>
      </c>
      <c r="U373" s="8">
        <f>Table54[[#This Row],[M liitunud ÜK LP e]]/(Table54[[#This Row],[Elanikud RKA]]+Table54[[#This Row],[Liitunud H e]])</f>
        <v>0</v>
      </c>
      <c r="V373" s="8">
        <f>Table54[[#This Row],[M liitunud ÜV LP e]]/(Table54[[#This Row],[Elanikud RKA]]+Table54[[#This Row],[Liitunud H e]])</f>
        <v>0</v>
      </c>
      <c r="W373" s="8">
        <f>Table54[[#This Row],[M liitunud ÜK e]]/(Table54[[#This Row],[Elanikud RKA]]+Table54[[#This Row],[Liitunud H e]])</f>
        <v>0</v>
      </c>
      <c r="X373" s="8">
        <f>Table54[[#This Row],[M liitunud ÜV e]]/(Table54[[#This Row],[Elanikud RKA]]+Table54[[#This Row],[Liitunud H e]])</f>
        <v>0</v>
      </c>
    </row>
    <row r="374" spans="1:24" s="9" customFormat="1" ht="20.100000000000001" customHeight="1" x14ac:dyDescent="0.25">
      <c r="A374" s="9" t="s">
        <v>529</v>
      </c>
      <c r="B374" s="9" t="s">
        <v>530</v>
      </c>
      <c r="C374" s="3" t="s">
        <v>26</v>
      </c>
      <c r="D374" s="9" t="s">
        <v>514</v>
      </c>
      <c r="E374" s="9" t="s">
        <v>527</v>
      </c>
      <c r="F374" s="9" t="s">
        <v>2010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  <c r="R374" s="8"/>
      <c r="S374" s="8"/>
      <c r="T374" s="8"/>
      <c r="U374" s="8"/>
      <c r="V374" s="8"/>
      <c r="W374" s="8"/>
      <c r="X374" s="8"/>
    </row>
    <row r="375" spans="1:24" ht="20.100000000000001" customHeight="1" x14ac:dyDescent="0.25">
      <c r="A375" s="6" t="s">
        <v>532</v>
      </c>
      <c r="B375" s="6" t="s">
        <v>533</v>
      </c>
      <c r="C375" s="1" t="s">
        <v>26</v>
      </c>
      <c r="D375" s="6" t="s">
        <v>514</v>
      </c>
      <c r="E375" s="6" t="s">
        <v>527</v>
      </c>
      <c r="F375" s="6" t="s">
        <v>534</v>
      </c>
      <c r="G375" s="7">
        <v>191</v>
      </c>
      <c r="H375" s="7">
        <v>0</v>
      </c>
      <c r="I375" s="7">
        <v>150</v>
      </c>
      <c r="J375" s="7">
        <v>90</v>
      </c>
      <c r="K375" s="7">
        <v>90</v>
      </c>
      <c r="L375" s="7">
        <v>0</v>
      </c>
      <c r="M375" s="7">
        <v>0</v>
      </c>
      <c r="N375" s="7">
        <v>0</v>
      </c>
      <c r="O375" s="7">
        <v>60</v>
      </c>
      <c r="P375" s="7">
        <v>60</v>
      </c>
      <c r="Q375" s="8">
        <f>Table54[[#This Row],[Elanikud RKA]]/(Table54[[#This Row],[Elanikud]])</f>
        <v>0.78534031413612571</v>
      </c>
      <c r="S375" s="8">
        <f>Table54[[#This Row],[Liitunud ÜK e]]/(Table54[[#This Row],[Elanikud RKA]]+Table54[[#This Row],[Liitunud H e]])</f>
        <v>0.6</v>
      </c>
      <c r="T375" s="8">
        <f>Table54[[#This Row],[Liitunud ÜV e]]/(Table54[[#This Row],[Elanikud RKA]]+Table54[[#This Row],[Liitunud H e]])</f>
        <v>0.6</v>
      </c>
      <c r="U375" s="8">
        <f>Table54[[#This Row],[M liitunud ÜK LP e]]/(Table54[[#This Row],[Elanikud RKA]]+Table54[[#This Row],[Liitunud H e]])</f>
        <v>0</v>
      </c>
      <c r="V375" s="8">
        <f>Table54[[#This Row],[M liitunud ÜV LP e]]/(Table54[[#This Row],[Elanikud RKA]]+Table54[[#This Row],[Liitunud H e]])</f>
        <v>0</v>
      </c>
      <c r="W375" s="8">
        <f>Table54[[#This Row],[M liitunud ÜK e]]/(Table54[[#This Row],[Elanikud RKA]]+Table54[[#This Row],[Liitunud H e]])</f>
        <v>0.4</v>
      </c>
      <c r="X375" s="8">
        <f>Table54[[#This Row],[M liitunud ÜV e]]/(Table54[[#This Row],[Elanikud RKA]]+Table54[[#This Row],[Liitunud H e]])</f>
        <v>0.4</v>
      </c>
    </row>
    <row r="376" spans="1:24" ht="20.100000000000001" customHeight="1" x14ac:dyDescent="0.25">
      <c r="A376" s="6" t="s">
        <v>535</v>
      </c>
      <c r="B376" s="6" t="s">
        <v>536</v>
      </c>
      <c r="C376" s="1" t="s">
        <v>26</v>
      </c>
      <c r="D376" s="6" t="s">
        <v>514</v>
      </c>
      <c r="E376" s="6" t="s">
        <v>527</v>
      </c>
      <c r="F376" s="6" t="s">
        <v>537</v>
      </c>
      <c r="G376" s="7">
        <v>227</v>
      </c>
      <c r="H376" s="7">
        <v>0</v>
      </c>
      <c r="I376" s="7">
        <v>190</v>
      </c>
      <c r="J376" s="7">
        <v>167</v>
      </c>
      <c r="K376" s="7">
        <v>167</v>
      </c>
      <c r="L376" s="7">
        <v>0</v>
      </c>
      <c r="M376" s="7">
        <v>0</v>
      </c>
      <c r="N376" s="7">
        <v>0</v>
      </c>
      <c r="O376" s="7">
        <v>23</v>
      </c>
      <c r="P376" s="7">
        <v>23</v>
      </c>
      <c r="Q376" s="8">
        <f>Table54[[#This Row],[Elanikud RKA]]/(Table54[[#This Row],[Elanikud]])</f>
        <v>0.83700440528634357</v>
      </c>
      <c r="S376" s="8">
        <f>Table54[[#This Row],[Liitunud ÜK e]]/(Table54[[#This Row],[Elanikud RKA]]+Table54[[#This Row],[Liitunud H e]])</f>
        <v>0.87894736842105259</v>
      </c>
      <c r="T376" s="8">
        <f>Table54[[#This Row],[Liitunud ÜV e]]/(Table54[[#This Row],[Elanikud RKA]]+Table54[[#This Row],[Liitunud H e]])</f>
        <v>0.87894736842105259</v>
      </c>
      <c r="U376" s="8">
        <f>Table54[[#This Row],[M liitunud ÜK LP e]]/(Table54[[#This Row],[Elanikud RKA]]+Table54[[#This Row],[Liitunud H e]])</f>
        <v>0</v>
      </c>
      <c r="V376" s="8">
        <f>Table54[[#This Row],[M liitunud ÜV LP e]]/(Table54[[#This Row],[Elanikud RKA]]+Table54[[#This Row],[Liitunud H e]])</f>
        <v>0</v>
      </c>
      <c r="W376" s="8">
        <f>Table54[[#This Row],[M liitunud ÜK e]]/(Table54[[#This Row],[Elanikud RKA]]+Table54[[#This Row],[Liitunud H e]])</f>
        <v>0.12105263157894737</v>
      </c>
      <c r="X376" s="8">
        <f>Table54[[#This Row],[M liitunud ÜV e]]/(Table54[[#This Row],[Elanikud RKA]]+Table54[[#This Row],[Liitunud H e]])</f>
        <v>0.12105263157894737</v>
      </c>
    </row>
    <row r="377" spans="1:24" s="9" customFormat="1" ht="20.100000000000001" customHeight="1" x14ac:dyDescent="0.25">
      <c r="A377" s="12" t="s">
        <v>1733</v>
      </c>
      <c r="B377" s="12" t="s">
        <v>1734</v>
      </c>
      <c r="C377" s="2" t="s">
        <v>26</v>
      </c>
      <c r="D377" s="12" t="s">
        <v>514</v>
      </c>
      <c r="E377" s="12" t="s">
        <v>1726</v>
      </c>
      <c r="F377" s="12" t="s">
        <v>1735</v>
      </c>
      <c r="G377" s="13">
        <v>152</v>
      </c>
      <c r="H377" s="13"/>
      <c r="I377" s="13">
        <v>120</v>
      </c>
      <c r="J377" s="13"/>
      <c r="K377" s="13"/>
      <c r="L377" s="13"/>
      <c r="M377" s="13"/>
      <c r="N377" s="13"/>
      <c r="O377" s="13"/>
      <c r="P377" s="13"/>
      <c r="Q377" s="14">
        <f>Table54[[#This Row],[Elanikud RKA]]/(Table54[[#This Row],[Elanikud]])</f>
        <v>0.78947368421052633</v>
      </c>
      <c r="R377" s="14"/>
      <c r="S377" s="14">
        <f>Table54[[#This Row],[Liitunud ÜK e]]/(Table54[[#This Row],[Elanikud RKA]]+Table54[[#This Row],[Liitunud H e]])</f>
        <v>0</v>
      </c>
      <c r="T377" s="14">
        <f>Table54[[#This Row],[Liitunud ÜV e]]/(Table54[[#This Row],[Elanikud RKA]]+Table54[[#This Row],[Liitunud H e]])</f>
        <v>0</v>
      </c>
      <c r="U377" s="14">
        <f>Table54[[#This Row],[M liitunud ÜK LP e]]/(Table54[[#This Row],[Elanikud RKA]]+Table54[[#This Row],[Liitunud H e]])</f>
        <v>0</v>
      </c>
      <c r="V377" s="14">
        <f>Table54[[#This Row],[M liitunud ÜV LP e]]/(Table54[[#This Row],[Elanikud RKA]]+Table54[[#This Row],[Liitunud H e]])</f>
        <v>0</v>
      </c>
      <c r="W377" s="14">
        <f>Table54[[#This Row],[M liitunud ÜK e]]/(Table54[[#This Row],[Elanikud RKA]]+Table54[[#This Row],[Liitunud H e]])</f>
        <v>0</v>
      </c>
      <c r="X377" s="14">
        <f>Table54[[#This Row],[M liitunud ÜV e]]/(Table54[[#This Row],[Elanikud RKA]]+Table54[[#This Row],[Liitunud H e]])</f>
        <v>0</v>
      </c>
    </row>
    <row r="378" spans="1:24" s="12" customFormat="1" ht="20.100000000000001" customHeight="1" x14ac:dyDescent="0.25">
      <c r="A378" s="9" t="s">
        <v>1733</v>
      </c>
      <c r="B378" s="9" t="s">
        <v>1734</v>
      </c>
      <c r="C378" s="3" t="s">
        <v>26</v>
      </c>
      <c r="D378" s="9" t="s">
        <v>514</v>
      </c>
      <c r="E378" s="9" t="s">
        <v>1726</v>
      </c>
      <c r="F378" s="9" t="s">
        <v>1977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  <c r="R378" s="8"/>
      <c r="S378" s="8"/>
      <c r="T378" s="8"/>
      <c r="U378" s="8"/>
      <c r="V378" s="8"/>
      <c r="W378" s="8"/>
      <c r="X378" s="8"/>
    </row>
    <row r="379" spans="1:24" s="12" customFormat="1" ht="20.100000000000001" customHeight="1" x14ac:dyDescent="0.25">
      <c r="A379" s="12" t="s">
        <v>1736</v>
      </c>
      <c r="B379" s="12" t="s">
        <v>1737</v>
      </c>
      <c r="C379" s="2" t="s">
        <v>26</v>
      </c>
      <c r="D379" s="12" t="s">
        <v>514</v>
      </c>
      <c r="E379" s="12" t="s">
        <v>1726</v>
      </c>
      <c r="F379" s="12" t="s">
        <v>1738</v>
      </c>
      <c r="G379" s="13">
        <v>319</v>
      </c>
      <c r="H379" s="13"/>
      <c r="I379" s="13">
        <v>320</v>
      </c>
      <c r="J379" s="13"/>
      <c r="K379" s="13"/>
      <c r="L379" s="13"/>
      <c r="M379" s="13"/>
      <c r="N379" s="13"/>
      <c r="O379" s="13"/>
      <c r="P379" s="13"/>
      <c r="Q379" s="14">
        <f>Table54[[#This Row],[Elanikud RKA]]/(Table54[[#This Row],[Elanikud]]+G380)</f>
        <v>0.89635854341736698</v>
      </c>
      <c r="R379" s="14"/>
      <c r="S379" s="14">
        <f>Table54[[#This Row],[Liitunud ÜK e]]/(Table54[[#This Row],[Elanikud RKA]]+Table54[[#This Row],[Liitunud H e]])</f>
        <v>0</v>
      </c>
      <c r="T379" s="14">
        <f>Table54[[#This Row],[Liitunud ÜV e]]/(Table54[[#This Row],[Elanikud RKA]]+Table54[[#This Row],[Liitunud H e]])</f>
        <v>0</v>
      </c>
      <c r="U379" s="14">
        <f>Table54[[#This Row],[M liitunud ÜK LP e]]/(Table54[[#This Row],[Elanikud RKA]]+Table54[[#This Row],[Liitunud H e]])</f>
        <v>0</v>
      </c>
      <c r="V379" s="14">
        <f>Table54[[#This Row],[M liitunud ÜV LP e]]/(Table54[[#This Row],[Elanikud RKA]]+Table54[[#This Row],[Liitunud H e]])</f>
        <v>0</v>
      </c>
      <c r="W379" s="14">
        <f>Table54[[#This Row],[M liitunud ÜK e]]/(Table54[[#This Row],[Elanikud RKA]]+Table54[[#This Row],[Liitunud H e]])</f>
        <v>0</v>
      </c>
      <c r="X379" s="14">
        <f>Table54[[#This Row],[M liitunud ÜV e]]/(Table54[[#This Row],[Elanikud RKA]]+Table54[[#This Row],[Liitunud H e]])</f>
        <v>0</v>
      </c>
    </row>
    <row r="380" spans="1:24" s="12" customFormat="1" ht="20.100000000000001" customHeight="1" x14ac:dyDescent="0.25">
      <c r="A380" s="12" t="s">
        <v>1736</v>
      </c>
      <c r="B380" s="12" t="s">
        <v>1737</v>
      </c>
      <c r="C380" s="2" t="s">
        <v>26</v>
      </c>
      <c r="D380" s="12" t="s">
        <v>514</v>
      </c>
      <c r="E380" s="12" t="s">
        <v>1726</v>
      </c>
      <c r="F380" s="12" t="s">
        <v>1739</v>
      </c>
      <c r="G380" s="13">
        <v>38</v>
      </c>
      <c r="H380" s="13"/>
      <c r="I380" s="13"/>
      <c r="J380" s="13"/>
      <c r="K380" s="13"/>
      <c r="L380" s="13"/>
      <c r="M380" s="13"/>
      <c r="N380" s="13"/>
      <c r="O380" s="13"/>
      <c r="P380" s="13"/>
      <c r="Q380" s="14"/>
      <c r="R380" s="14"/>
      <c r="S380" s="14"/>
      <c r="T380" s="14"/>
      <c r="U380" s="14"/>
      <c r="V380" s="14"/>
      <c r="W380" s="14"/>
      <c r="X380" s="14"/>
    </row>
    <row r="381" spans="1:24" ht="20.100000000000001" customHeight="1" x14ac:dyDescent="0.25">
      <c r="A381" s="6" t="s">
        <v>538</v>
      </c>
      <c r="B381" s="6" t="s">
        <v>539</v>
      </c>
      <c r="C381" s="1" t="s">
        <v>26</v>
      </c>
      <c r="D381" s="6" t="s">
        <v>514</v>
      </c>
      <c r="E381" s="6" t="s">
        <v>540</v>
      </c>
      <c r="F381" s="6" t="s">
        <v>541</v>
      </c>
      <c r="G381" s="7">
        <v>376</v>
      </c>
      <c r="H381" s="7"/>
      <c r="I381" s="7">
        <v>280</v>
      </c>
      <c r="J381" s="7">
        <v>213</v>
      </c>
      <c r="K381" s="7">
        <v>213</v>
      </c>
      <c r="L381" s="7">
        <v>0</v>
      </c>
      <c r="M381" s="7">
        <v>0</v>
      </c>
      <c r="N381" s="7">
        <v>0</v>
      </c>
      <c r="O381" s="7">
        <v>67</v>
      </c>
      <c r="P381" s="7">
        <v>67</v>
      </c>
      <c r="Q381" s="8">
        <f>Table54[[#This Row],[Elanikud RKA]]/(Table54[[#This Row],[Elanikud]])</f>
        <v>0.74468085106382975</v>
      </c>
      <c r="S381" s="8">
        <f>Table54[[#This Row],[Liitunud ÜK e]]/(Table54[[#This Row],[Elanikud RKA]]+Table54[[#This Row],[Liitunud H e]])</f>
        <v>0.76071428571428568</v>
      </c>
      <c r="T381" s="8">
        <f>Table54[[#This Row],[Liitunud ÜV e]]/(Table54[[#This Row],[Elanikud RKA]]+Table54[[#This Row],[Liitunud H e]])</f>
        <v>0.76071428571428568</v>
      </c>
      <c r="U381" s="8">
        <f>Table54[[#This Row],[M liitunud ÜK LP e]]/(Table54[[#This Row],[Elanikud RKA]]+Table54[[#This Row],[Liitunud H e]])</f>
        <v>0</v>
      </c>
      <c r="V381" s="8">
        <f>Table54[[#This Row],[M liitunud ÜV LP e]]/(Table54[[#This Row],[Elanikud RKA]]+Table54[[#This Row],[Liitunud H e]])</f>
        <v>0</v>
      </c>
      <c r="W381" s="8">
        <f>Table54[[#This Row],[M liitunud ÜK e]]/(Table54[[#This Row],[Elanikud RKA]]+Table54[[#This Row],[Liitunud H e]])</f>
        <v>0.2392857142857143</v>
      </c>
      <c r="X381" s="8">
        <f>Table54[[#This Row],[M liitunud ÜV e]]/(Table54[[#This Row],[Elanikud RKA]]+Table54[[#This Row],[Liitunud H e]])</f>
        <v>0.2392857142857143</v>
      </c>
    </row>
    <row r="382" spans="1:24" ht="20.100000000000001" customHeight="1" x14ac:dyDescent="0.25">
      <c r="A382" s="6" t="s">
        <v>542</v>
      </c>
      <c r="B382" s="6" t="s">
        <v>543</v>
      </c>
      <c r="C382" s="1" t="s">
        <v>26</v>
      </c>
      <c r="D382" s="6" t="s">
        <v>514</v>
      </c>
      <c r="E382" s="6" t="s">
        <v>540</v>
      </c>
      <c r="F382" s="6" t="s">
        <v>544</v>
      </c>
      <c r="G382" s="7">
        <v>152</v>
      </c>
      <c r="H382" s="7"/>
      <c r="I382" s="7">
        <v>100</v>
      </c>
      <c r="J382" s="7">
        <v>61</v>
      </c>
      <c r="K382" s="7">
        <v>61</v>
      </c>
      <c r="L382" s="7">
        <v>0</v>
      </c>
      <c r="M382" s="7">
        <v>0</v>
      </c>
      <c r="N382" s="7">
        <v>0</v>
      </c>
      <c r="O382" s="7">
        <v>39</v>
      </c>
      <c r="P382" s="7">
        <v>39</v>
      </c>
      <c r="Q382" s="8">
        <f>Table54[[#This Row],[Elanikud RKA]]/(Table54[[#This Row],[Elanikud]])</f>
        <v>0.65789473684210531</v>
      </c>
      <c r="S382" s="8">
        <f>Table54[[#This Row],[Liitunud ÜK e]]/(Table54[[#This Row],[Elanikud RKA]]+Table54[[#This Row],[Liitunud H e]])</f>
        <v>0.61</v>
      </c>
      <c r="T382" s="8">
        <f>Table54[[#This Row],[Liitunud ÜV e]]/(Table54[[#This Row],[Elanikud RKA]]+Table54[[#This Row],[Liitunud H e]])</f>
        <v>0.61</v>
      </c>
      <c r="U382" s="8">
        <f>Table54[[#This Row],[M liitunud ÜK LP e]]/(Table54[[#This Row],[Elanikud RKA]]+Table54[[#This Row],[Liitunud H e]])</f>
        <v>0</v>
      </c>
      <c r="V382" s="8">
        <f>Table54[[#This Row],[M liitunud ÜV LP e]]/(Table54[[#This Row],[Elanikud RKA]]+Table54[[#This Row],[Liitunud H e]])</f>
        <v>0</v>
      </c>
      <c r="W382" s="8">
        <f>Table54[[#This Row],[M liitunud ÜK e]]/(Table54[[#This Row],[Elanikud RKA]]+Table54[[#This Row],[Liitunud H e]])</f>
        <v>0.39</v>
      </c>
      <c r="X382" s="8">
        <f>Table54[[#This Row],[M liitunud ÜV e]]/(Table54[[#This Row],[Elanikud RKA]]+Table54[[#This Row],[Liitunud H e]])</f>
        <v>0.39</v>
      </c>
    </row>
    <row r="383" spans="1:24" ht="20.100000000000001" customHeight="1" x14ac:dyDescent="0.25">
      <c r="A383" s="19" t="s">
        <v>545</v>
      </c>
      <c r="B383" s="19" t="s">
        <v>546</v>
      </c>
      <c r="C383" s="1" t="s">
        <v>26</v>
      </c>
      <c r="D383" s="19" t="s">
        <v>514</v>
      </c>
      <c r="E383" s="19" t="s">
        <v>547</v>
      </c>
      <c r="F383" s="19" t="s">
        <v>548</v>
      </c>
      <c r="G383" s="17">
        <v>207</v>
      </c>
      <c r="H383" s="17">
        <v>50</v>
      </c>
      <c r="I383" s="17">
        <v>170</v>
      </c>
      <c r="J383" s="17">
        <v>137</v>
      </c>
      <c r="K383" s="17">
        <v>170</v>
      </c>
      <c r="L383" s="17">
        <v>0</v>
      </c>
      <c r="M383" s="17">
        <v>0</v>
      </c>
      <c r="N383" s="17">
        <v>0</v>
      </c>
      <c r="O383" s="17">
        <v>33</v>
      </c>
      <c r="P383" s="17">
        <v>0</v>
      </c>
      <c r="Q383" s="8">
        <f>Table54[[#This Row],[Elanikud RKA]]/(Table54[[#This Row],[Elanikud]])</f>
        <v>0.82125603864734298</v>
      </c>
      <c r="R383" s="8">
        <f>Table54[[#This Row],[Liitunud H e]]/Table54[[#This Row],[H_elanikud]]</f>
        <v>0</v>
      </c>
      <c r="S383" s="8">
        <f>Table54[[#This Row],[Liitunud ÜK e]]/(Table54[[#This Row],[Elanikud RKA]]+Table54[[#This Row],[Liitunud H e]])</f>
        <v>0.80588235294117649</v>
      </c>
      <c r="T383" s="8">
        <f>Table54[[#This Row],[Liitunud ÜV e]]/(Table54[[#This Row],[Elanikud RKA]]+Table54[[#This Row],[Liitunud H e]])</f>
        <v>1</v>
      </c>
      <c r="U383" s="8">
        <f>Table54[[#This Row],[M liitunud ÜK LP e]]/(Table54[[#This Row],[Elanikud RKA]]+Table54[[#This Row],[Liitunud H e]])</f>
        <v>0</v>
      </c>
      <c r="V383" s="8">
        <f>Table54[[#This Row],[M liitunud ÜV LP e]]/(Table54[[#This Row],[Elanikud RKA]]+Table54[[#This Row],[Liitunud H e]])</f>
        <v>0</v>
      </c>
      <c r="W383" s="8">
        <f>Table54[[#This Row],[M liitunud ÜK e]]/(Table54[[#This Row],[Elanikud RKA]]+Table54[[#This Row],[Liitunud H e]])</f>
        <v>0.19411764705882353</v>
      </c>
      <c r="X383" s="8">
        <f>Table54[[#This Row],[M liitunud ÜV e]]/(Table54[[#This Row],[Elanikud RKA]]+Table54[[#This Row],[Liitunud H e]])</f>
        <v>0</v>
      </c>
    </row>
    <row r="384" spans="1:24" ht="20.100000000000001" customHeight="1" x14ac:dyDescent="0.25">
      <c r="A384" s="19" t="s">
        <v>549</v>
      </c>
      <c r="B384" s="19" t="s">
        <v>550</v>
      </c>
      <c r="C384" s="1" t="s">
        <v>26</v>
      </c>
      <c r="D384" s="19" t="s">
        <v>514</v>
      </c>
      <c r="E384" s="19" t="s">
        <v>547</v>
      </c>
      <c r="F384" s="19" t="s">
        <v>551</v>
      </c>
      <c r="G384" s="17">
        <v>228</v>
      </c>
      <c r="H384" s="17">
        <v>0</v>
      </c>
      <c r="I384" s="17">
        <v>270</v>
      </c>
      <c r="J384" s="17">
        <v>185</v>
      </c>
      <c r="K384" s="17">
        <v>194</v>
      </c>
      <c r="L384" s="17">
        <v>0</v>
      </c>
      <c r="M384" s="17">
        <v>0</v>
      </c>
      <c r="N384" s="17">
        <v>0</v>
      </c>
      <c r="O384" s="17">
        <v>85</v>
      </c>
      <c r="P384" s="17">
        <v>76</v>
      </c>
      <c r="Q384" s="8">
        <f>Table54[[#This Row],[Elanikud RKA]]/(Table54[[#This Row],[Elanikud]])</f>
        <v>1.1842105263157894</v>
      </c>
      <c r="S384" s="8">
        <f>Table54[[#This Row],[Liitunud ÜK e]]/(Table54[[#This Row],[Elanikud RKA]]+Table54[[#This Row],[Liitunud H e]])</f>
        <v>0.68518518518518523</v>
      </c>
      <c r="T384" s="8">
        <f>Table54[[#This Row],[Liitunud ÜV e]]/(Table54[[#This Row],[Elanikud RKA]]+Table54[[#This Row],[Liitunud H e]])</f>
        <v>0.71851851851851856</v>
      </c>
      <c r="U384" s="8">
        <f>Table54[[#This Row],[M liitunud ÜK LP e]]/(Table54[[#This Row],[Elanikud RKA]]+Table54[[#This Row],[Liitunud H e]])</f>
        <v>0</v>
      </c>
      <c r="V384" s="8">
        <f>Table54[[#This Row],[M liitunud ÜV LP e]]/(Table54[[#This Row],[Elanikud RKA]]+Table54[[#This Row],[Liitunud H e]])</f>
        <v>0</v>
      </c>
      <c r="W384" s="8">
        <f>Table54[[#This Row],[M liitunud ÜK e]]/(Table54[[#This Row],[Elanikud RKA]]+Table54[[#This Row],[Liitunud H e]])</f>
        <v>0.31481481481481483</v>
      </c>
      <c r="X384" s="8">
        <f>Table54[[#This Row],[M liitunud ÜV e]]/(Table54[[#This Row],[Elanikud RKA]]+Table54[[#This Row],[Liitunud H e]])</f>
        <v>0.2814814814814815</v>
      </c>
    </row>
    <row r="385" spans="1:24" s="9" customFormat="1" ht="20.100000000000001" customHeight="1" x14ac:dyDescent="0.25">
      <c r="A385" s="19" t="s">
        <v>552</v>
      </c>
      <c r="B385" s="19" t="s">
        <v>553</v>
      </c>
      <c r="C385" s="1" t="s">
        <v>26</v>
      </c>
      <c r="D385" s="19" t="s">
        <v>514</v>
      </c>
      <c r="E385" s="19" t="s">
        <v>547</v>
      </c>
      <c r="F385" s="19" t="s">
        <v>554</v>
      </c>
      <c r="G385" s="17">
        <v>1178</v>
      </c>
      <c r="H385" s="17">
        <v>0</v>
      </c>
      <c r="I385" s="17">
        <v>1180</v>
      </c>
      <c r="J385" s="17">
        <v>850</v>
      </c>
      <c r="K385" s="17">
        <v>870</v>
      </c>
      <c r="L385" s="17">
        <v>0</v>
      </c>
      <c r="M385" s="17">
        <v>225</v>
      </c>
      <c r="N385" s="17">
        <v>225</v>
      </c>
      <c r="O385" s="17">
        <v>625</v>
      </c>
      <c r="P385" s="17">
        <v>645</v>
      </c>
      <c r="Q385" s="8">
        <f>Table54[[#This Row],[Elanikud RKA]]/(Table54[[#This Row],[Elanikud]]+G386)</f>
        <v>0.99243061396131205</v>
      </c>
      <c r="R385" s="8"/>
      <c r="S385" s="8">
        <f>Table54[[#This Row],[Liitunud ÜK e]]/(Table54[[#This Row],[Elanikud RKA]]+Table54[[#This Row],[Liitunud H e]])</f>
        <v>0.72033898305084743</v>
      </c>
      <c r="T385" s="8">
        <f>Table54[[#This Row],[Liitunud ÜV e]]/(Table54[[#This Row],[Elanikud RKA]]+Table54[[#This Row],[Liitunud H e]])</f>
        <v>0.73728813559322037</v>
      </c>
      <c r="U385" s="8">
        <f>Table54[[#This Row],[M liitunud ÜK LP e]]/(Table54[[#This Row],[Elanikud RKA]]+Table54[[#This Row],[Liitunud H e]])</f>
        <v>0.19067796610169491</v>
      </c>
      <c r="V385" s="8">
        <f>Table54[[#This Row],[M liitunud ÜV LP e]]/(Table54[[#This Row],[Elanikud RKA]]+Table54[[#This Row],[Liitunud H e]])</f>
        <v>0.19067796610169491</v>
      </c>
      <c r="W385" s="8">
        <f>Table54[[#This Row],[M liitunud ÜK e]]/(Table54[[#This Row],[Elanikud RKA]]+Table54[[#This Row],[Liitunud H e]])</f>
        <v>0.52966101694915257</v>
      </c>
      <c r="X385" s="8">
        <f>Table54[[#This Row],[M liitunud ÜV e]]/(Table54[[#This Row],[Elanikud RKA]]+Table54[[#This Row],[Liitunud H e]])</f>
        <v>0.54661016949152541</v>
      </c>
    </row>
    <row r="386" spans="1:24" s="9" customFormat="1" ht="20.100000000000001" customHeight="1" x14ac:dyDescent="0.25">
      <c r="A386" s="19" t="s">
        <v>552</v>
      </c>
      <c r="B386" s="19" t="s">
        <v>553</v>
      </c>
      <c r="C386" s="1" t="s">
        <v>26</v>
      </c>
      <c r="D386" s="19" t="s">
        <v>514</v>
      </c>
      <c r="E386" s="19" t="s">
        <v>547</v>
      </c>
      <c r="F386" s="19" t="s">
        <v>555</v>
      </c>
      <c r="G386" s="17">
        <v>11</v>
      </c>
      <c r="H386" s="17">
        <v>0</v>
      </c>
      <c r="I386" s="17"/>
      <c r="J386" s="17"/>
      <c r="K386" s="17"/>
      <c r="L386" s="17"/>
      <c r="M386" s="17"/>
      <c r="N386" s="17"/>
      <c r="O386" s="17"/>
      <c r="P386" s="17"/>
      <c r="Q386" s="8"/>
      <c r="R386" s="8"/>
      <c r="S386" s="8"/>
      <c r="T386" s="8"/>
      <c r="U386" s="8"/>
      <c r="V386" s="8"/>
      <c r="W386" s="8"/>
      <c r="X386" s="8"/>
    </row>
    <row r="387" spans="1:24" ht="20.100000000000001" customHeight="1" x14ac:dyDescent="0.25">
      <c r="A387" s="9" t="s">
        <v>552</v>
      </c>
      <c r="B387" s="9" t="s">
        <v>553</v>
      </c>
      <c r="C387" s="3" t="s">
        <v>26</v>
      </c>
      <c r="D387" s="9" t="s">
        <v>514</v>
      </c>
      <c r="E387" s="9" t="s">
        <v>547</v>
      </c>
      <c r="F387" s="9" t="s">
        <v>2011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</row>
    <row r="388" spans="1:24" ht="20.100000000000001" customHeight="1" x14ac:dyDescent="0.25">
      <c r="A388" s="9" t="s">
        <v>552</v>
      </c>
      <c r="B388" s="9" t="s">
        <v>553</v>
      </c>
      <c r="C388" s="3" t="s">
        <v>26</v>
      </c>
      <c r="D388" s="9" t="s">
        <v>514</v>
      </c>
      <c r="E388" s="9" t="s">
        <v>547</v>
      </c>
      <c r="F388" s="9" t="s">
        <v>2012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</row>
    <row r="389" spans="1:24" ht="20.100000000000001" customHeight="1" x14ac:dyDescent="0.25">
      <c r="A389" s="6" t="s">
        <v>556</v>
      </c>
      <c r="B389" s="6" t="s">
        <v>557</v>
      </c>
      <c r="C389" s="1" t="s">
        <v>26</v>
      </c>
      <c r="D389" s="6" t="s">
        <v>514</v>
      </c>
      <c r="E389" s="6" t="s">
        <v>558</v>
      </c>
      <c r="F389" s="6" t="s">
        <v>559</v>
      </c>
      <c r="G389" s="7">
        <v>213</v>
      </c>
      <c r="H389" s="7">
        <v>100</v>
      </c>
      <c r="I389" s="7">
        <v>200</v>
      </c>
      <c r="J389" s="7">
        <v>170</v>
      </c>
      <c r="K389" s="7">
        <v>170</v>
      </c>
      <c r="L389" s="7">
        <v>0</v>
      </c>
      <c r="M389" s="7">
        <v>0</v>
      </c>
      <c r="N389" s="7">
        <v>0</v>
      </c>
      <c r="O389" s="7">
        <v>30</v>
      </c>
      <c r="P389" s="7">
        <v>30</v>
      </c>
      <c r="Q389" s="8">
        <f>Table54[[#This Row],[Elanikud RKA]]/(Table54[[#This Row],[Elanikud]])</f>
        <v>0.93896713615023475</v>
      </c>
      <c r="R389" s="8">
        <f>Table54[[#This Row],[Liitunud H e]]/Table54[[#This Row],[H_elanikud]]</f>
        <v>0</v>
      </c>
      <c r="S389" s="8">
        <f>Table54[[#This Row],[Liitunud ÜK e]]/(Table54[[#This Row],[Elanikud RKA]]+Table54[[#This Row],[Liitunud H e]])</f>
        <v>0.85</v>
      </c>
      <c r="T389" s="8">
        <f>Table54[[#This Row],[Liitunud ÜV e]]/(Table54[[#This Row],[Elanikud RKA]]+Table54[[#This Row],[Liitunud H e]])</f>
        <v>0.85</v>
      </c>
      <c r="U389" s="8">
        <f>Table54[[#This Row],[M liitunud ÜK LP e]]/(Table54[[#This Row],[Elanikud RKA]]+Table54[[#This Row],[Liitunud H e]])</f>
        <v>0</v>
      </c>
      <c r="V389" s="8">
        <f>Table54[[#This Row],[M liitunud ÜV LP e]]/(Table54[[#This Row],[Elanikud RKA]]+Table54[[#This Row],[Liitunud H e]])</f>
        <v>0</v>
      </c>
      <c r="W389" s="8">
        <f>Table54[[#This Row],[M liitunud ÜK e]]/(Table54[[#This Row],[Elanikud RKA]]+Table54[[#This Row],[Liitunud H e]])</f>
        <v>0.15</v>
      </c>
      <c r="X389" s="8">
        <f>Table54[[#This Row],[M liitunud ÜV e]]/(Table54[[#This Row],[Elanikud RKA]]+Table54[[#This Row],[Liitunud H e]])</f>
        <v>0.15</v>
      </c>
    </row>
    <row r="390" spans="1:24" s="9" customFormat="1" ht="20.100000000000001" customHeight="1" x14ac:dyDescent="0.25">
      <c r="A390" s="9" t="s">
        <v>556</v>
      </c>
      <c r="B390" s="9" t="s">
        <v>557</v>
      </c>
      <c r="C390" s="3" t="s">
        <v>26</v>
      </c>
      <c r="D390" s="9" t="s">
        <v>514</v>
      </c>
      <c r="E390" s="9" t="s">
        <v>558</v>
      </c>
      <c r="F390" s="9" t="s">
        <v>2013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  <c r="R390" s="8"/>
      <c r="S390" s="8"/>
      <c r="T390" s="8"/>
      <c r="U390" s="8"/>
      <c r="V390" s="8"/>
      <c r="W390" s="8"/>
      <c r="X390" s="8"/>
    </row>
    <row r="391" spans="1:24" s="12" customFormat="1" ht="20.100000000000001" customHeight="1" x14ac:dyDescent="0.25">
      <c r="A391" s="12" t="s">
        <v>1740</v>
      </c>
      <c r="B391" s="12" t="s">
        <v>1741</v>
      </c>
      <c r="C391" s="2" t="s">
        <v>26</v>
      </c>
      <c r="D391" s="12" t="s">
        <v>514</v>
      </c>
      <c r="E391" s="12" t="s">
        <v>1726</v>
      </c>
      <c r="F391" s="12" t="s">
        <v>1742</v>
      </c>
      <c r="G391" s="13">
        <v>122</v>
      </c>
      <c r="H391" s="13"/>
      <c r="I391" s="13">
        <v>100</v>
      </c>
      <c r="J391" s="13"/>
      <c r="K391" s="13"/>
      <c r="L391" s="13"/>
      <c r="M391" s="13"/>
      <c r="N391" s="13"/>
      <c r="O391" s="13"/>
      <c r="P391" s="13"/>
      <c r="Q391" s="14">
        <f>Table54[[#This Row],[Elanikud RKA]]/(Table54[[#This Row],[Elanikud]])</f>
        <v>0.81967213114754101</v>
      </c>
      <c r="R391" s="14"/>
      <c r="S391" s="14">
        <f>Table54[[#This Row],[Liitunud ÜK e]]/(Table54[[#This Row],[Elanikud RKA]]+Table54[[#This Row],[Liitunud H e]])</f>
        <v>0</v>
      </c>
      <c r="T391" s="14">
        <f>Table54[[#This Row],[Liitunud ÜV e]]/(Table54[[#This Row],[Elanikud RKA]]+Table54[[#This Row],[Liitunud H e]])</f>
        <v>0</v>
      </c>
      <c r="U391" s="14">
        <f>Table54[[#This Row],[M liitunud ÜK LP e]]/(Table54[[#This Row],[Elanikud RKA]]+Table54[[#This Row],[Liitunud H e]])</f>
        <v>0</v>
      </c>
      <c r="V391" s="14">
        <f>Table54[[#This Row],[M liitunud ÜV LP e]]/(Table54[[#This Row],[Elanikud RKA]]+Table54[[#This Row],[Liitunud H e]])</f>
        <v>0</v>
      </c>
      <c r="W391" s="14">
        <f>Table54[[#This Row],[M liitunud ÜK e]]/(Table54[[#This Row],[Elanikud RKA]]+Table54[[#This Row],[Liitunud H e]])</f>
        <v>0</v>
      </c>
      <c r="X391" s="14">
        <f>Table54[[#This Row],[M liitunud ÜV e]]/(Table54[[#This Row],[Elanikud RKA]]+Table54[[#This Row],[Liitunud H e]])</f>
        <v>0</v>
      </c>
    </row>
    <row r="392" spans="1:24" s="12" customFormat="1" ht="20.100000000000001" customHeight="1" x14ac:dyDescent="0.25">
      <c r="A392" s="12" t="s">
        <v>1743</v>
      </c>
      <c r="B392" s="12" t="s">
        <v>1744</v>
      </c>
      <c r="C392" s="2" t="s">
        <v>26</v>
      </c>
      <c r="D392" s="12" t="s">
        <v>514</v>
      </c>
      <c r="E392" s="12" t="s">
        <v>1726</v>
      </c>
      <c r="F392" s="12" t="s">
        <v>1745</v>
      </c>
      <c r="G392" s="13">
        <v>279</v>
      </c>
      <c r="H392" s="13"/>
      <c r="I392" s="13">
        <v>230</v>
      </c>
      <c r="J392" s="13"/>
      <c r="K392" s="13"/>
      <c r="L392" s="13"/>
      <c r="M392" s="13"/>
      <c r="N392" s="13"/>
      <c r="O392" s="13"/>
      <c r="P392" s="13"/>
      <c r="Q392" s="14">
        <f>Table54[[#This Row],[Elanikud RKA]]/(Table54[[#This Row],[Elanikud]])</f>
        <v>0.82437275985663083</v>
      </c>
      <c r="R392" s="14"/>
      <c r="S392" s="14">
        <f>Table54[[#This Row],[Liitunud ÜK e]]/(Table54[[#This Row],[Elanikud RKA]]+Table54[[#This Row],[Liitunud H e]])</f>
        <v>0</v>
      </c>
      <c r="T392" s="14">
        <f>Table54[[#This Row],[Liitunud ÜV e]]/(Table54[[#This Row],[Elanikud RKA]]+Table54[[#This Row],[Liitunud H e]])</f>
        <v>0</v>
      </c>
      <c r="U392" s="14">
        <f>Table54[[#This Row],[M liitunud ÜK LP e]]/(Table54[[#This Row],[Elanikud RKA]]+Table54[[#This Row],[Liitunud H e]])</f>
        <v>0</v>
      </c>
      <c r="V392" s="14">
        <f>Table54[[#This Row],[M liitunud ÜV LP e]]/(Table54[[#This Row],[Elanikud RKA]]+Table54[[#This Row],[Liitunud H e]])</f>
        <v>0</v>
      </c>
      <c r="W392" s="14">
        <f>Table54[[#This Row],[M liitunud ÜK e]]/(Table54[[#This Row],[Elanikud RKA]]+Table54[[#This Row],[Liitunud H e]])</f>
        <v>0</v>
      </c>
      <c r="X392" s="14">
        <f>Table54[[#This Row],[M liitunud ÜV e]]/(Table54[[#This Row],[Elanikud RKA]]+Table54[[#This Row],[Liitunud H e]])</f>
        <v>0</v>
      </c>
    </row>
    <row r="393" spans="1:24" s="9" customFormat="1" ht="20.100000000000001" customHeight="1" x14ac:dyDescent="0.25">
      <c r="A393" s="9" t="s">
        <v>1743</v>
      </c>
      <c r="B393" s="9" t="s">
        <v>1744</v>
      </c>
      <c r="C393" s="3" t="s">
        <v>26</v>
      </c>
      <c r="D393" s="9" t="s">
        <v>514</v>
      </c>
      <c r="E393" s="9" t="s">
        <v>1726</v>
      </c>
      <c r="F393" s="9" t="s">
        <v>2014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  <c r="R393" s="8"/>
      <c r="S393" s="8"/>
      <c r="T393" s="8"/>
      <c r="U393" s="8"/>
      <c r="V393" s="8"/>
      <c r="W393" s="8"/>
      <c r="X393" s="8"/>
    </row>
    <row r="394" spans="1:24" ht="20.100000000000001" customHeight="1" x14ac:dyDescent="0.25">
      <c r="A394" s="19" t="s">
        <v>560</v>
      </c>
      <c r="B394" s="19" t="s">
        <v>561</v>
      </c>
      <c r="C394" s="3" t="s">
        <v>26</v>
      </c>
      <c r="D394" s="19" t="s">
        <v>514</v>
      </c>
      <c r="E394" s="19" t="s">
        <v>562</v>
      </c>
      <c r="F394" s="19" t="s">
        <v>563</v>
      </c>
      <c r="G394" s="17">
        <v>181</v>
      </c>
      <c r="H394" s="17">
        <v>47</v>
      </c>
      <c r="I394" s="17">
        <v>110</v>
      </c>
      <c r="J394" s="17">
        <v>86</v>
      </c>
      <c r="K394" s="17">
        <v>110</v>
      </c>
      <c r="L394" s="17">
        <v>0</v>
      </c>
      <c r="M394" s="17">
        <v>86</v>
      </c>
      <c r="N394" s="17">
        <v>0</v>
      </c>
      <c r="O394" s="17">
        <v>24</v>
      </c>
      <c r="P394" s="17">
        <v>0</v>
      </c>
      <c r="Q394" s="8">
        <f>Table54[[#This Row],[Elanikud RKA]]/(Table54[[#This Row],[Elanikud]])</f>
        <v>0.60773480662983426</v>
      </c>
      <c r="R394" s="8">
        <f>Table54[[#This Row],[Liitunud H e]]/Table54[[#This Row],[H_elanikud]]</f>
        <v>0</v>
      </c>
      <c r="S394" s="8">
        <f>Table54[[#This Row],[Liitunud ÜK e]]/(Table54[[#This Row],[Elanikud RKA]]+Table54[[#This Row],[Liitunud H e]])</f>
        <v>0.78181818181818186</v>
      </c>
      <c r="T394" s="8">
        <f>Table54[[#This Row],[Liitunud ÜV e]]/(Table54[[#This Row],[Elanikud RKA]]+Table54[[#This Row],[Liitunud H e]])</f>
        <v>1</v>
      </c>
      <c r="U394" s="8">
        <f>Table54[[#This Row],[M liitunud ÜK LP e]]/(Table54[[#This Row],[Elanikud RKA]]+Table54[[#This Row],[Liitunud H e]])</f>
        <v>0.78181818181818186</v>
      </c>
      <c r="V394" s="8">
        <f>Table54[[#This Row],[M liitunud ÜV LP e]]/(Table54[[#This Row],[Elanikud RKA]]+Table54[[#This Row],[Liitunud H e]])</f>
        <v>0</v>
      </c>
      <c r="W394" s="8">
        <f>Table54[[#This Row],[M liitunud ÜK e]]/(Table54[[#This Row],[Elanikud RKA]]+Table54[[#This Row],[Liitunud H e]])</f>
        <v>0.21818181818181817</v>
      </c>
      <c r="X394" s="8">
        <f>Table54[[#This Row],[M liitunud ÜV e]]/(Table54[[#This Row],[Elanikud RKA]]+Table54[[#This Row],[Liitunud H e]])</f>
        <v>0</v>
      </c>
    </row>
    <row r="395" spans="1:24" ht="20.100000000000001" customHeight="1" x14ac:dyDescent="0.25">
      <c r="A395" s="19" t="s">
        <v>564</v>
      </c>
      <c r="B395" s="19" t="s">
        <v>565</v>
      </c>
      <c r="C395" s="1" t="s">
        <v>48</v>
      </c>
      <c r="D395" s="19" t="s">
        <v>514</v>
      </c>
      <c r="E395" s="19" t="s">
        <v>562</v>
      </c>
      <c r="F395" s="19" t="s">
        <v>566</v>
      </c>
      <c r="G395" s="17">
        <v>999</v>
      </c>
      <c r="H395" s="17">
        <v>0</v>
      </c>
      <c r="I395" s="17">
        <v>990</v>
      </c>
      <c r="J395" s="17">
        <v>946</v>
      </c>
      <c r="K395" s="17">
        <v>990</v>
      </c>
      <c r="L395" s="17">
        <v>0</v>
      </c>
      <c r="M395" s="17">
        <v>44</v>
      </c>
      <c r="N395" s="17">
        <v>0</v>
      </c>
      <c r="O395" s="17">
        <v>0</v>
      </c>
      <c r="P395" s="17">
        <v>0</v>
      </c>
      <c r="Q395" s="8">
        <f>Table54[[#This Row],[Elanikud RKA]]/(Table54[[#This Row],[Elanikud]])</f>
        <v>0.99099099099099097</v>
      </c>
      <c r="S395" s="8">
        <f>Table54[[#This Row],[Liitunud ÜK e]]/(Table54[[#This Row],[Elanikud RKA]]+Table54[[#This Row],[Liitunud H e]])</f>
        <v>0.9555555555555556</v>
      </c>
      <c r="T395" s="8">
        <f>Table54[[#This Row],[Liitunud ÜV e]]/(Table54[[#This Row],[Elanikud RKA]]+Table54[[#This Row],[Liitunud H e]])</f>
        <v>1</v>
      </c>
      <c r="U395" s="8">
        <f>Table54[[#This Row],[M liitunud ÜK LP e]]/(Table54[[#This Row],[Elanikud RKA]]+Table54[[#This Row],[Liitunud H e]])</f>
        <v>4.4444444444444446E-2</v>
      </c>
      <c r="V395" s="8">
        <f>Table54[[#This Row],[M liitunud ÜV LP e]]/(Table54[[#This Row],[Elanikud RKA]]+Table54[[#This Row],[Liitunud H e]])</f>
        <v>0</v>
      </c>
      <c r="W395" s="8">
        <f>Table54[[#This Row],[M liitunud ÜK e]]/(Table54[[#This Row],[Elanikud RKA]]+Table54[[#This Row],[Liitunud H e]])</f>
        <v>0</v>
      </c>
      <c r="X395" s="8">
        <f>Table54[[#This Row],[M liitunud ÜV e]]/(Table54[[#This Row],[Elanikud RKA]]+Table54[[#This Row],[Liitunud H e]])</f>
        <v>0</v>
      </c>
    </row>
    <row r="396" spans="1:24" s="9" customFormat="1" ht="20.100000000000001" customHeight="1" x14ac:dyDescent="0.25">
      <c r="A396" s="9" t="s">
        <v>564</v>
      </c>
      <c r="B396" s="9" t="s">
        <v>565</v>
      </c>
      <c r="C396" s="3" t="s">
        <v>48</v>
      </c>
      <c r="D396" s="9" t="s">
        <v>514</v>
      </c>
      <c r="E396" s="9" t="s">
        <v>562</v>
      </c>
      <c r="F396" s="9" t="s">
        <v>2015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/>
      <c r="R396" s="8"/>
      <c r="S396" s="8"/>
      <c r="T396" s="8"/>
      <c r="U396" s="8"/>
      <c r="V396" s="8"/>
      <c r="W396" s="8"/>
      <c r="X396" s="8"/>
    </row>
    <row r="397" spans="1:24" ht="20.100000000000001" customHeight="1" x14ac:dyDescent="0.25">
      <c r="A397" s="6" t="s">
        <v>567</v>
      </c>
      <c r="B397" s="6" t="s">
        <v>568</v>
      </c>
      <c r="C397" s="1" t="s">
        <v>26</v>
      </c>
      <c r="D397" s="6" t="s">
        <v>514</v>
      </c>
      <c r="E397" s="6" t="s">
        <v>569</v>
      </c>
      <c r="F397" s="6" t="s">
        <v>570</v>
      </c>
      <c r="G397" s="7">
        <v>110</v>
      </c>
      <c r="H397" s="7">
        <v>40</v>
      </c>
      <c r="I397" s="7">
        <v>90</v>
      </c>
      <c r="J397" s="7">
        <v>41</v>
      </c>
      <c r="K397" s="7">
        <v>49</v>
      </c>
      <c r="L397" s="7">
        <v>0</v>
      </c>
      <c r="M397" s="7">
        <v>0</v>
      </c>
      <c r="N397" s="7">
        <v>0</v>
      </c>
      <c r="O397" s="7">
        <v>49</v>
      </c>
      <c r="P397" s="7">
        <v>41</v>
      </c>
      <c r="Q397" s="8">
        <f>Table54[[#This Row],[Elanikud RKA]]/(Table54[[#This Row],[Elanikud]])</f>
        <v>0.81818181818181823</v>
      </c>
      <c r="R397" s="8">
        <f>Table54[[#This Row],[Liitunud H e]]/Table54[[#This Row],[H_elanikud]]</f>
        <v>0</v>
      </c>
      <c r="S397" s="8">
        <f>Table54[[#This Row],[Liitunud ÜK e]]/(Table54[[#This Row],[Elanikud RKA]]+Table54[[#This Row],[Liitunud H e]])</f>
        <v>0.45555555555555555</v>
      </c>
      <c r="T397" s="8">
        <f>Table54[[#This Row],[Liitunud ÜV e]]/(Table54[[#This Row],[Elanikud RKA]]+Table54[[#This Row],[Liitunud H e]])</f>
        <v>0.5444444444444444</v>
      </c>
      <c r="U397" s="8">
        <f>Table54[[#This Row],[M liitunud ÜK LP e]]/(Table54[[#This Row],[Elanikud RKA]]+Table54[[#This Row],[Liitunud H e]])</f>
        <v>0</v>
      </c>
      <c r="V397" s="8">
        <f>Table54[[#This Row],[M liitunud ÜV LP e]]/(Table54[[#This Row],[Elanikud RKA]]+Table54[[#This Row],[Liitunud H e]])</f>
        <v>0</v>
      </c>
      <c r="W397" s="8">
        <f>Table54[[#This Row],[M liitunud ÜK e]]/(Table54[[#This Row],[Elanikud RKA]]+Table54[[#This Row],[Liitunud H e]])</f>
        <v>0.5444444444444444</v>
      </c>
      <c r="X397" s="8">
        <f>Table54[[#This Row],[M liitunud ÜV e]]/(Table54[[#This Row],[Elanikud RKA]]+Table54[[#This Row],[Liitunud H e]])</f>
        <v>0.45555555555555555</v>
      </c>
    </row>
    <row r="398" spans="1:24" ht="20.100000000000001" customHeight="1" x14ac:dyDescent="0.25">
      <c r="A398" s="6" t="s">
        <v>571</v>
      </c>
      <c r="B398" s="6" t="s">
        <v>572</v>
      </c>
      <c r="C398" s="1" t="s">
        <v>26</v>
      </c>
      <c r="D398" s="6" t="s">
        <v>514</v>
      </c>
      <c r="E398" s="6" t="s">
        <v>569</v>
      </c>
      <c r="F398" s="6" t="s">
        <v>573</v>
      </c>
      <c r="G398" s="7">
        <v>447</v>
      </c>
      <c r="H398" s="7"/>
      <c r="I398" s="7">
        <v>370</v>
      </c>
      <c r="J398" s="7">
        <v>244</v>
      </c>
      <c r="K398" s="7">
        <v>244</v>
      </c>
      <c r="L398" s="7">
        <v>0</v>
      </c>
      <c r="M398" s="7">
        <v>0</v>
      </c>
      <c r="N398" s="7">
        <v>0</v>
      </c>
      <c r="O398" s="7">
        <v>126</v>
      </c>
      <c r="P398" s="7">
        <v>126</v>
      </c>
      <c r="Q398" s="8">
        <f>Table54[[#This Row],[Elanikud RKA]]/(Table54[[#This Row],[Elanikud]])</f>
        <v>0.82774049217002232</v>
      </c>
      <c r="S398" s="8">
        <f>Table54[[#This Row],[Liitunud ÜK e]]/(Table54[[#This Row],[Elanikud RKA]]+Table54[[#This Row],[Liitunud H e]])</f>
        <v>0.6594594594594595</v>
      </c>
      <c r="T398" s="8">
        <f>Table54[[#This Row],[Liitunud ÜV e]]/(Table54[[#This Row],[Elanikud RKA]]+Table54[[#This Row],[Liitunud H e]])</f>
        <v>0.6594594594594595</v>
      </c>
      <c r="U398" s="8">
        <f>Table54[[#This Row],[M liitunud ÜK LP e]]/(Table54[[#This Row],[Elanikud RKA]]+Table54[[#This Row],[Liitunud H e]])</f>
        <v>0</v>
      </c>
      <c r="V398" s="8">
        <f>Table54[[#This Row],[M liitunud ÜV LP e]]/(Table54[[#This Row],[Elanikud RKA]]+Table54[[#This Row],[Liitunud H e]])</f>
        <v>0</v>
      </c>
      <c r="W398" s="8">
        <f>Table54[[#This Row],[M liitunud ÜK e]]/(Table54[[#This Row],[Elanikud RKA]]+Table54[[#This Row],[Liitunud H e]])</f>
        <v>0.34054054054054056</v>
      </c>
      <c r="X398" s="8">
        <f>Table54[[#This Row],[M liitunud ÜV e]]/(Table54[[#This Row],[Elanikud RKA]]+Table54[[#This Row],[Liitunud H e]])</f>
        <v>0.34054054054054056</v>
      </c>
    </row>
    <row r="399" spans="1:24" s="9" customFormat="1" ht="20.100000000000001" customHeight="1" x14ac:dyDescent="0.25">
      <c r="A399" s="6" t="s">
        <v>574</v>
      </c>
      <c r="B399" s="6" t="s">
        <v>575</v>
      </c>
      <c r="C399" s="1" t="s">
        <v>26</v>
      </c>
      <c r="D399" s="6" t="s">
        <v>514</v>
      </c>
      <c r="E399" s="6" t="s">
        <v>576</v>
      </c>
      <c r="F399" s="6" t="s">
        <v>577</v>
      </c>
      <c r="G399" s="7">
        <v>769</v>
      </c>
      <c r="H399" s="7">
        <v>100</v>
      </c>
      <c r="I399" s="7">
        <v>770</v>
      </c>
      <c r="J399" s="7">
        <v>585</v>
      </c>
      <c r="K399" s="7">
        <v>732</v>
      </c>
      <c r="L399" s="7">
        <v>0</v>
      </c>
      <c r="M399" s="7">
        <v>0</v>
      </c>
      <c r="N399" s="7">
        <v>0</v>
      </c>
      <c r="O399" s="7">
        <v>185</v>
      </c>
      <c r="P399" s="7">
        <v>38</v>
      </c>
      <c r="Q399" s="8">
        <f>Table54[[#This Row],[Elanikud RKA]]/(Table54[[#This Row],[Elanikud]]+G400)</f>
        <v>0.90058479532163738</v>
      </c>
      <c r="R399" s="8">
        <f>Table54[[#This Row],[Liitunud H e]]/Table54[[#This Row],[H_elanikud]]</f>
        <v>0</v>
      </c>
      <c r="S399" s="8">
        <f>Table54[[#This Row],[Liitunud ÜK e]]/(Table54[[#This Row],[Elanikud RKA]]+Table54[[#This Row],[Liitunud H e]])</f>
        <v>0.75974025974025972</v>
      </c>
      <c r="T399" s="8">
        <f>Table54[[#This Row],[Liitunud ÜV e]]/(Table54[[#This Row],[Elanikud RKA]]+Table54[[#This Row],[Liitunud H e]])</f>
        <v>0.95064935064935063</v>
      </c>
      <c r="U399" s="8">
        <f>Table54[[#This Row],[M liitunud ÜK LP e]]/(Table54[[#This Row],[Elanikud RKA]]+Table54[[#This Row],[Liitunud H e]])</f>
        <v>0</v>
      </c>
      <c r="V399" s="8">
        <f>Table54[[#This Row],[M liitunud ÜV LP e]]/(Table54[[#This Row],[Elanikud RKA]]+Table54[[#This Row],[Liitunud H e]])</f>
        <v>0</v>
      </c>
      <c r="W399" s="8">
        <f>Table54[[#This Row],[M liitunud ÜK e]]/(Table54[[#This Row],[Elanikud RKA]]+Table54[[#This Row],[Liitunud H e]])</f>
        <v>0.24025974025974026</v>
      </c>
      <c r="X399" s="8">
        <f>Table54[[#This Row],[M liitunud ÜV e]]/(Table54[[#This Row],[Elanikud RKA]]+Table54[[#This Row],[Liitunud H e]])</f>
        <v>4.9350649350649353E-2</v>
      </c>
    </row>
    <row r="400" spans="1:24" s="9" customFormat="1" ht="20.100000000000001" customHeight="1" x14ac:dyDescent="0.25">
      <c r="A400" s="6" t="s">
        <v>574</v>
      </c>
      <c r="B400" s="6" t="s">
        <v>575</v>
      </c>
      <c r="C400" s="1" t="s">
        <v>26</v>
      </c>
      <c r="D400" s="6" t="s">
        <v>514</v>
      </c>
      <c r="E400" s="6" t="s">
        <v>576</v>
      </c>
      <c r="F400" s="6" t="s">
        <v>578</v>
      </c>
      <c r="G400" s="7">
        <v>86</v>
      </c>
      <c r="H400" s="7"/>
      <c r="I400" s="7"/>
      <c r="J400" s="7"/>
      <c r="K400" s="7"/>
      <c r="L400" s="7"/>
      <c r="M400" s="7"/>
      <c r="N400" s="7"/>
      <c r="O400" s="7"/>
      <c r="P400" s="7"/>
      <c r="Q400" s="8"/>
      <c r="R400" s="8"/>
      <c r="S400" s="8"/>
      <c r="T400" s="8"/>
      <c r="U400" s="8"/>
      <c r="V400" s="8"/>
      <c r="W400" s="8"/>
      <c r="X400" s="8"/>
    </row>
    <row r="401" spans="1:24" ht="20.100000000000001" customHeight="1" x14ac:dyDescent="0.25">
      <c r="A401" s="9" t="s">
        <v>574</v>
      </c>
      <c r="B401" s="9" t="s">
        <v>575</v>
      </c>
      <c r="C401" s="3" t="s">
        <v>26</v>
      </c>
      <c r="D401" s="9" t="s">
        <v>514</v>
      </c>
      <c r="E401" s="9" t="s">
        <v>588</v>
      </c>
      <c r="F401" s="9" t="s">
        <v>2016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</row>
    <row r="402" spans="1:24" ht="20.100000000000001" customHeight="1" x14ac:dyDescent="0.25">
      <c r="A402" s="9" t="s">
        <v>574</v>
      </c>
      <c r="B402" s="9" t="s">
        <v>575</v>
      </c>
      <c r="C402" s="3" t="s">
        <v>26</v>
      </c>
      <c r="D402" s="9" t="s">
        <v>514</v>
      </c>
      <c r="E402" s="9" t="s">
        <v>576</v>
      </c>
      <c r="F402" s="9" t="s">
        <v>2017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</row>
    <row r="403" spans="1:24" ht="20.100000000000001" customHeight="1" x14ac:dyDescent="0.25">
      <c r="A403" s="6" t="s">
        <v>579</v>
      </c>
      <c r="B403" s="6" t="s">
        <v>580</v>
      </c>
      <c r="C403" s="1" t="s">
        <v>26</v>
      </c>
      <c r="D403" s="6" t="s">
        <v>514</v>
      </c>
      <c r="E403" s="6" t="s">
        <v>576</v>
      </c>
      <c r="F403" s="6" t="s">
        <v>581</v>
      </c>
      <c r="G403" s="7">
        <v>234</v>
      </c>
      <c r="H403" s="7"/>
      <c r="I403" s="7">
        <v>210</v>
      </c>
      <c r="J403" s="7">
        <v>38</v>
      </c>
      <c r="K403" s="7">
        <v>95</v>
      </c>
      <c r="L403" s="7">
        <v>0</v>
      </c>
      <c r="M403" s="7">
        <v>0</v>
      </c>
      <c r="N403" s="7">
        <v>0</v>
      </c>
      <c r="O403" s="7">
        <v>172</v>
      </c>
      <c r="P403" s="7">
        <v>115</v>
      </c>
      <c r="Q403" s="8">
        <f>Table54[[#This Row],[Elanikud RKA]]/(Table54[[#This Row],[Elanikud]])</f>
        <v>0.89743589743589747</v>
      </c>
      <c r="S403" s="8">
        <f>Table54[[#This Row],[Liitunud ÜK e]]/(Table54[[#This Row],[Elanikud RKA]]+Table54[[#This Row],[Liitunud H e]])</f>
        <v>0.18095238095238095</v>
      </c>
      <c r="T403" s="8">
        <f>Table54[[#This Row],[Liitunud ÜV e]]/(Table54[[#This Row],[Elanikud RKA]]+Table54[[#This Row],[Liitunud H e]])</f>
        <v>0.45238095238095238</v>
      </c>
      <c r="U403" s="8">
        <f>Table54[[#This Row],[M liitunud ÜK LP e]]/(Table54[[#This Row],[Elanikud RKA]]+Table54[[#This Row],[Liitunud H e]])</f>
        <v>0</v>
      </c>
      <c r="V403" s="8">
        <f>Table54[[#This Row],[M liitunud ÜV LP e]]/(Table54[[#This Row],[Elanikud RKA]]+Table54[[#This Row],[Liitunud H e]])</f>
        <v>0</v>
      </c>
      <c r="W403" s="8">
        <f>Table54[[#This Row],[M liitunud ÜK e]]/(Table54[[#This Row],[Elanikud RKA]]+Table54[[#This Row],[Liitunud H e]])</f>
        <v>0.81904761904761902</v>
      </c>
      <c r="X403" s="8">
        <f>Table54[[#This Row],[M liitunud ÜV e]]/(Table54[[#This Row],[Elanikud RKA]]+Table54[[#This Row],[Liitunud H e]])</f>
        <v>0.54761904761904767</v>
      </c>
    </row>
    <row r="404" spans="1:24" s="9" customFormat="1" ht="20.100000000000001" customHeight="1" x14ac:dyDescent="0.25">
      <c r="A404" s="9" t="s">
        <v>579</v>
      </c>
      <c r="B404" s="9" t="s">
        <v>580</v>
      </c>
      <c r="C404" s="3" t="s">
        <v>26</v>
      </c>
      <c r="D404" s="9" t="s">
        <v>514</v>
      </c>
      <c r="E404" s="9" t="s">
        <v>576</v>
      </c>
      <c r="F404" s="9" t="s">
        <v>2018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  <c r="R404" s="8"/>
      <c r="S404" s="8"/>
      <c r="T404" s="8"/>
      <c r="U404" s="8"/>
      <c r="V404" s="8"/>
      <c r="W404" s="8"/>
      <c r="X404" s="8"/>
    </row>
    <row r="405" spans="1:24" ht="20.100000000000001" customHeight="1" x14ac:dyDescent="0.25">
      <c r="A405" s="6" t="s">
        <v>582</v>
      </c>
      <c r="B405" s="6" t="s">
        <v>583</v>
      </c>
      <c r="C405" s="1" t="s">
        <v>26</v>
      </c>
      <c r="D405" s="6" t="s">
        <v>514</v>
      </c>
      <c r="E405" s="6" t="s">
        <v>576</v>
      </c>
      <c r="F405" s="6" t="s">
        <v>584</v>
      </c>
      <c r="G405" s="7">
        <v>299</v>
      </c>
      <c r="H405" s="7"/>
      <c r="I405" s="7">
        <v>280</v>
      </c>
      <c r="J405" s="7">
        <v>14</v>
      </c>
      <c r="K405" s="7">
        <v>14</v>
      </c>
      <c r="L405" s="7">
        <v>0</v>
      </c>
      <c r="M405" s="7">
        <v>0</v>
      </c>
      <c r="N405" s="7">
        <v>0</v>
      </c>
      <c r="O405" s="7">
        <v>266</v>
      </c>
      <c r="P405" s="7">
        <v>266</v>
      </c>
      <c r="Q405" s="8">
        <f>Table54[[#This Row],[Elanikud RKA]]/(Table54[[#This Row],[Elanikud]]+G406)</f>
        <v>0.8045977011494253</v>
      </c>
      <c r="S405" s="8">
        <f>Table54[[#This Row],[Liitunud ÜK e]]/(Table54[[#This Row],[Elanikud RKA]]+Table54[[#This Row],[Liitunud H e]])</f>
        <v>0.05</v>
      </c>
      <c r="T405" s="8">
        <f>Table54[[#This Row],[Liitunud ÜV e]]/(Table54[[#This Row],[Elanikud RKA]]+Table54[[#This Row],[Liitunud H e]])</f>
        <v>0.05</v>
      </c>
      <c r="U405" s="8">
        <f>Table54[[#This Row],[M liitunud ÜK LP e]]/(Table54[[#This Row],[Elanikud RKA]]+Table54[[#This Row],[Liitunud H e]])</f>
        <v>0</v>
      </c>
      <c r="V405" s="8">
        <f>Table54[[#This Row],[M liitunud ÜV LP e]]/(Table54[[#This Row],[Elanikud RKA]]+Table54[[#This Row],[Liitunud H e]])</f>
        <v>0</v>
      </c>
      <c r="W405" s="8">
        <f>Table54[[#This Row],[M liitunud ÜK e]]/(Table54[[#This Row],[Elanikud RKA]]+Table54[[#This Row],[Liitunud H e]])</f>
        <v>0.95</v>
      </c>
      <c r="X405" s="8">
        <f>Table54[[#This Row],[M liitunud ÜV e]]/(Table54[[#This Row],[Elanikud RKA]]+Table54[[#This Row],[Liitunud H e]])</f>
        <v>0.95</v>
      </c>
    </row>
    <row r="406" spans="1:24" ht="20.100000000000001" customHeight="1" x14ac:dyDescent="0.25">
      <c r="A406" s="6" t="s">
        <v>582</v>
      </c>
      <c r="B406" s="6" t="s">
        <v>583</v>
      </c>
      <c r="C406" s="1" t="s">
        <v>26</v>
      </c>
      <c r="D406" s="6" t="s">
        <v>514</v>
      </c>
      <c r="E406" s="6" t="s">
        <v>576</v>
      </c>
      <c r="F406" s="6" t="s">
        <v>585</v>
      </c>
      <c r="G406" s="7">
        <v>49</v>
      </c>
      <c r="H406" s="7"/>
      <c r="I406" s="7"/>
      <c r="J406" s="7"/>
      <c r="K406" s="7"/>
      <c r="L406" s="7"/>
      <c r="M406" s="7"/>
      <c r="N406" s="7"/>
      <c r="O406" s="7"/>
      <c r="P406" s="7"/>
    </row>
    <row r="407" spans="1:24" s="9" customFormat="1" ht="20.100000000000001" customHeight="1" x14ac:dyDescent="0.25">
      <c r="A407" s="9" t="s">
        <v>582</v>
      </c>
      <c r="B407" s="9" t="s">
        <v>583</v>
      </c>
      <c r="C407" s="3" t="s">
        <v>26</v>
      </c>
      <c r="D407" s="9" t="s">
        <v>514</v>
      </c>
      <c r="E407" s="9" t="s">
        <v>576</v>
      </c>
      <c r="F407" s="9" t="s">
        <v>1924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  <c r="R407" s="8"/>
      <c r="S407" s="8"/>
      <c r="T407" s="8"/>
      <c r="U407" s="8"/>
      <c r="V407" s="8"/>
      <c r="W407" s="8"/>
      <c r="X407" s="8"/>
    </row>
    <row r="408" spans="1:24" ht="20.100000000000001" customHeight="1" x14ac:dyDescent="0.25">
      <c r="A408" s="19" t="s">
        <v>586</v>
      </c>
      <c r="B408" s="19" t="s">
        <v>587</v>
      </c>
      <c r="C408" s="1" t="s">
        <v>26</v>
      </c>
      <c r="D408" s="19" t="s">
        <v>514</v>
      </c>
      <c r="E408" s="19" t="s">
        <v>588</v>
      </c>
      <c r="F408" s="19" t="s">
        <v>589</v>
      </c>
      <c r="G408" s="17">
        <v>277</v>
      </c>
      <c r="H408" s="17">
        <v>40</v>
      </c>
      <c r="I408" s="17">
        <v>200</v>
      </c>
      <c r="J408" s="17">
        <v>200</v>
      </c>
      <c r="K408" s="17">
        <v>200</v>
      </c>
      <c r="L408" s="17">
        <v>0</v>
      </c>
      <c r="M408" s="17">
        <v>0</v>
      </c>
      <c r="N408" s="17">
        <v>0</v>
      </c>
      <c r="O408" s="17">
        <v>32</v>
      </c>
      <c r="P408" s="17">
        <v>0</v>
      </c>
      <c r="Q408" s="8">
        <f>Table54[[#This Row],[Elanikud RKA]]/(Table54[[#This Row],[Elanikud]]+G409)</f>
        <v>0.35273368606701938</v>
      </c>
      <c r="R408" s="8">
        <f>Table54[[#This Row],[Liitunud H e]]/Table54[[#This Row],[H_elanikud]]</f>
        <v>0</v>
      </c>
      <c r="S408" s="8">
        <f>Table54[[#This Row],[Liitunud ÜK e]]/(Table54[[#This Row],[Elanikud RKA]]+Table54[[#This Row],[Liitunud H e]])</f>
        <v>1</v>
      </c>
      <c r="T408" s="8">
        <f>Table54[[#This Row],[Liitunud ÜV e]]/(Table54[[#This Row],[Elanikud RKA]]+Table54[[#This Row],[Liitunud H e]])</f>
        <v>1</v>
      </c>
      <c r="U408" s="8">
        <f>Table54[[#This Row],[M liitunud ÜK LP e]]/(Table54[[#This Row],[Elanikud RKA]]+Table54[[#This Row],[Liitunud H e]])</f>
        <v>0</v>
      </c>
      <c r="V408" s="8">
        <f>Table54[[#This Row],[M liitunud ÜV LP e]]/(Table54[[#This Row],[Elanikud RKA]]+Table54[[#This Row],[Liitunud H e]])</f>
        <v>0</v>
      </c>
      <c r="W408" s="8">
        <f>Table54[[#This Row],[M liitunud ÜK e]]/(Table54[[#This Row],[Elanikud RKA]]+Table54[[#This Row],[Liitunud H e]])</f>
        <v>0.16</v>
      </c>
      <c r="X408" s="8">
        <f>Table54[[#This Row],[M liitunud ÜV e]]/(Table54[[#This Row],[Elanikud RKA]]+Table54[[#This Row],[Liitunud H e]])</f>
        <v>0</v>
      </c>
    </row>
    <row r="409" spans="1:24" s="12" customFormat="1" ht="20.100000000000001" customHeight="1" x14ac:dyDescent="0.25">
      <c r="A409" s="12" t="s">
        <v>1746</v>
      </c>
      <c r="B409" s="12" t="s">
        <v>1747</v>
      </c>
      <c r="C409" s="2" t="s">
        <v>26</v>
      </c>
      <c r="D409" s="12" t="s">
        <v>514</v>
      </c>
      <c r="E409" s="12" t="s">
        <v>588</v>
      </c>
      <c r="F409" s="12" t="s">
        <v>1748</v>
      </c>
      <c r="G409" s="13">
        <v>290</v>
      </c>
      <c r="H409" s="13"/>
      <c r="I409" s="13"/>
      <c r="J409" s="13"/>
      <c r="K409" s="13"/>
      <c r="L409" s="13"/>
      <c r="M409" s="13"/>
      <c r="N409" s="13"/>
      <c r="O409" s="13"/>
      <c r="P409" s="13"/>
      <c r="Q409" s="14"/>
      <c r="R409" s="14"/>
      <c r="S409" s="14"/>
      <c r="T409" s="14"/>
      <c r="U409" s="14"/>
      <c r="V409" s="14"/>
      <c r="W409" s="14"/>
      <c r="X409" s="14"/>
    </row>
    <row r="410" spans="1:24" ht="20.100000000000001" customHeight="1" x14ac:dyDescent="0.25">
      <c r="A410" s="6" t="s">
        <v>590</v>
      </c>
      <c r="B410" s="6" t="s">
        <v>591</v>
      </c>
      <c r="C410" s="1" t="s">
        <v>26</v>
      </c>
      <c r="D410" s="6" t="s">
        <v>514</v>
      </c>
      <c r="E410" s="6" t="s">
        <v>515</v>
      </c>
      <c r="F410" s="6" t="s">
        <v>592</v>
      </c>
      <c r="G410" s="7">
        <v>123</v>
      </c>
      <c r="H410" s="7"/>
      <c r="I410" s="7">
        <v>90</v>
      </c>
      <c r="J410" s="7">
        <v>49</v>
      </c>
      <c r="K410" s="7">
        <v>49</v>
      </c>
      <c r="L410" s="7">
        <v>0</v>
      </c>
      <c r="M410" s="7">
        <v>0</v>
      </c>
      <c r="N410" s="7">
        <v>0</v>
      </c>
      <c r="O410" s="7">
        <v>41</v>
      </c>
      <c r="P410" s="7">
        <v>41</v>
      </c>
      <c r="Q410" s="8">
        <f>Table54[[#This Row],[Elanikud RKA]]/(Table54[[#This Row],[Elanikud]]+G411)</f>
        <v>0.73170731707317072</v>
      </c>
      <c r="S410" s="8">
        <f>Table54[[#This Row],[Liitunud ÜK e]]/(Table54[[#This Row],[Elanikud RKA]]+Table54[[#This Row],[Liitunud H e]])</f>
        <v>0.5444444444444444</v>
      </c>
      <c r="T410" s="8">
        <f>Table54[[#This Row],[Liitunud ÜV e]]/(Table54[[#This Row],[Elanikud RKA]]+Table54[[#This Row],[Liitunud H e]])</f>
        <v>0.5444444444444444</v>
      </c>
      <c r="U410" s="8">
        <f>Table54[[#This Row],[M liitunud ÜK LP e]]/(Table54[[#This Row],[Elanikud RKA]]+Table54[[#This Row],[Liitunud H e]])</f>
        <v>0</v>
      </c>
      <c r="V410" s="8">
        <f>Table54[[#This Row],[M liitunud ÜV LP e]]/(Table54[[#This Row],[Elanikud RKA]]+Table54[[#This Row],[Liitunud H e]])</f>
        <v>0</v>
      </c>
      <c r="W410" s="8">
        <f>Table54[[#This Row],[M liitunud ÜK e]]/(Table54[[#This Row],[Elanikud RKA]]+Table54[[#This Row],[Liitunud H e]])</f>
        <v>0.45555555555555555</v>
      </c>
      <c r="X410" s="8">
        <f>Table54[[#This Row],[M liitunud ÜV e]]/(Table54[[#This Row],[Elanikud RKA]]+Table54[[#This Row],[Liitunud H e]])</f>
        <v>0.45555555555555555</v>
      </c>
    </row>
    <row r="411" spans="1:24" s="9" customFormat="1" ht="20.100000000000001" customHeight="1" x14ac:dyDescent="0.25">
      <c r="A411" s="9" t="s">
        <v>590</v>
      </c>
      <c r="B411" s="9" t="s">
        <v>591</v>
      </c>
      <c r="C411" s="3" t="s">
        <v>26</v>
      </c>
      <c r="D411" s="9" t="s">
        <v>514</v>
      </c>
      <c r="E411" s="9" t="s">
        <v>515</v>
      </c>
      <c r="F411" s="9" t="s">
        <v>2019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  <c r="R411" s="11"/>
      <c r="S411" s="11"/>
      <c r="T411" s="11"/>
      <c r="U411" s="11"/>
      <c r="V411" s="11"/>
      <c r="W411" s="11"/>
      <c r="X411" s="11"/>
    </row>
    <row r="412" spans="1:24" s="12" customFormat="1" ht="20.100000000000001" customHeight="1" x14ac:dyDescent="0.25">
      <c r="A412" s="12" t="s">
        <v>1749</v>
      </c>
      <c r="B412" s="12" t="s">
        <v>1750</v>
      </c>
      <c r="C412" s="2" t="s">
        <v>26</v>
      </c>
      <c r="D412" s="12" t="s">
        <v>514</v>
      </c>
      <c r="E412" s="12" t="s">
        <v>1726</v>
      </c>
      <c r="F412" s="12" t="s">
        <v>1751</v>
      </c>
      <c r="G412" s="13">
        <v>144</v>
      </c>
      <c r="H412" s="13"/>
      <c r="I412" s="13">
        <v>170</v>
      </c>
      <c r="J412" s="13"/>
      <c r="K412" s="13"/>
      <c r="L412" s="13"/>
      <c r="M412" s="13"/>
      <c r="N412" s="13"/>
      <c r="O412" s="13"/>
      <c r="P412" s="13"/>
      <c r="Q412" s="14">
        <f>Table54[[#This Row],[Elanikud RKA]]/(Table54[[#This Row],[Elanikud]]+G413)</f>
        <v>0.62730627306273068</v>
      </c>
      <c r="R412" s="14"/>
      <c r="S412" s="14">
        <f>Table54[[#This Row],[Liitunud ÜK e]]/(Table54[[#This Row],[Elanikud RKA]]+Table54[[#This Row],[Liitunud H e]])</f>
        <v>0</v>
      </c>
      <c r="T412" s="14">
        <f>Table54[[#This Row],[Liitunud ÜV e]]/(Table54[[#This Row],[Elanikud RKA]]+Table54[[#This Row],[Liitunud H e]])</f>
        <v>0</v>
      </c>
      <c r="U412" s="14">
        <f>Table54[[#This Row],[M liitunud ÜK LP e]]/(Table54[[#This Row],[Elanikud RKA]]+Table54[[#This Row],[Liitunud H e]])</f>
        <v>0</v>
      </c>
      <c r="V412" s="14">
        <f>Table54[[#This Row],[M liitunud ÜV LP e]]/(Table54[[#This Row],[Elanikud RKA]]+Table54[[#This Row],[Liitunud H e]])</f>
        <v>0</v>
      </c>
      <c r="W412" s="14">
        <f>Table54[[#This Row],[M liitunud ÜK e]]/(Table54[[#This Row],[Elanikud RKA]]+Table54[[#This Row],[Liitunud H e]])</f>
        <v>0</v>
      </c>
      <c r="X412" s="14">
        <f>Table54[[#This Row],[M liitunud ÜV e]]/(Table54[[#This Row],[Elanikud RKA]]+Table54[[#This Row],[Liitunud H e]])</f>
        <v>0</v>
      </c>
    </row>
    <row r="413" spans="1:24" s="12" customFormat="1" ht="20.100000000000001" customHeight="1" x14ac:dyDescent="0.25">
      <c r="A413" s="12" t="s">
        <v>1749</v>
      </c>
      <c r="B413" s="12" t="s">
        <v>1750</v>
      </c>
      <c r="C413" s="2" t="s">
        <v>26</v>
      </c>
      <c r="D413" s="12" t="s">
        <v>514</v>
      </c>
      <c r="E413" s="12" t="s">
        <v>1726</v>
      </c>
      <c r="F413" s="12" t="s">
        <v>1752</v>
      </c>
      <c r="G413" s="13">
        <v>127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4"/>
      <c r="R413" s="14"/>
      <c r="S413" s="14"/>
      <c r="T413" s="14"/>
      <c r="U413" s="14"/>
      <c r="V413" s="14"/>
      <c r="W413" s="14"/>
      <c r="X413" s="14"/>
    </row>
    <row r="414" spans="1:24" ht="20.100000000000001" customHeight="1" x14ac:dyDescent="0.25">
      <c r="A414" s="19" t="s">
        <v>593</v>
      </c>
      <c r="B414" s="19" t="s">
        <v>594</v>
      </c>
      <c r="C414" s="1" t="s">
        <v>26</v>
      </c>
      <c r="D414" s="19" t="s">
        <v>514</v>
      </c>
      <c r="E414" s="19" t="s">
        <v>588</v>
      </c>
      <c r="F414" s="19" t="s">
        <v>595</v>
      </c>
      <c r="G414" s="17">
        <v>163</v>
      </c>
      <c r="H414" s="17">
        <v>0</v>
      </c>
      <c r="I414" s="17">
        <v>100</v>
      </c>
      <c r="J414" s="17">
        <v>94</v>
      </c>
      <c r="K414" s="17">
        <v>94</v>
      </c>
      <c r="L414" s="17">
        <v>0</v>
      </c>
      <c r="M414" s="17">
        <v>0</v>
      </c>
      <c r="N414" s="17">
        <v>0</v>
      </c>
      <c r="O414" s="17">
        <v>6</v>
      </c>
      <c r="P414" s="17">
        <v>6</v>
      </c>
      <c r="Q414" s="8">
        <f>Table54[[#This Row],[Elanikud RKA]]/(Table54[[#This Row],[Elanikud]])</f>
        <v>0.61349693251533743</v>
      </c>
      <c r="S414" s="8">
        <f>Table54[[#This Row],[Liitunud ÜK e]]/(Table54[[#This Row],[Elanikud RKA]]+Table54[[#This Row],[Liitunud H e]])</f>
        <v>0.94</v>
      </c>
      <c r="T414" s="8">
        <f>Table54[[#This Row],[Liitunud ÜV e]]/(Table54[[#This Row],[Elanikud RKA]]+Table54[[#This Row],[Liitunud H e]])</f>
        <v>0.94</v>
      </c>
      <c r="U414" s="8">
        <f>Table54[[#This Row],[M liitunud ÜK LP e]]/(Table54[[#This Row],[Elanikud RKA]]+Table54[[#This Row],[Liitunud H e]])</f>
        <v>0</v>
      </c>
      <c r="V414" s="8">
        <f>Table54[[#This Row],[M liitunud ÜV LP e]]/(Table54[[#This Row],[Elanikud RKA]]+Table54[[#This Row],[Liitunud H e]])</f>
        <v>0</v>
      </c>
      <c r="W414" s="8">
        <f>Table54[[#This Row],[M liitunud ÜK e]]/(Table54[[#This Row],[Elanikud RKA]]+Table54[[#This Row],[Liitunud H e]])</f>
        <v>0.06</v>
      </c>
      <c r="X414" s="8">
        <f>Table54[[#This Row],[M liitunud ÜV e]]/(Table54[[#This Row],[Elanikud RKA]]+Table54[[#This Row],[Liitunud H e]])</f>
        <v>0.06</v>
      </c>
    </row>
    <row r="415" spans="1:24" ht="20.100000000000001" customHeight="1" x14ac:dyDescent="0.25">
      <c r="A415" s="19" t="s">
        <v>596</v>
      </c>
      <c r="B415" s="19" t="s">
        <v>597</v>
      </c>
      <c r="C415" s="1" t="s">
        <v>26</v>
      </c>
      <c r="D415" s="19" t="s">
        <v>514</v>
      </c>
      <c r="E415" s="19" t="s">
        <v>515</v>
      </c>
      <c r="F415" s="19" t="s">
        <v>598</v>
      </c>
      <c r="G415" s="17">
        <v>117</v>
      </c>
      <c r="H415" s="17">
        <v>0</v>
      </c>
      <c r="I415" s="17">
        <v>90</v>
      </c>
      <c r="J415" s="17">
        <v>80</v>
      </c>
      <c r="K415" s="17">
        <v>80</v>
      </c>
      <c r="L415" s="17">
        <v>0</v>
      </c>
      <c r="M415" s="17">
        <v>0</v>
      </c>
      <c r="N415" s="17">
        <v>0</v>
      </c>
      <c r="O415" s="17">
        <v>10</v>
      </c>
      <c r="P415" s="17">
        <v>10</v>
      </c>
      <c r="Q415" s="8">
        <f>Table54[[#This Row],[Elanikud RKA]]/(Table54[[#This Row],[Elanikud]])</f>
        <v>0.76923076923076927</v>
      </c>
      <c r="S415" s="8">
        <f>Table54[[#This Row],[Liitunud ÜK e]]/(Table54[[#This Row],[Elanikud RKA]]+Table54[[#This Row],[Liitunud H e]])</f>
        <v>0.88888888888888884</v>
      </c>
      <c r="T415" s="8">
        <f>Table54[[#This Row],[Liitunud ÜV e]]/(Table54[[#This Row],[Elanikud RKA]]+Table54[[#This Row],[Liitunud H e]])</f>
        <v>0.88888888888888884</v>
      </c>
      <c r="U415" s="8">
        <f>Table54[[#This Row],[M liitunud ÜK LP e]]/(Table54[[#This Row],[Elanikud RKA]]+Table54[[#This Row],[Liitunud H e]])</f>
        <v>0</v>
      </c>
      <c r="V415" s="8">
        <f>Table54[[#This Row],[M liitunud ÜV LP e]]/(Table54[[#This Row],[Elanikud RKA]]+Table54[[#This Row],[Liitunud H e]])</f>
        <v>0</v>
      </c>
      <c r="W415" s="8">
        <f>Table54[[#This Row],[M liitunud ÜK e]]/(Table54[[#This Row],[Elanikud RKA]]+Table54[[#This Row],[Liitunud H e]])</f>
        <v>0.1111111111111111</v>
      </c>
      <c r="X415" s="8">
        <f>Table54[[#This Row],[M liitunud ÜV e]]/(Table54[[#This Row],[Elanikud RKA]]+Table54[[#This Row],[Liitunud H e]])</f>
        <v>0.1111111111111111</v>
      </c>
    </row>
    <row r="416" spans="1:24" s="9" customFormat="1" ht="20.100000000000001" customHeight="1" x14ac:dyDescent="0.25">
      <c r="A416" s="6" t="s">
        <v>599</v>
      </c>
      <c r="B416" s="6" t="s">
        <v>600</v>
      </c>
      <c r="C416" s="1" t="s">
        <v>26</v>
      </c>
      <c r="D416" s="6" t="s">
        <v>601</v>
      </c>
      <c r="E416" s="6" t="s">
        <v>602</v>
      </c>
      <c r="F416" s="6" t="s">
        <v>603</v>
      </c>
      <c r="G416" s="22">
        <v>237</v>
      </c>
      <c r="H416" s="7">
        <v>38</v>
      </c>
      <c r="I416" s="7">
        <v>230</v>
      </c>
      <c r="J416" s="7">
        <v>230</v>
      </c>
      <c r="K416" s="7">
        <v>230</v>
      </c>
      <c r="L416" s="7">
        <v>0</v>
      </c>
      <c r="M416" s="7">
        <v>0</v>
      </c>
      <c r="N416" s="17">
        <v>0</v>
      </c>
      <c r="O416" s="7">
        <v>0</v>
      </c>
      <c r="P416" s="17">
        <v>0</v>
      </c>
      <c r="Q416" s="8">
        <f>Table54[[#This Row],[Elanikud RKA]]/(Table54[[#This Row],[Elanikud]]+G417+G418)</f>
        <v>0.8424908424908425</v>
      </c>
      <c r="R416" s="8">
        <f>Table54[[#This Row],[Liitunud H e]]/Table54[[#This Row],[H_elanikud]]</f>
        <v>0</v>
      </c>
      <c r="S416" s="8">
        <f>Table54[[#This Row],[Liitunud ÜK e]]/(Table54[[#This Row],[Elanikud RKA]]+Table54[[#This Row],[Liitunud H e]])</f>
        <v>1</v>
      </c>
      <c r="T416" s="8">
        <f>Table54[[#This Row],[Liitunud ÜV e]]/(Table54[[#This Row],[Elanikud RKA]]+Table54[[#This Row],[Liitunud H e]])</f>
        <v>1</v>
      </c>
      <c r="U416" s="8">
        <f>Table54[[#This Row],[M liitunud ÜK LP e]]/(Table54[[#This Row],[Elanikud RKA]]+Table54[[#This Row],[Liitunud H e]])</f>
        <v>0</v>
      </c>
      <c r="V416" s="8">
        <f>Table54[[#This Row],[M liitunud ÜV LP e]]/(Table54[[#This Row],[Elanikud RKA]]+Table54[[#This Row],[Liitunud H e]])</f>
        <v>0</v>
      </c>
      <c r="W416" s="8">
        <f>Table54[[#This Row],[M liitunud ÜK e]]/(Table54[[#This Row],[Elanikud RKA]]+Table54[[#This Row],[Liitunud H e]])</f>
        <v>0</v>
      </c>
      <c r="X416" s="8">
        <f>Table54[[#This Row],[M liitunud ÜV e]]/(Table54[[#This Row],[Elanikud RKA]]+Table54[[#This Row],[Liitunud H e]])</f>
        <v>0</v>
      </c>
    </row>
    <row r="417" spans="1:24" ht="20.100000000000001" customHeight="1" x14ac:dyDescent="0.25">
      <c r="A417" s="6" t="s">
        <v>599</v>
      </c>
      <c r="B417" s="6" t="s">
        <v>600</v>
      </c>
      <c r="C417" s="1" t="s">
        <v>26</v>
      </c>
      <c r="D417" s="6" t="s">
        <v>601</v>
      </c>
      <c r="E417" s="6" t="s">
        <v>602</v>
      </c>
      <c r="F417" s="6" t="s">
        <v>604</v>
      </c>
      <c r="G417" s="7">
        <v>20</v>
      </c>
      <c r="H417" s="17">
        <v>0</v>
      </c>
      <c r="I417" s="7"/>
      <c r="J417" s="7"/>
      <c r="K417" s="7"/>
      <c r="L417" s="7"/>
      <c r="M417" s="7"/>
      <c r="N417" s="7"/>
      <c r="O417" s="7"/>
      <c r="P417" s="7"/>
    </row>
    <row r="418" spans="1:24" ht="20.100000000000001" customHeight="1" x14ac:dyDescent="0.25">
      <c r="A418" s="6" t="s">
        <v>599</v>
      </c>
      <c r="B418" s="6" t="s">
        <v>600</v>
      </c>
      <c r="C418" s="1" t="s">
        <v>26</v>
      </c>
      <c r="D418" s="6" t="s">
        <v>601</v>
      </c>
      <c r="E418" s="6" t="s">
        <v>602</v>
      </c>
      <c r="F418" s="6" t="s">
        <v>605</v>
      </c>
      <c r="G418" s="7">
        <v>16</v>
      </c>
      <c r="H418" s="17">
        <v>0</v>
      </c>
      <c r="I418" s="7"/>
      <c r="J418" s="7"/>
      <c r="K418" s="7"/>
      <c r="L418" s="7"/>
      <c r="M418" s="7"/>
      <c r="N418" s="7"/>
      <c r="O418" s="7"/>
      <c r="P418" s="7"/>
    </row>
    <row r="419" spans="1:24" ht="20.100000000000001" customHeight="1" x14ac:dyDescent="0.25">
      <c r="A419" s="9" t="s">
        <v>599</v>
      </c>
      <c r="B419" s="9" t="s">
        <v>600</v>
      </c>
      <c r="C419" s="3" t="s">
        <v>26</v>
      </c>
      <c r="D419" s="9" t="s">
        <v>601</v>
      </c>
      <c r="E419" s="9" t="s">
        <v>602</v>
      </c>
      <c r="F419" s="9" t="s">
        <v>2020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</row>
    <row r="420" spans="1:24" ht="20.100000000000001" customHeight="1" x14ac:dyDescent="0.25">
      <c r="A420" s="19" t="s">
        <v>606</v>
      </c>
      <c r="B420" s="19" t="s">
        <v>607</v>
      </c>
      <c r="C420" s="1" t="s">
        <v>26</v>
      </c>
      <c r="D420" s="19" t="s">
        <v>601</v>
      </c>
      <c r="E420" s="19" t="s">
        <v>608</v>
      </c>
      <c r="F420" s="19" t="s">
        <v>609</v>
      </c>
      <c r="G420" s="20">
        <v>654</v>
      </c>
      <c r="H420" s="17">
        <v>59</v>
      </c>
      <c r="I420" s="17">
        <v>660</v>
      </c>
      <c r="J420" s="17">
        <v>590</v>
      </c>
      <c r="K420" s="17">
        <v>590</v>
      </c>
      <c r="L420" s="17">
        <v>0</v>
      </c>
      <c r="M420" s="17">
        <v>0</v>
      </c>
      <c r="N420" s="7">
        <v>0</v>
      </c>
      <c r="O420" s="17">
        <v>10</v>
      </c>
      <c r="P420" s="7">
        <v>10</v>
      </c>
      <c r="Q420" s="8">
        <f>Table54[[#This Row],[Elanikud RKA]]/(Table54[[#This Row],[Elanikud]]+G421)</f>
        <v>0.95652173913043481</v>
      </c>
      <c r="R420" s="8">
        <f>Table54[[#This Row],[Liitunud H e]]/Table54[[#This Row],[H_elanikud]]</f>
        <v>0</v>
      </c>
      <c r="S420" s="8">
        <f>Table54[[#This Row],[Liitunud ÜK e]]/(Table54[[#This Row],[Elanikud RKA]]+Table54[[#This Row],[Liitunud H e]])</f>
        <v>0.89393939393939392</v>
      </c>
      <c r="T420" s="8">
        <f>Table54[[#This Row],[Liitunud ÜV e]]/(Table54[[#This Row],[Elanikud RKA]]+Table54[[#This Row],[Liitunud H e]])</f>
        <v>0.89393939393939392</v>
      </c>
      <c r="U420" s="8">
        <f>Table54[[#This Row],[M liitunud ÜK LP e]]/(Table54[[#This Row],[Elanikud RKA]]+Table54[[#This Row],[Liitunud H e]])</f>
        <v>0</v>
      </c>
      <c r="V420" s="8">
        <f>Table54[[#This Row],[M liitunud ÜV LP e]]/(Table54[[#This Row],[Elanikud RKA]]+Table54[[#This Row],[Liitunud H e]])</f>
        <v>0</v>
      </c>
      <c r="W420" s="8">
        <f>Table54[[#This Row],[M liitunud ÜK e]]/(Table54[[#This Row],[Elanikud RKA]]+Table54[[#This Row],[Liitunud H e]])</f>
        <v>1.5151515151515152E-2</v>
      </c>
      <c r="X420" s="8">
        <f>Table54[[#This Row],[M liitunud ÜV e]]/(Table54[[#This Row],[Elanikud RKA]]+Table54[[#This Row],[Liitunud H e]])</f>
        <v>1.5151515151515152E-2</v>
      </c>
    </row>
    <row r="421" spans="1:24" ht="20.100000000000001" customHeight="1" x14ac:dyDescent="0.25">
      <c r="A421" s="6" t="s">
        <v>606</v>
      </c>
      <c r="B421" s="6" t="s">
        <v>607</v>
      </c>
      <c r="C421" s="1" t="s">
        <v>26</v>
      </c>
      <c r="D421" s="6" t="s">
        <v>601</v>
      </c>
      <c r="E421" s="6" t="s">
        <v>608</v>
      </c>
      <c r="F421" s="6" t="s">
        <v>610</v>
      </c>
      <c r="G421" s="7">
        <v>36</v>
      </c>
      <c r="H421" s="17">
        <v>0</v>
      </c>
      <c r="I421" s="7"/>
      <c r="J421" s="7"/>
      <c r="K421" s="7"/>
      <c r="L421" s="7"/>
      <c r="M421" s="7"/>
      <c r="N421" s="7"/>
      <c r="O421" s="7"/>
      <c r="P421" s="7"/>
    </row>
    <row r="422" spans="1:24" s="9" customFormat="1" ht="20.100000000000001" customHeight="1" x14ac:dyDescent="0.25">
      <c r="A422" s="9" t="s">
        <v>606</v>
      </c>
      <c r="B422" s="9" t="s">
        <v>607</v>
      </c>
      <c r="C422" s="3" t="s">
        <v>26</v>
      </c>
      <c r="D422" s="9" t="s">
        <v>601</v>
      </c>
      <c r="E422" s="9" t="s">
        <v>608</v>
      </c>
      <c r="F422" s="9" t="s">
        <v>2021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  <c r="R422" s="8"/>
      <c r="S422" s="8"/>
      <c r="T422" s="8"/>
      <c r="U422" s="8"/>
      <c r="V422" s="8"/>
      <c r="W422" s="8"/>
      <c r="X422" s="8"/>
    </row>
    <row r="423" spans="1:24" s="9" customFormat="1" ht="20.100000000000001" customHeight="1" x14ac:dyDescent="0.25">
      <c r="A423" s="19" t="s">
        <v>611</v>
      </c>
      <c r="B423" s="19" t="s">
        <v>612</v>
      </c>
      <c r="C423" s="1" t="s">
        <v>26</v>
      </c>
      <c r="D423" s="19" t="s">
        <v>601</v>
      </c>
      <c r="E423" s="19" t="s">
        <v>608</v>
      </c>
      <c r="F423" s="19" t="s">
        <v>613</v>
      </c>
      <c r="G423" s="20">
        <v>840</v>
      </c>
      <c r="H423" s="17">
        <v>76</v>
      </c>
      <c r="I423" s="17">
        <v>690</v>
      </c>
      <c r="J423" s="17">
        <v>686</v>
      </c>
      <c r="K423" s="17">
        <v>686</v>
      </c>
      <c r="L423" s="17">
        <v>0</v>
      </c>
      <c r="M423" s="17">
        <v>0</v>
      </c>
      <c r="N423" s="7">
        <v>0</v>
      </c>
      <c r="O423" s="17">
        <v>4</v>
      </c>
      <c r="P423" s="7">
        <v>4</v>
      </c>
      <c r="Q423" s="8">
        <f>Table54[[#This Row],[Elanikud RKA]]/(Table54[[#This Row],[Elanikud]]+G424)</f>
        <v>0.78767123287671237</v>
      </c>
      <c r="R423" s="8">
        <f>Table54[[#This Row],[Liitunud H e]]/Table54[[#This Row],[H_elanikud]]</f>
        <v>0</v>
      </c>
      <c r="S423" s="8">
        <f>Table54[[#This Row],[Liitunud ÜK e]]/(Table54[[#This Row],[Elanikud RKA]]+Table54[[#This Row],[Liitunud H e]])</f>
        <v>0.99420289855072463</v>
      </c>
      <c r="T423" s="8">
        <f>Table54[[#This Row],[Liitunud ÜV e]]/(Table54[[#This Row],[Elanikud RKA]]+Table54[[#This Row],[Liitunud H e]])</f>
        <v>0.99420289855072463</v>
      </c>
      <c r="U423" s="8">
        <f>Table54[[#This Row],[M liitunud ÜK LP e]]/(Table54[[#This Row],[Elanikud RKA]]+Table54[[#This Row],[Liitunud H e]])</f>
        <v>0</v>
      </c>
      <c r="V423" s="8">
        <f>Table54[[#This Row],[M liitunud ÜV LP e]]/(Table54[[#This Row],[Elanikud RKA]]+Table54[[#This Row],[Liitunud H e]])</f>
        <v>0</v>
      </c>
      <c r="W423" s="8">
        <f>Table54[[#This Row],[M liitunud ÜK e]]/(Table54[[#This Row],[Elanikud RKA]]+Table54[[#This Row],[Liitunud H e]])</f>
        <v>5.7971014492753624E-3</v>
      </c>
      <c r="X423" s="8">
        <f>Table54[[#This Row],[M liitunud ÜV e]]/(Table54[[#This Row],[Elanikud RKA]]+Table54[[#This Row],[Liitunud H e]])</f>
        <v>5.7971014492753624E-3</v>
      </c>
    </row>
    <row r="424" spans="1:24" ht="20.100000000000001" customHeight="1" x14ac:dyDescent="0.25">
      <c r="A424" s="6" t="s">
        <v>611</v>
      </c>
      <c r="B424" s="6" t="s">
        <v>612</v>
      </c>
      <c r="C424" s="1" t="s">
        <v>26</v>
      </c>
      <c r="D424" s="6" t="s">
        <v>601</v>
      </c>
      <c r="E424" s="6" t="s">
        <v>608</v>
      </c>
      <c r="F424" s="6" t="s">
        <v>614</v>
      </c>
      <c r="G424" s="7">
        <v>36</v>
      </c>
      <c r="H424" s="17">
        <v>0</v>
      </c>
      <c r="I424" s="7"/>
      <c r="J424" s="7"/>
      <c r="K424" s="7"/>
      <c r="L424" s="7"/>
      <c r="M424" s="7"/>
      <c r="N424" s="7"/>
      <c r="O424" s="7"/>
      <c r="P424" s="7"/>
    </row>
    <row r="425" spans="1:24" ht="20.100000000000001" customHeight="1" x14ac:dyDescent="0.25">
      <c r="A425" s="9" t="s">
        <v>611</v>
      </c>
      <c r="B425" s="9" t="s">
        <v>612</v>
      </c>
      <c r="C425" s="3" t="s">
        <v>26</v>
      </c>
      <c r="D425" s="9" t="s">
        <v>601</v>
      </c>
      <c r="E425" s="9" t="s">
        <v>608</v>
      </c>
      <c r="F425" s="9" t="s">
        <v>2022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</row>
    <row r="426" spans="1:24" ht="20.100000000000001" customHeight="1" x14ac:dyDescent="0.25">
      <c r="A426" s="19" t="s">
        <v>615</v>
      </c>
      <c r="B426" s="19" t="s">
        <v>616</v>
      </c>
      <c r="C426" s="1" t="s">
        <v>26</v>
      </c>
      <c r="D426" s="19" t="s">
        <v>601</v>
      </c>
      <c r="E426" s="19" t="s">
        <v>608</v>
      </c>
      <c r="F426" s="19" t="s">
        <v>617</v>
      </c>
      <c r="G426" s="20">
        <v>177</v>
      </c>
      <c r="H426" s="17">
        <v>16</v>
      </c>
      <c r="I426" s="17">
        <v>170</v>
      </c>
      <c r="J426" s="17">
        <v>122</v>
      </c>
      <c r="K426" s="17">
        <v>122</v>
      </c>
      <c r="L426" s="17">
        <v>0</v>
      </c>
      <c r="M426" s="17">
        <v>0</v>
      </c>
      <c r="N426" s="7">
        <v>0</v>
      </c>
      <c r="O426" s="17">
        <v>48</v>
      </c>
      <c r="P426" s="7">
        <v>48</v>
      </c>
      <c r="Q426" s="8">
        <f>Table54[[#This Row],[Elanikud RKA]]/(Table54[[#This Row],[Elanikud]])</f>
        <v>0.96045197740112997</v>
      </c>
      <c r="R426" s="8">
        <f>Table54[[#This Row],[Liitunud H e]]/Table54[[#This Row],[H_elanikud]]</f>
        <v>0</v>
      </c>
      <c r="S426" s="8">
        <f>Table54[[#This Row],[Liitunud ÜK e]]/(Table54[[#This Row],[Elanikud RKA]]+Table54[[#This Row],[Liitunud H e]])</f>
        <v>0.71764705882352942</v>
      </c>
      <c r="T426" s="8">
        <f>Table54[[#This Row],[Liitunud ÜV e]]/(Table54[[#This Row],[Elanikud RKA]]+Table54[[#This Row],[Liitunud H e]])</f>
        <v>0.71764705882352942</v>
      </c>
      <c r="U426" s="8">
        <f>Table54[[#This Row],[M liitunud ÜK LP e]]/(Table54[[#This Row],[Elanikud RKA]]+Table54[[#This Row],[Liitunud H e]])</f>
        <v>0</v>
      </c>
      <c r="V426" s="8">
        <f>Table54[[#This Row],[M liitunud ÜV LP e]]/(Table54[[#This Row],[Elanikud RKA]]+Table54[[#This Row],[Liitunud H e]])</f>
        <v>0</v>
      </c>
      <c r="W426" s="8">
        <f>Table54[[#This Row],[M liitunud ÜK e]]/(Table54[[#This Row],[Elanikud RKA]]+Table54[[#This Row],[Liitunud H e]])</f>
        <v>0.28235294117647058</v>
      </c>
      <c r="X426" s="8">
        <f>Table54[[#This Row],[M liitunud ÜV e]]/(Table54[[#This Row],[Elanikud RKA]]+Table54[[#This Row],[Liitunud H e]])</f>
        <v>0.28235294117647058</v>
      </c>
    </row>
    <row r="427" spans="1:24" ht="20.100000000000001" customHeight="1" x14ac:dyDescent="0.25">
      <c r="A427" s="19" t="s">
        <v>618</v>
      </c>
      <c r="B427" s="19" t="s">
        <v>619</v>
      </c>
      <c r="C427" s="1" t="s">
        <v>26</v>
      </c>
      <c r="D427" s="19" t="s">
        <v>601</v>
      </c>
      <c r="E427" s="19" t="s">
        <v>608</v>
      </c>
      <c r="F427" s="19" t="s">
        <v>620</v>
      </c>
      <c r="G427" s="20">
        <v>172</v>
      </c>
      <c r="H427" s="17">
        <v>15</v>
      </c>
      <c r="I427" s="17">
        <v>50</v>
      </c>
      <c r="J427" s="17">
        <v>38</v>
      </c>
      <c r="K427" s="17">
        <v>40</v>
      </c>
      <c r="L427" s="17">
        <v>0</v>
      </c>
      <c r="M427" s="17">
        <v>0</v>
      </c>
      <c r="N427" s="7">
        <v>0</v>
      </c>
      <c r="O427" s="17">
        <v>12</v>
      </c>
      <c r="P427" s="7">
        <v>10</v>
      </c>
      <c r="Q427" s="8">
        <f>Table54[[#This Row],[Elanikud RKA]]/(Table54[[#This Row],[Elanikud]])</f>
        <v>0.29069767441860467</v>
      </c>
      <c r="R427" s="8">
        <f>Table54[[#This Row],[Liitunud H e]]/Table54[[#This Row],[H_elanikud]]</f>
        <v>0</v>
      </c>
      <c r="S427" s="8">
        <f>Table54[[#This Row],[Liitunud ÜK e]]/(Table54[[#This Row],[Elanikud RKA]]+Table54[[#This Row],[Liitunud H e]])</f>
        <v>0.76</v>
      </c>
      <c r="T427" s="8">
        <f>Table54[[#This Row],[Liitunud ÜV e]]/(Table54[[#This Row],[Elanikud RKA]]+Table54[[#This Row],[Liitunud H e]])</f>
        <v>0.8</v>
      </c>
      <c r="U427" s="8">
        <f>Table54[[#This Row],[M liitunud ÜK LP e]]/(Table54[[#This Row],[Elanikud RKA]]+Table54[[#This Row],[Liitunud H e]])</f>
        <v>0</v>
      </c>
      <c r="V427" s="8">
        <f>Table54[[#This Row],[M liitunud ÜV LP e]]/(Table54[[#This Row],[Elanikud RKA]]+Table54[[#This Row],[Liitunud H e]])</f>
        <v>0</v>
      </c>
      <c r="W427" s="8">
        <f>Table54[[#This Row],[M liitunud ÜK e]]/(Table54[[#This Row],[Elanikud RKA]]+Table54[[#This Row],[Liitunud H e]])</f>
        <v>0.24</v>
      </c>
      <c r="X427" s="8">
        <f>Table54[[#This Row],[M liitunud ÜV e]]/(Table54[[#This Row],[Elanikud RKA]]+Table54[[#This Row],[Liitunud H e]])</f>
        <v>0.2</v>
      </c>
    </row>
    <row r="428" spans="1:24" ht="20.100000000000001" customHeight="1" x14ac:dyDescent="0.25">
      <c r="A428" s="19" t="s">
        <v>621</v>
      </c>
      <c r="B428" s="19" t="s">
        <v>622</v>
      </c>
      <c r="C428" s="1" t="s">
        <v>26</v>
      </c>
      <c r="D428" s="19" t="s">
        <v>601</v>
      </c>
      <c r="E428" s="19" t="s">
        <v>608</v>
      </c>
      <c r="F428" s="19" t="s">
        <v>623</v>
      </c>
      <c r="G428" s="20">
        <v>532</v>
      </c>
      <c r="H428" s="17">
        <v>48</v>
      </c>
      <c r="I428" s="17">
        <v>540</v>
      </c>
      <c r="J428" s="17">
        <v>533</v>
      </c>
      <c r="K428" s="17">
        <v>533</v>
      </c>
      <c r="L428" s="17">
        <v>0</v>
      </c>
      <c r="M428" s="17">
        <v>0</v>
      </c>
      <c r="N428" s="7">
        <v>0</v>
      </c>
      <c r="O428" s="17">
        <v>7</v>
      </c>
      <c r="P428" s="7">
        <v>7</v>
      </c>
      <c r="Q428" s="8">
        <f>Table54[[#This Row],[Elanikud RKA]]/(Table54[[#This Row],[Elanikud]]+G429)</f>
        <v>0.92150170648464169</v>
      </c>
      <c r="R428" s="8">
        <f>Table54[[#This Row],[Liitunud H e]]/Table54[[#This Row],[H_elanikud]]</f>
        <v>0</v>
      </c>
      <c r="S428" s="8">
        <f>Table54[[#This Row],[Liitunud ÜK e]]/(Table54[[#This Row],[Elanikud RKA]]+Table54[[#This Row],[Liitunud H e]])</f>
        <v>0.98703703703703705</v>
      </c>
      <c r="T428" s="8">
        <f>Table54[[#This Row],[Liitunud ÜV e]]/(Table54[[#This Row],[Elanikud RKA]]+Table54[[#This Row],[Liitunud H e]])</f>
        <v>0.98703703703703705</v>
      </c>
      <c r="U428" s="8">
        <f>Table54[[#This Row],[M liitunud ÜK LP e]]/(Table54[[#This Row],[Elanikud RKA]]+Table54[[#This Row],[Liitunud H e]])</f>
        <v>0</v>
      </c>
      <c r="V428" s="8">
        <f>Table54[[#This Row],[M liitunud ÜV LP e]]/(Table54[[#This Row],[Elanikud RKA]]+Table54[[#This Row],[Liitunud H e]])</f>
        <v>0</v>
      </c>
      <c r="W428" s="8">
        <f>Table54[[#This Row],[M liitunud ÜK e]]/(Table54[[#This Row],[Elanikud RKA]]+Table54[[#This Row],[Liitunud H e]])</f>
        <v>1.2962962962962963E-2</v>
      </c>
      <c r="X428" s="8">
        <f>Table54[[#This Row],[M liitunud ÜV e]]/(Table54[[#This Row],[Elanikud RKA]]+Table54[[#This Row],[Liitunud H e]])</f>
        <v>1.2962962962962963E-2</v>
      </c>
    </row>
    <row r="429" spans="1:24" ht="20.100000000000001" customHeight="1" x14ac:dyDescent="0.25">
      <c r="A429" s="6" t="s">
        <v>621</v>
      </c>
      <c r="B429" s="6" t="s">
        <v>622</v>
      </c>
      <c r="C429" s="1" t="s">
        <v>26</v>
      </c>
      <c r="D429" s="6" t="s">
        <v>601</v>
      </c>
      <c r="E429" s="6" t="s">
        <v>608</v>
      </c>
      <c r="F429" s="6" t="s">
        <v>624</v>
      </c>
      <c r="G429" s="7">
        <v>54</v>
      </c>
      <c r="H429" s="17">
        <v>0</v>
      </c>
      <c r="I429" s="7"/>
      <c r="J429" s="7"/>
      <c r="K429" s="7"/>
      <c r="L429" s="7"/>
      <c r="M429" s="7"/>
      <c r="N429" s="7"/>
      <c r="O429" s="7"/>
      <c r="P429" s="7"/>
    </row>
    <row r="430" spans="1:24" ht="20.100000000000001" customHeight="1" x14ac:dyDescent="0.25">
      <c r="A430" s="19" t="s">
        <v>625</v>
      </c>
      <c r="B430" s="19" t="s">
        <v>626</v>
      </c>
      <c r="C430" s="1" t="s">
        <v>26</v>
      </c>
      <c r="D430" s="19" t="s">
        <v>601</v>
      </c>
      <c r="E430" s="19" t="s">
        <v>602</v>
      </c>
      <c r="F430" s="19" t="s">
        <v>627</v>
      </c>
      <c r="G430" s="20">
        <v>216</v>
      </c>
      <c r="H430" s="17">
        <v>35</v>
      </c>
      <c r="I430" s="17">
        <v>200</v>
      </c>
      <c r="J430" s="17">
        <v>200</v>
      </c>
      <c r="K430" s="17">
        <v>200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8">
        <f>Table54[[#This Row],[Elanikud RKA]]/(Table54[[#This Row],[Elanikud]])</f>
        <v>0.92592592592592593</v>
      </c>
      <c r="R430" s="8">
        <f>Table54[[#This Row],[Liitunud H e]]/Table54[[#This Row],[H_elanikud]]</f>
        <v>0</v>
      </c>
      <c r="S430" s="8">
        <f>Table54[[#This Row],[Liitunud ÜK e]]/(Table54[[#This Row],[Elanikud RKA]]+Table54[[#This Row],[Liitunud H e]])</f>
        <v>1</v>
      </c>
      <c r="T430" s="8">
        <f>Table54[[#This Row],[Liitunud ÜV e]]/(Table54[[#This Row],[Elanikud RKA]]+Table54[[#This Row],[Liitunud H e]])</f>
        <v>1</v>
      </c>
      <c r="U430" s="8">
        <f>Table54[[#This Row],[M liitunud ÜK LP e]]/(Table54[[#This Row],[Elanikud RKA]]+Table54[[#This Row],[Liitunud H e]])</f>
        <v>0</v>
      </c>
      <c r="V430" s="8">
        <f>Table54[[#This Row],[M liitunud ÜV LP e]]/(Table54[[#This Row],[Elanikud RKA]]+Table54[[#This Row],[Liitunud H e]])</f>
        <v>0</v>
      </c>
      <c r="W430" s="8">
        <f>Table54[[#This Row],[M liitunud ÜK e]]/(Table54[[#This Row],[Elanikud RKA]]+Table54[[#This Row],[Liitunud H e]])</f>
        <v>0</v>
      </c>
      <c r="X430" s="8">
        <f>Table54[[#This Row],[M liitunud ÜV e]]/(Table54[[#This Row],[Elanikud RKA]]+Table54[[#This Row],[Liitunud H e]])</f>
        <v>0</v>
      </c>
    </row>
    <row r="431" spans="1:24" s="12" customFormat="1" ht="20.100000000000001" customHeight="1" x14ac:dyDescent="0.25">
      <c r="A431" s="12" t="s">
        <v>1753</v>
      </c>
      <c r="B431" s="12" t="s">
        <v>1754</v>
      </c>
      <c r="C431" s="2" t="s">
        <v>26</v>
      </c>
      <c r="D431" s="12" t="s">
        <v>601</v>
      </c>
      <c r="E431" s="12" t="s">
        <v>608</v>
      </c>
      <c r="F431" s="12" t="s">
        <v>1755</v>
      </c>
      <c r="G431" s="23">
        <v>389</v>
      </c>
      <c r="H431" s="13">
        <v>35</v>
      </c>
      <c r="I431" s="13">
        <v>350</v>
      </c>
      <c r="J431" s="13"/>
      <c r="K431" s="13"/>
      <c r="L431" s="13"/>
      <c r="M431" s="13"/>
      <c r="N431" s="13"/>
      <c r="O431" s="13"/>
      <c r="P431" s="13"/>
      <c r="Q431" s="14">
        <f>Table54[[#This Row],[Elanikud RKA]]/(Table54[[#This Row],[Elanikud]])</f>
        <v>0.89974293059125965</v>
      </c>
      <c r="R431" s="14">
        <f>Table54[[#This Row],[Liitunud H e]]/Table54[[#This Row],[H_elanikud]]</f>
        <v>0</v>
      </c>
      <c r="S431" s="14">
        <f>Table54[[#This Row],[Liitunud ÜK e]]/(Table54[[#This Row],[Elanikud RKA]]+Table54[[#This Row],[Liitunud H e]])</f>
        <v>0</v>
      </c>
      <c r="T431" s="14">
        <f>Table54[[#This Row],[Liitunud ÜV e]]/(Table54[[#This Row],[Elanikud RKA]]+Table54[[#This Row],[Liitunud H e]])</f>
        <v>0</v>
      </c>
      <c r="U431" s="14">
        <f>Table54[[#This Row],[M liitunud ÜK LP e]]/(Table54[[#This Row],[Elanikud RKA]]+Table54[[#This Row],[Liitunud H e]])</f>
        <v>0</v>
      </c>
      <c r="V431" s="14">
        <f>Table54[[#This Row],[M liitunud ÜV LP e]]/(Table54[[#This Row],[Elanikud RKA]]+Table54[[#This Row],[Liitunud H e]])</f>
        <v>0</v>
      </c>
      <c r="W431" s="14">
        <f>Table54[[#This Row],[M liitunud ÜK e]]/(Table54[[#This Row],[Elanikud RKA]]+Table54[[#This Row],[Liitunud H e]])</f>
        <v>0</v>
      </c>
      <c r="X431" s="14">
        <f>Table54[[#This Row],[M liitunud ÜV e]]/(Table54[[#This Row],[Elanikud RKA]]+Table54[[#This Row],[Liitunud H e]])</f>
        <v>0</v>
      </c>
    </row>
    <row r="432" spans="1:24" ht="20.100000000000001" customHeight="1" x14ac:dyDescent="0.25">
      <c r="A432" s="19" t="s">
        <v>628</v>
      </c>
      <c r="B432" s="19" t="s">
        <v>629</v>
      </c>
      <c r="C432" s="1" t="s">
        <v>26</v>
      </c>
      <c r="D432" s="19" t="s">
        <v>601</v>
      </c>
      <c r="E432" s="19" t="s">
        <v>630</v>
      </c>
      <c r="F432" s="19" t="s">
        <v>631</v>
      </c>
      <c r="G432" s="20">
        <v>112</v>
      </c>
      <c r="H432" s="17">
        <v>76</v>
      </c>
      <c r="I432" s="17">
        <v>50</v>
      </c>
      <c r="J432" s="17">
        <v>50</v>
      </c>
      <c r="K432" s="17">
        <v>50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8">
        <f>Table54[[#This Row],[Elanikud RKA]]/(Table54[[#This Row],[Elanikud]])</f>
        <v>0.44642857142857145</v>
      </c>
      <c r="R432" s="8">
        <f>Table54[[#This Row],[Liitunud H e]]/Table54[[#This Row],[H_elanikud]]</f>
        <v>0</v>
      </c>
      <c r="S432" s="8">
        <f>Table54[[#This Row],[Liitunud ÜK e]]/(Table54[[#This Row],[Elanikud RKA]]+Table54[[#This Row],[Liitunud H e]])</f>
        <v>1</v>
      </c>
      <c r="T432" s="8">
        <f>Table54[[#This Row],[Liitunud ÜV e]]/(Table54[[#This Row],[Elanikud RKA]]+Table54[[#This Row],[Liitunud H e]])</f>
        <v>1</v>
      </c>
      <c r="U432" s="8">
        <f>Table54[[#This Row],[M liitunud ÜK LP e]]/(Table54[[#This Row],[Elanikud RKA]]+Table54[[#This Row],[Liitunud H e]])</f>
        <v>0</v>
      </c>
      <c r="V432" s="8">
        <f>Table54[[#This Row],[M liitunud ÜV LP e]]/(Table54[[#This Row],[Elanikud RKA]]+Table54[[#This Row],[Liitunud H e]])</f>
        <v>0</v>
      </c>
      <c r="W432" s="8">
        <f>Table54[[#This Row],[M liitunud ÜK e]]/(Table54[[#This Row],[Elanikud RKA]]+Table54[[#This Row],[Liitunud H e]])</f>
        <v>0</v>
      </c>
      <c r="X432" s="8">
        <f>Table54[[#This Row],[M liitunud ÜV e]]/(Table54[[#This Row],[Elanikud RKA]]+Table54[[#This Row],[Liitunud H e]])</f>
        <v>0</v>
      </c>
    </row>
    <row r="433" spans="1:24" ht="20.100000000000001" customHeight="1" x14ac:dyDescent="0.25">
      <c r="A433" s="19" t="s">
        <v>632</v>
      </c>
      <c r="B433" s="19" t="s">
        <v>633</v>
      </c>
      <c r="C433" s="1" t="s">
        <v>26</v>
      </c>
      <c r="D433" s="19" t="s">
        <v>601</v>
      </c>
      <c r="E433" s="19" t="s">
        <v>634</v>
      </c>
      <c r="F433" s="19" t="s">
        <v>635</v>
      </c>
      <c r="G433" s="20">
        <v>107</v>
      </c>
      <c r="H433" s="17">
        <v>47</v>
      </c>
      <c r="I433" s="17">
        <v>70</v>
      </c>
      <c r="J433" s="17">
        <v>63</v>
      </c>
      <c r="K433" s="17">
        <v>63</v>
      </c>
      <c r="L433" s="17">
        <v>0</v>
      </c>
      <c r="M433" s="17">
        <v>0</v>
      </c>
      <c r="N433" s="17">
        <v>0</v>
      </c>
      <c r="O433" s="17">
        <v>7</v>
      </c>
      <c r="P433" s="7">
        <v>7</v>
      </c>
      <c r="Q433" s="8">
        <f>Table54[[#This Row],[Elanikud RKA]]/(Table54[[#This Row],[Elanikud]])</f>
        <v>0.65420560747663548</v>
      </c>
      <c r="R433" s="8">
        <f>Table54[[#This Row],[Liitunud H e]]/Table54[[#This Row],[H_elanikud]]</f>
        <v>0</v>
      </c>
      <c r="S433" s="8">
        <f>Table54[[#This Row],[Liitunud ÜK e]]/(Table54[[#This Row],[Elanikud RKA]]+Table54[[#This Row],[Liitunud H e]])</f>
        <v>0.9</v>
      </c>
      <c r="T433" s="8">
        <f>Table54[[#This Row],[Liitunud ÜV e]]/(Table54[[#This Row],[Elanikud RKA]]+Table54[[#This Row],[Liitunud H e]])</f>
        <v>0.9</v>
      </c>
      <c r="U433" s="8">
        <f>Table54[[#This Row],[M liitunud ÜK LP e]]/(Table54[[#This Row],[Elanikud RKA]]+Table54[[#This Row],[Liitunud H e]])</f>
        <v>0</v>
      </c>
      <c r="V433" s="8">
        <f>Table54[[#This Row],[M liitunud ÜV LP e]]/(Table54[[#This Row],[Elanikud RKA]]+Table54[[#This Row],[Liitunud H e]])</f>
        <v>0</v>
      </c>
      <c r="W433" s="8">
        <f>Table54[[#This Row],[M liitunud ÜK e]]/(Table54[[#This Row],[Elanikud RKA]]+Table54[[#This Row],[Liitunud H e]])</f>
        <v>0.1</v>
      </c>
      <c r="X433" s="8">
        <f>Table54[[#This Row],[M liitunud ÜV e]]/(Table54[[#This Row],[Elanikud RKA]]+Table54[[#This Row],[Liitunud H e]])</f>
        <v>0.1</v>
      </c>
    </row>
    <row r="434" spans="1:24" s="12" customFormat="1" ht="20.100000000000001" customHeight="1" x14ac:dyDescent="0.25">
      <c r="A434" s="12" t="s">
        <v>1756</v>
      </c>
      <c r="B434" s="12" t="s">
        <v>1757</v>
      </c>
      <c r="C434" s="2" t="s">
        <v>26</v>
      </c>
      <c r="D434" s="12" t="s">
        <v>601</v>
      </c>
      <c r="E434" s="12" t="s">
        <v>634</v>
      </c>
      <c r="F434" s="12" t="s">
        <v>1758</v>
      </c>
      <c r="G434" s="23">
        <v>183</v>
      </c>
      <c r="H434" s="13">
        <v>81</v>
      </c>
      <c r="I434" s="13">
        <v>150</v>
      </c>
      <c r="J434" s="13">
        <v>144</v>
      </c>
      <c r="K434" s="13"/>
      <c r="L434" s="13"/>
      <c r="M434" s="13"/>
      <c r="N434" s="13"/>
      <c r="O434" s="13"/>
      <c r="P434" s="13">
        <v>6</v>
      </c>
      <c r="Q434" s="14">
        <f>Table54[[#This Row],[Elanikud RKA]]/(Table54[[#This Row],[Elanikud]]+G435)</f>
        <v>0.7142857142857143</v>
      </c>
      <c r="R434" s="14">
        <f>Table54[[#This Row],[Liitunud H e]]/Table54[[#This Row],[H_elanikud]]</f>
        <v>0</v>
      </c>
      <c r="S434" s="14">
        <f>Table54[[#This Row],[Liitunud ÜK e]]/(Table54[[#This Row],[Elanikud RKA]]+Table54[[#This Row],[Liitunud H e]])</f>
        <v>0.96</v>
      </c>
      <c r="T434" s="14">
        <f>Table54[[#This Row],[Liitunud ÜV e]]/(Table54[[#This Row],[Elanikud RKA]]+Table54[[#This Row],[Liitunud H e]])</f>
        <v>0</v>
      </c>
      <c r="U434" s="14">
        <f>Table54[[#This Row],[M liitunud ÜK LP e]]/(Table54[[#This Row],[Elanikud RKA]]+Table54[[#This Row],[Liitunud H e]])</f>
        <v>0</v>
      </c>
      <c r="V434" s="14">
        <f>Table54[[#This Row],[M liitunud ÜV LP e]]/(Table54[[#This Row],[Elanikud RKA]]+Table54[[#This Row],[Liitunud H e]])</f>
        <v>0</v>
      </c>
      <c r="W434" s="14">
        <f>Table54[[#This Row],[M liitunud ÜK e]]/(Table54[[#This Row],[Elanikud RKA]]+Table54[[#This Row],[Liitunud H e]])</f>
        <v>0</v>
      </c>
      <c r="X434" s="14">
        <f>Table54[[#This Row],[M liitunud ÜV e]]/(Table54[[#This Row],[Elanikud RKA]]+Table54[[#This Row],[Liitunud H e]])</f>
        <v>0.04</v>
      </c>
    </row>
    <row r="435" spans="1:24" s="12" customFormat="1" ht="20.100000000000001" customHeight="1" x14ac:dyDescent="0.25">
      <c r="A435" s="12" t="s">
        <v>1756</v>
      </c>
      <c r="B435" s="12" t="s">
        <v>1757</v>
      </c>
      <c r="C435" s="2" t="s">
        <v>26</v>
      </c>
      <c r="D435" s="12" t="s">
        <v>601</v>
      </c>
      <c r="E435" s="12" t="s">
        <v>634</v>
      </c>
      <c r="F435" s="12" t="s">
        <v>1759</v>
      </c>
      <c r="G435" s="13">
        <v>27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4"/>
      <c r="R435" s="14"/>
      <c r="S435" s="14"/>
      <c r="T435" s="14"/>
      <c r="U435" s="14"/>
      <c r="V435" s="14"/>
      <c r="W435" s="14"/>
      <c r="X435" s="14"/>
    </row>
    <row r="436" spans="1:24" ht="20.100000000000001" customHeight="1" x14ac:dyDescent="0.25">
      <c r="A436" s="19" t="s">
        <v>636</v>
      </c>
      <c r="B436" s="19" t="s">
        <v>637</v>
      </c>
      <c r="C436" s="1" t="s">
        <v>26</v>
      </c>
      <c r="D436" s="19" t="s">
        <v>601</v>
      </c>
      <c r="E436" s="19" t="s">
        <v>638</v>
      </c>
      <c r="F436" s="19" t="s">
        <v>639</v>
      </c>
      <c r="G436" s="20">
        <v>75</v>
      </c>
      <c r="H436" s="17">
        <v>0</v>
      </c>
      <c r="I436" s="17">
        <v>40</v>
      </c>
      <c r="J436" s="17">
        <f>I436*0.51</f>
        <v>20.399999999999999</v>
      </c>
      <c r="K436" s="17">
        <f>I436*0.6</f>
        <v>24</v>
      </c>
      <c r="L436" s="17">
        <v>0</v>
      </c>
      <c r="M436" s="17">
        <v>0</v>
      </c>
      <c r="N436" s="17">
        <v>0</v>
      </c>
      <c r="O436" s="17">
        <v>20</v>
      </c>
      <c r="P436" s="7">
        <v>16</v>
      </c>
      <c r="Q436" s="8">
        <f>Table54[[#This Row],[Elanikud RKA]]/(Table54[[#This Row],[Elanikud]])</f>
        <v>0.53333333333333333</v>
      </c>
      <c r="S436" s="8">
        <f>Table54[[#This Row],[Liitunud ÜK e]]/(Table54[[#This Row],[Elanikud RKA]]+Table54[[#This Row],[Liitunud H e]])</f>
        <v>0.51</v>
      </c>
      <c r="T436" s="8">
        <f>Table54[[#This Row],[Liitunud ÜV e]]/(Table54[[#This Row],[Elanikud RKA]]+Table54[[#This Row],[Liitunud H e]])</f>
        <v>0.6</v>
      </c>
      <c r="U436" s="8">
        <f>Table54[[#This Row],[M liitunud ÜK LP e]]/(Table54[[#This Row],[Elanikud RKA]]+Table54[[#This Row],[Liitunud H e]])</f>
        <v>0</v>
      </c>
      <c r="V436" s="8">
        <f>Table54[[#This Row],[M liitunud ÜV LP e]]/(Table54[[#This Row],[Elanikud RKA]]+Table54[[#This Row],[Liitunud H e]])</f>
        <v>0</v>
      </c>
      <c r="W436" s="8">
        <f>Table54[[#This Row],[M liitunud ÜK e]]/(Table54[[#This Row],[Elanikud RKA]]+Table54[[#This Row],[Liitunud H e]])</f>
        <v>0.5</v>
      </c>
      <c r="X436" s="8">
        <f>Table54[[#This Row],[M liitunud ÜV e]]/(Table54[[#This Row],[Elanikud RKA]]+Table54[[#This Row],[Liitunud H e]])</f>
        <v>0.4</v>
      </c>
    </row>
    <row r="437" spans="1:24" ht="20.100000000000001" customHeight="1" x14ac:dyDescent="0.25">
      <c r="A437" s="19" t="s">
        <v>640</v>
      </c>
      <c r="B437" s="19" t="s">
        <v>641</v>
      </c>
      <c r="C437" s="1" t="s">
        <v>26</v>
      </c>
      <c r="D437" s="19" t="s">
        <v>601</v>
      </c>
      <c r="E437" s="19" t="s">
        <v>638</v>
      </c>
      <c r="F437" s="19" t="s">
        <v>642</v>
      </c>
      <c r="G437" s="20">
        <v>155</v>
      </c>
      <c r="H437" s="17">
        <v>0</v>
      </c>
      <c r="I437" s="17">
        <v>150</v>
      </c>
      <c r="J437" s="17">
        <f>I437*0.72</f>
        <v>108</v>
      </c>
      <c r="K437" s="17">
        <f>I437*0.72</f>
        <v>108</v>
      </c>
      <c r="L437" s="17">
        <v>0</v>
      </c>
      <c r="M437" s="17">
        <v>13</v>
      </c>
      <c r="N437" s="7">
        <v>13</v>
      </c>
      <c r="O437" s="17">
        <v>29</v>
      </c>
      <c r="P437" s="7">
        <v>29</v>
      </c>
      <c r="Q437" s="8">
        <f>Table54[[#This Row],[Elanikud RKA]]/(Table54[[#This Row],[Elanikud]]+G438)</f>
        <v>0.8928571428571429</v>
      </c>
      <c r="S437" s="8">
        <f>Table54[[#This Row],[Liitunud ÜK e]]/(Table54[[#This Row],[Elanikud RKA]]+Table54[[#This Row],[Liitunud H e]])</f>
        <v>0.72</v>
      </c>
      <c r="T437" s="8">
        <f>Table54[[#This Row],[Liitunud ÜV e]]/(Table54[[#This Row],[Elanikud RKA]]+Table54[[#This Row],[Liitunud H e]])</f>
        <v>0.72</v>
      </c>
      <c r="U437" s="8">
        <f>Table54[[#This Row],[M liitunud ÜK LP e]]/(Table54[[#This Row],[Elanikud RKA]]+Table54[[#This Row],[Liitunud H e]])</f>
        <v>8.666666666666667E-2</v>
      </c>
      <c r="V437" s="8">
        <f>Table54[[#This Row],[M liitunud ÜV LP e]]/(Table54[[#This Row],[Elanikud RKA]]+Table54[[#This Row],[Liitunud H e]])</f>
        <v>8.666666666666667E-2</v>
      </c>
      <c r="W437" s="8">
        <f>Table54[[#This Row],[M liitunud ÜK e]]/(Table54[[#This Row],[Elanikud RKA]]+Table54[[#This Row],[Liitunud H e]])</f>
        <v>0.19333333333333333</v>
      </c>
      <c r="X437" s="8">
        <f>Table54[[#This Row],[M liitunud ÜV e]]/(Table54[[#This Row],[Elanikud RKA]]+Table54[[#This Row],[Liitunud H e]])</f>
        <v>0.19333333333333333</v>
      </c>
    </row>
    <row r="438" spans="1:24" ht="20.100000000000001" customHeight="1" x14ac:dyDescent="0.25">
      <c r="A438" s="6" t="s">
        <v>640</v>
      </c>
      <c r="B438" s="6" t="s">
        <v>641</v>
      </c>
      <c r="C438" s="1" t="s">
        <v>26</v>
      </c>
      <c r="D438" s="6" t="s">
        <v>601</v>
      </c>
      <c r="E438" s="6" t="s">
        <v>638</v>
      </c>
      <c r="F438" s="6" t="s">
        <v>643</v>
      </c>
      <c r="G438" s="7">
        <v>13</v>
      </c>
      <c r="H438" s="17">
        <v>0</v>
      </c>
      <c r="I438" s="7"/>
      <c r="J438" s="7"/>
      <c r="K438" s="7"/>
      <c r="L438" s="7"/>
      <c r="M438" s="7"/>
      <c r="N438" s="7"/>
      <c r="O438" s="7"/>
      <c r="P438" s="7"/>
    </row>
    <row r="439" spans="1:24" ht="20.100000000000001" customHeight="1" x14ac:dyDescent="0.25">
      <c r="A439" s="19" t="s">
        <v>644</v>
      </c>
      <c r="B439" s="19" t="s">
        <v>645</v>
      </c>
      <c r="C439" s="1" t="s">
        <v>26</v>
      </c>
      <c r="D439" s="19" t="s">
        <v>601</v>
      </c>
      <c r="E439" s="19" t="s">
        <v>646</v>
      </c>
      <c r="F439" s="19" t="s">
        <v>647</v>
      </c>
      <c r="G439" s="20">
        <v>1338</v>
      </c>
      <c r="H439" s="17">
        <v>294</v>
      </c>
      <c r="I439" s="17">
        <v>1310</v>
      </c>
      <c r="J439" s="17">
        <v>1310</v>
      </c>
      <c r="K439" s="17">
        <v>1310</v>
      </c>
      <c r="L439" s="17">
        <v>0</v>
      </c>
      <c r="M439" s="17">
        <v>0</v>
      </c>
      <c r="N439" s="7">
        <v>0</v>
      </c>
      <c r="O439" s="17">
        <v>0</v>
      </c>
      <c r="P439" s="7">
        <v>0</v>
      </c>
      <c r="Q439" s="8">
        <f>Table54[[#This Row],[Elanikud RKA]]/(Table54[[#This Row],[Elanikud]])</f>
        <v>0.97907324364723469</v>
      </c>
      <c r="R439" s="8">
        <f>Table54[[#This Row],[Liitunud H e]]/Table54[[#This Row],[H_elanikud]]</f>
        <v>0</v>
      </c>
      <c r="S439" s="8">
        <f>Table54[[#This Row],[Liitunud ÜK e]]/(Table54[[#This Row],[Elanikud RKA]]+Table54[[#This Row],[Liitunud H e]])</f>
        <v>1</v>
      </c>
      <c r="T439" s="8">
        <f>Table54[[#This Row],[Liitunud ÜV e]]/(Table54[[#This Row],[Elanikud RKA]]+Table54[[#This Row],[Liitunud H e]])</f>
        <v>1</v>
      </c>
      <c r="U439" s="8">
        <f>Table54[[#This Row],[M liitunud ÜK LP e]]/(Table54[[#This Row],[Elanikud RKA]]+Table54[[#This Row],[Liitunud H e]])</f>
        <v>0</v>
      </c>
      <c r="V439" s="8">
        <f>Table54[[#This Row],[M liitunud ÜV LP e]]/(Table54[[#This Row],[Elanikud RKA]]+Table54[[#This Row],[Liitunud H e]])</f>
        <v>0</v>
      </c>
      <c r="W439" s="8">
        <f>Table54[[#This Row],[M liitunud ÜK e]]/(Table54[[#This Row],[Elanikud RKA]]+Table54[[#This Row],[Liitunud H e]])</f>
        <v>0</v>
      </c>
      <c r="X439" s="8">
        <f>Table54[[#This Row],[M liitunud ÜV e]]/(Table54[[#This Row],[Elanikud RKA]]+Table54[[#This Row],[Liitunud H e]])</f>
        <v>0</v>
      </c>
    </row>
    <row r="440" spans="1:24" ht="20.100000000000001" customHeight="1" x14ac:dyDescent="0.25">
      <c r="A440" s="19" t="s">
        <v>648</v>
      </c>
      <c r="B440" s="19" t="s">
        <v>649</v>
      </c>
      <c r="C440" s="1" t="s">
        <v>26</v>
      </c>
      <c r="D440" s="19" t="s">
        <v>601</v>
      </c>
      <c r="E440" s="19" t="s">
        <v>646</v>
      </c>
      <c r="F440" s="19" t="s">
        <v>650</v>
      </c>
      <c r="G440" s="20">
        <v>152</v>
      </c>
      <c r="H440" s="17">
        <v>33</v>
      </c>
      <c r="I440" s="17">
        <v>120</v>
      </c>
      <c r="J440" s="17">
        <v>107</v>
      </c>
      <c r="K440" s="17">
        <v>120</v>
      </c>
      <c r="L440" s="17">
        <v>0</v>
      </c>
      <c r="M440" s="17">
        <v>0</v>
      </c>
      <c r="N440" s="7">
        <v>0</v>
      </c>
      <c r="O440" s="17">
        <v>13</v>
      </c>
      <c r="P440" s="7">
        <v>0</v>
      </c>
      <c r="Q440" s="8">
        <f>Table54[[#This Row],[Elanikud RKA]]/(Table54[[#This Row],[Elanikud]])</f>
        <v>0.78947368421052633</v>
      </c>
      <c r="R440" s="8">
        <f>Table54[[#This Row],[Liitunud H e]]/Table54[[#This Row],[H_elanikud]]</f>
        <v>0</v>
      </c>
      <c r="S440" s="8">
        <f>Table54[[#This Row],[Liitunud ÜK e]]/(Table54[[#This Row],[Elanikud RKA]]+Table54[[#This Row],[Liitunud H e]])</f>
        <v>0.89166666666666672</v>
      </c>
      <c r="T440" s="8">
        <f>Table54[[#This Row],[Liitunud ÜV e]]/(Table54[[#This Row],[Elanikud RKA]]+Table54[[#This Row],[Liitunud H e]])</f>
        <v>1</v>
      </c>
      <c r="U440" s="8">
        <f>Table54[[#This Row],[M liitunud ÜK LP e]]/(Table54[[#This Row],[Elanikud RKA]]+Table54[[#This Row],[Liitunud H e]])</f>
        <v>0</v>
      </c>
      <c r="V440" s="8">
        <f>Table54[[#This Row],[M liitunud ÜV LP e]]/(Table54[[#This Row],[Elanikud RKA]]+Table54[[#This Row],[Liitunud H e]])</f>
        <v>0</v>
      </c>
      <c r="W440" s="8">
        <f>Table54[[#This Row],[M liitunud ÜK e]]/(Table54[[#This Row],[Elanikud RKA]]+Table54[[#This Row],[Liitunud H e]])</f>
        <v>0.10833333333333334</v>
      </c>
      <c r="X440" s="8">
        <f>Table54[[#This Row],[M liitunud ÜV e]]/(Table54[[#This Row],[Elanikud RKA]]+Table54[[#This Row],[Liitunud H e]])</f>
        <v>0</v>
      </c>
    </row>
    <row r="441" spans="1:24" ht="20.100000000000001" customHeight="1" x14ac:dyDescent="0.25">
      <c r="A441" s="19" t="s">
        <v>651</v>
      </c>
      <c r="B441" s="19" t="s">
        <v>652</v>
      </c>
      <c r="C441" s="1" t="s">
        <v>26</v>
      </c>
      <c r="D441" s="19" t="s">
        <v>601</v>
      </c>
      <c r="E441" s="19" t="s">
        <v>646</v>
      </c>
      <c r="F441" s="19" t="s">
        <v>653</v>
      </c>
      <c r="G441" s="20">
        <v>180</v>
      </c>
      <c r="H441" s="17">
        <v>40</v>
      </c>
      <c r="I441" s="17">
        <v>120</v>
      </c>
      <c r="J441" s="17">
        <v>120</v>
      </c>
      <c r="K441" s="17">
        <v>120</v>
      </c>
      <c r="L441" s="17">
        <v>0</v>
      </c>
      <c r="M441" s="17">
        <v>0</v>
      </c>
      <c r="N441" s="7">
        <v>0</v>
      </c>
      <c r="O441" s="17">
        <v>0</v>
      </c>
      <c r="P441" s="7">
        <v>0</v>
      </c>
      <c r="Q441" s="8">
        <f>Table54[[#This Row],[Elanikud RKA]]/(Table54[[#This Row],[Elanikud]])</f>
        <v>0.66666666666666663</v>
      </c>
      <c r="R441" s="8">
        <f>Table54[[#This Row],[Liitunud H e]]/Table54[[#This Row],[H_elanikud]]</f>
        <v>0</v>
      </c>
      <c r="S441" s="8">
        <f>Table54[[#This Row],[Liitunud ÜK e]]/(Table54[[#This Row],[Elanikud RKA]]+Table54[[#This Row],[Liitunud H e]])</f>
        <v>1</v>
      </c>
      <c r="T441" s="8">
        <f>Table54[[#This Row],[Liitunud ÜV e]]/(Table54[[#This Row],[Elanikud RKA]]+Table54[[#This Row],[Liitunud H e]])</f>
        <v>1</v>
      </c>
      <c r="U441" s="8">
        <f>Table54[[#This Row],[M liitunud ÜK LP e]]/(Table54[[#This Row],[Elanikud RKA]]+Table54[[#This Row],[Liitunud H e]])</f>
        <v>0</v>
      </c>
      <c r="V441" s="8">
        <f>Table54[[#This Row],[M liitunud ÜV LP e]]/(Table54[[#This Row],[Elanikud RKA]]+Table54[[#This Row],[Liitunud H e]])</f>
        <v>0</v>
      </c>
      <c r="W441" s="8">
        <f>Table54[[#This Row],[M liitunud ÜK e]]/(Table54[[#This Row],[Elanikud RKA]]+Table54[[#This Row],[Liitunud H e]])</f>
        <v>0</v>
      </c>
      <c r="X441" s="8">
        <f>Table54[[#This Row],[M liitunud ÜV e]]/(Table54[[#This Row],[Elanikud RKA]]+Table54[[#This Row],[Liitunud H e]])</f>
        <v>0</v>
      </c>
    </row>
    <row r="442" spans="1:24" ht="20.100000000000001" customHeight="1" x14ac:dyDescent="0.25">
      <c r="A442" s="19" t="s">
        <v>654</v>
      </c>
      <c r="B442" s="19" t="s">
        <v>655</v>
      </c>
      <c r="C442" s="1" t="s">
        <v>26</v>
      </c>
      <c r="D442" s="19" t="s">
        <v>601</v>
      </c>
      <c r="E442" s="19" t="s">
        <v>656</v>
      </c>
      <c r="F442" s="19" t="s">
        <v>657</v>
      </c>
      <c r="G442" s="20">
        <v>85</v>
      </c>
      <c r="H442" s="17">
        <v>0</v>
      </c>
      <c r="I442" s="17">
        <v>40</v>
      </c>
      <c r="J442" s="17">
        <v>40</v>
      </c>
      <c r="K442" s="17">
        <v>40</v>
      </c>
      <c r="L442" s="17">
        <v>0</v>
      </c>
      <c r="M442" s="17">
        <v>0</v>
      </c>
      <c r="N442" s="7">
        <v>0</v>
      </c>
      <c r="O442" s="17">
        <v>0</v>
      </c>
      <c r="P442" s="7">
        <v>0</v>
      </c>
      <c r="Q442" s="8">
        <f>Table54[[#This Row],[Elanikud RKA]]/(Table54[[#This Row],[Elanikud]])</f>
        <v>0.47058823529411764</v>
      </c>
      <c r="S442" s="8">
        <f>Table54[[#This Row],[Liitunud ÜK e]]/(Table54[[#This Row],[Elanikud RKA]]+Table54[[#This Row],[Liitunud H e]])</f>
        <v>1</v>
      </c>
      <c r="T442" s="8">
        <f>Table54[[#This Row],[Liitunud ÜV e]]/(Table54[[#This Row],[Elanikud RKA]]+Table54[[#This Row],[Liitunud H e]])</f>
        <v>1</v>
      </c>
      <c r="U442" s="8">
        <f>Table54[[#This Row],[M liitunud ÜK LP e]]/(Table54[[#This Row],[Elanikud RKA]]+Table54[[#This Row],[Liitunud H e]])</f>
        <v>0</v>
      </c>
      <c r="V442" s="8">
        <f>Table54[[#This Row],[M liitunud ÜV LP e]]/(Table54[[#This Row],[Elanikud RKA]]+Table54[[#This Row],[Liitunud H e]])</f>
        <v>0</v>
      </c>
      <c r="W442" s="8">
        <f>Table54[[#This Row],[M liitunud ÜK e]]/(Table54[[#This Row],[Elanikud RKA]]+Table54[[#This Row],[Liitunud H e]])</f>
        <v>0</v>
      </c>
      <c r="X442" s="8">
        <f>Table54[[#This Row],[M liitunud ÜV e]]/(Table54[[#This Row],[Elanikud RKA]]+Table54[[#This Row],[Liitunud H e]])</f>
        <v>0</v>
      </c>
    </row>
    <row r="443" spans="1:24" ht="20.100000000000001" customHeight="1" x14ac:dyDescent="0.25">
      <c r="A443" s="19" t="s">
        <v>658</v>
      </c>
      <c r="B443" s="19" t="s">
        <v>659</v>
      </c>
      <c r="C443" s="1" t="s">
        <v>26</v>
      </c>
      <c r="D443" s="19" t="s">
        <v>601</v>
      </c>
      <c r="E443" s="19" t="s">
        <v>656</v>
      </c>
      <c r="F443" s="19" t="s">
        <v>660</v>
      </c>
      <c r="G443" s="20">
        <v>340</v>
      </c>
      <c r="H443" s="17">
        <v>0</v>
      </c>
      <c r="I443" s="17">
        <v>240</v>
      </c>
      <c r="J443" s="17">
        <f>I443*0.8</f>
        <v>192</v>
      </c>
      <c r="K443" s="17">
        <f>I443*0.8</f>
        <v>192</v>
      </c>
      <c r="L443" s="17">
        <v>0</v>
      </c>
      <c r="M443" s="17">
        <v>0</v>
      </c>
      <c r="N443" s="7">
        <v>0</v>
      </c>
      <c r="O443" s="17">
        <v>48</v>
      </c>
      <c r="P443" s="7">
        <v>48</v>
      </c>
      <c r="Q443" s="8">
        <f>Table54[[#This Row],[Elanikud RKA]]/(Table54[[#This Row],[Elanikud]])</f>
        <v>0.70588235294117652</v>
      </c>
      <c r="S443" s="8">
        <f>Table54[[#This Row],[Liitunud ÜK e]]/(Table54[[#This Row],[Elanikud RKA]]+Table54[[#This Row],[Liitunud H e]])</f>
        <v>0.8</v>
      </c>
      <c r="T443" s="8">
        <f>Table54[[#This Row],[Liitunud ÜV e]]/(Table54[[#This Row],[Elanikud RKA]]+Table54[[#This Row],[Liitunud H e]])</f>
        <v>0.8</v>
      </c>
      <c r="U443" s="8">
        <f>Table54[[#This Row],[M liitunud ÜK LP e]]/(Table54[[#This Row],[Elanikud RKA]]+Table54[[#This Row],[Liitunud H e]])</f>
        <v>0</v>
      </c>
      <c r="V443" s="8">
        <f>Table54[[#This Row],[M liitunud ÜV LP e]]/(Table54[[#This Row],[Elanikud RKA]]+Table54[[#This Row],[Liitunud H e]])</f>
        <v>0</v>
      </c>
      <c r="W443" s="8">
        <f>Table54[[#This Row],[M liitunud ÜK e]]/(Table54[[#This Row],[Elanikud RKA]]+Table54[[#This Row],[Liitunud H e]])</f>
        <v>0.2</v>
      </c>
      <c r="X443" s="8">
        <f>Table54[[#This Row],[M liitunud ÜV e]]/(Table54[[#This Row],[Elanikud RKA]]+Table54[[#This Row],[Liitunud H e]])</f>
        <v>0.2</v>
      </c>
    </row>
    <row r="444" spans="1:24" ht="20.100000000000001" customHeight="1" x14ac:dyDescent="0.25">
      <c r="A444" s="19" t="s">
        <v>661</v>
      </c>
      <c r="B444" s="19" t="s">
        <v>662</v>
      </c>
      <c r="C444" s="1" t="s">
        <v>26</v>
      </c>
      <c r="D444" s="19" t="s">
        <v>601</v>
      </c>
      <c r="E444" s="19" t="s">
        <v>656</v>
      </c>
      <c r="F444" s="19" t="s">
        <v>663</v>
      </c>
      <c r="G444" s="20">
        <v>123</v>
      </c>
      <c r="H444" s="17">
        <v>0</v>
      </c>
      <c r="I444" s="17">
        <v>60</v>
      </c>
      <c r="J444" s="17">
        <v>60</v>
      </c>
      <c r="K444" s="17">
        <v>60</v>
      </c>
      <c r="L444" s="17">
        <v>0</v>
      </c>
      <c r="M444" s="17">
        <v>0</v>
      </c>
      <c r="N444" s="7">
        <v>0</v>
      </c>
      <c r="O444" s="17">
        <v>0</v>
      </c>
      <c r="P444" s="7">
        <v>0</v>
      </c>
      <c r="Q444" s="8">
        <f>Table54[[#This Row],[Elanikud RKA]]/(Table54[[#This Row],[Elanikud]])</f>
        <v>0.48780487804878048</v>
      </c>
      <c r="S444" s="8">
        <f>Table54[[#This Row],[Liitunud ÜK e]]/(Table54[[#This Row],[Elanikud RKA]]+Table54[[#This Row],[Liitunud H e]])</f>
        <v>1</v>
      </c>
      <c r="T444" s="8">
        <f>Table54[[#This Row],[Liitunud ÜV e]]/(Table54[[#This Row],[Elanikud RKA]]+Table54[[#This Row],[Liitunud H e]])</f>
        <v>1</v>
      </c>
      <c r="U444" s="8">
        <f>Table54[[#This Row],[M liitunud ÜK LP e]]/(Table54[[#This Row],[Elanikud RKA]]+Table54[[#This Row],[Liitunud H e]])</f>
        <v>0</v>
      </c>
      <c r="V444" s="8">
        <f>Table54[[#This Row],[M liitunud ÜV LP e]]/(Table54[[#This Row],[Elanikud RKA]]+Table54[[#This Row],[Liitunud H e]])</f>
        <v>0</v>
      </c>
      <c r="W444" s="8">
        <f>Table54[[#This Row],[M liitunud ÜK e]]/(Table54[[#This Row],[Elanikud RKA]]+Table54[[#This Row],[Liitunud H e]])</f>
        <v>0</v>
      </c>
      <c r="X444" s="8">
        <f>Table54[[#This Row],[M liitunud ÜV e]]/(Table54[[#This Row],[Elanikud RKA]]+Table54[[#This Row],[Liitunud H e]])</f>
        <v>0</v>
      </c>
    </row>
    <row r="445" spans="1:24" ht="20.100000000000001" customHeight="1" x14ac:dyDescent="0.25">
      <c r="A445" s="19" t="s">
        <v>664</v>
      </c>
      <c r="B445" s="19" t="s">
        <v>665</v>
      </c>
      <c r="C445" s="1" t="s">
        <v>26</v>
      </c>
      <c r="D445" s="19" t="s">
        <v>601</v>
      </c>
      <c r="E445" s="19" t="s">
        <v>656</v>
      </c>
      <c r="F445" s="19" t="s">
        <v>666</v>
      </c>
      <c r="G445" s="20">
        <v>283</v>
      </c>
      <c r="H445" s="17">
        <v>0</v>
      </c>
      <c r="I445" s="17">
        <v>170</v>
      </c>
      <c r="J445" s="17">
        <v>195</v>
      </c>
      <c r="K445" s="17">
        <v>217</v>
      </c>
      <c r="L445" s="17">
        <v>0</v>
      </c>
      <c r="M445" s="17">
        <v>38</v>
      </c>
      <c r="N445" s="7">
        <v>0</v>
      </c>
      <c r="O445" s="17">
        <v>0</v>
      </c>
      <c r="P445" s="7">
        <v>0</v>
      </c>
      <c r="Q445" s="8">
        <f>Table54[[#This Row],[Elanikud RKA]]/(Table54[[#This Row],[Elanikud]])</f>
        <v>0.60070671378091878</v>
      </c>
      <c r="S445" s="8">
        <f>Table54[[#This Row],[Liitunud ÜK e]]/(Table54[[#This Row],[Elanikud RKA]]+Table54[[#This Row],[Liitunud H e]])</f>
        <v>1.1470588235294117</v>
      </c>
      <c r="T445" s="8">
        <f>Table54[[#This Row],[Liitunud ÜV e]]/(Table54[[#This Row],[Elanikud RKA]]+Table54[[#This Row],[Liitunud H e]])</f>
        <v>1.276470588235294</v>
      </c>
      <c r="U445" s="8">
        <f>Table54[[#This Row],[M liitunud ÜK LP e]]/(Table54[[#This Row],[Elanikud RKA]]+Table54[[#This Row],[Liitunud H e]])</f>
        <v>0.22352941176470589</v>
      </c>
      <c r="V445" s="8">
        <f>Table54[[#This Row],[M liitunud ÜV LP e]]/(Table54[[#This Row],[Elanikud RKA]]+Table54[[#This Row],[Liitunud H e]])</f>
        <v>0</v>
      </c>
      <c r="W445" s="8">
        <f>Table54[[#This Row],[M liitunud ÜK e]]/(Table54[[#This Row],[Elanikud RKA]]+Table54[[#This Row],[Liitunud H e]])</f>
        <v>0</v>
      </c>
      <c r="X445" s="8">
        <f>Table54[[#This Row],[M liitunud ÜV e]]/(Table54[[#This Row],[Elanikud RKA]]+Table54[[#This Row],[Liitunud H e]])</f>
        <v>0</v>
      </c>
    </row>
    <row r="446" spans="1:24" ht="20.100000000000001" customHeight="1" x14ac:dyDescent="0.25">
      <c r="A446" s="19" t="s">
        <v>667</v>
      </c>
      <c r="B446" s="19" t="s">
        <v>668</v>
      </c>
      <c r="C446" s="1" t="s">
        <v>26</v>
      </c>
      <c r="D446" s="19" t="s">
        <v>601</v>
      </c>
      <c r="E446" s="19" t="s">
        <v>669</v>
      </c>
      <c r="F446" s="19" t="s">
        <v>670</v>
      </c>
      <c r="G446" s="20">
        <v>539</v>
      </c>
      <c r="H446" s="17">
        <v>94</v>
      </c>
      <c r="I446" s="17">
        <v>480</v>
      </c>
      <c r="J446" s="17">
        <v>360</v>
      </c>
      <c r="K446" s="17">
        <v>480</v>
      </c>
      <c r="L446" s="17">
        <v>0</v>
      </c>
      <c r="M446" s="17">
        <v>85</v>
      </c>
      <c r="N446" s="7">
        <v>0</v>
      </c>
      <c r="O446" s="17">
        <v>35</v>
      </c>
      <c r="P446" s="7">
        <v>0</v>
      </c>
      <c r="Q446" s="8">
        <f>Table54[[#This Row],[Elanikud RKA]]/(Table54[[#This Row],[Elanikud]])</f>
        <v>0.89053803339517623</v>
      </c>
      <c r="R446" s="8">
        <f>Table54[[#This Row],[Liitunud H e]]/Table54[[#This Row],[H_elanikud]]</f>
        <v>0</v>
      </c>
      <c r="S446" s="8">
        <f>Table54[[#This Row],[Liitunud ÜK e]]/(Table54[[#This Row],[Elanikud RKA]]+Table54[[#This Row],[Liitunud H e]])</f>
        <v>0.75</v>
      </c>
      <c r="T446" s="8">
        <f>Table54[[#This Row],[Liitunud ÜV e]]/(Table54[[#This Row],[Elanikud RKA]]+Table54[[#This Row],[Liitunud H e]])</f>
        <v>1</v>
      </c>
      <c r="U446" s="8">
        <f>Table54[[#This Row],[M liitunud ÜK LP e]]/(Table54[[#This Row],[Elanikud RKA]]+Table54[[#This Row],[Liitunud H e]])</f>
        <v>0.17708333333333334</v>
      </c>
      <c r="V446" s="8">
        <f>Table54[[#This Row],[M liitunud ÜV LP e]]/(Table54[[#This Row],[Elanikud RKA]]+Table54[[#This Row],[Liitunud H e]])</f>
        <v>0</v>
      </c>
      <c r="W446" s="8">
        <f>Table54[[#This Row],[M liitunud ÜK e]]/(Table54[[#This Row],[Elanikud RKA]]+Table54[[#This Row],[Liitunud H e]])</f>
        <v>7.2916666666666671E-2</v>
      </c>
      <c r="X446" s="8">
        <f>Table54[[#This Row],[M liitunud ÜV e]]/(Table54[[#This Row],[Elanikud RKA]]+Table54[[#This Row],[Liitunud H e]])</f>
        <v>0</v>
      </c>
    </row>
    <row r="447" spans="1:24" ht="20.100000000000001" customHeight="1" x14ac:dyDescent="0.25">
      <c r="A447" s="19" t="s">
        <v>671</v>
      </c>
      <c r="B447" s="19" t="s">
        <v>672</v>
      </c>
      <c r="C447" s="1" t="s">
        <v>26</v>
      </c>
      <c r="D447" s="19" t="s">
        <v>601</v>
      </c>
      <c r="E447" s="19" t="s">
        <v>669</v>
      </c>
      <c r="F447" s="19" t="s">
        <v>673</v>
      </c>
      <c r="G447" s="20">
        <v>158</v>
      </c>
      <c r="H447" s="17">
        <v>28</v>
      </c>
      <c r="I447" s="17">
        <v>130</v>
      </c>
      <c r="J447" s="17">
        <v>104</v>
      </c>
      <c r="K447" s="17">
        <v>130</v>
      </c>
      <c r="L447" s="17">
        <v>0</v>
      </c>
      <c r="M447" s="17">
        <v>26</v>
      </c>
      <c r="N447" s="7">
        <v>0</v>
      </c>
      <c r="O447" s="17">
        <v>0</v>
      </c>
      <c r="P447" s="7">
        <v>0</v>
      </c>
      <c r="Q447" s="8">
        <f>Table54[[#This Row],[Elanikud RKA]]/(Table54[[#This Row],[Elanikud]])</f>
        <v>0.82278481012658233</v>
      </c>
      <c r="R447" s="8">
        <f>Table54[[#This Row],[Liitunud H e]]/Table54[[#This Row],[H_elanikud]]</f>
        <v>0</v>
      </c>
      <c r="S447" s="8">
        <f>Table54[[#This Row],[Liitunud ÜK e]]/(Table54[[#This Row],[Elanikud RKA]]+Table54[[#This Row],[Liitunud H e]])</f>
        <v>0.8</v>
      </c>
      <c r="T447" s="8">
        <f>Table54[[#This Row],[Liitunud ÜV e]]/(Table54[[#This Row],[Elanikud RKA]]+Table54[[#This Row],[Liitunud H e]])</f>
        <v>1</v>
      </c>
      <c r="U447" s="8">
        <f>Table54[[#This Row],[M liitunud ÜK LP e]]/(Table54[[#This Row],[Elanikud RKA]]+Table54[[#This Row],[Liitunud H e]])</f>
        <v>0.2</v>
      </c>
      <c r="V447" s="8">
        <f>Table54[[#This Row],[M liitunud ÜV LP e]]/(Table54[[#This Row],[Elanikud RKA]]+Table54[[#This Row],[Liitunud H e]])</f>
        <v>0</v>
      </c>
      <c r="W447" s="8">
        <f>Table54[[#This Row],[M liitunud ÜK e]]/(Table54[[#This Row],[Elanikud RKA]]+Table54[[#This Row],[Liitunud H e]])</f>
        <v>0</v>
      </c>
      <c r="X447" s="8">
        <f>Table54[[#This Row],[M liitunud ÜV e]]/(Table54[[#This Row],[Elanikud RKA]]+Table54[[#This Row],[Liitunud H e]])</f>
        <v>0</v>
      </c>
    </row>
    <row r="448" spans="1:24" s="9" customFormat="1" ht="20.100000000000001" customHeight="1" x14ac:dyDescent="0.25">
      <c r="A448" s="9" t="s">
        <v>671</v>
      </c>
      <c r="B448" s="9" t="s">
        <v>672</v>
      </c>
      <c r="C448" s="3" t="s">
        <v>26</v>
      </c>
      <c r="D448" s="9" t="s">
        <v>601</v>
      </c>
      <c r="E448" s="9" t="s">
        <v>669</v>
      </c>
      <c r="F448" s="9" t="s">
        <v>2023</v>
      </c>
      <c r="G448" s="24"/>
      <c r="H448" s="10"/>
      <c r="I448" s="10"/>
      <c r="J448" s="10"/>
      <c r="K448" s="10"/>
      <c r="L448" s="10"/>
      <c r="M448" s="10"/>
      <c r="N448" s="10"/>
      <c r="O448" s="10"/>
      <c r="P448" s="10"/>
      <c r="Q448" s="11"/>
      <c r="R448" s="8"/>
      <c r="S448" s="8"/>
      <c r="T448" s="8"/>
      <c r="U448" s="8"/>
      <c r="V448" s="8"/>
      <c r="W448" s="8"/>
      <c r="X448" s="8"/>
    </row>
    <row r="449" spans="1:24" ht="20.100000000000001" customHeight="1" x14ac:dyDescent="0.25">
      <c r="A449" s="19" t="s">
        <v>674</v>
      </c>
      <c r="B449" s="19" t="s">
        <v>675</v>
      </c>
      <c r="C449" s="1" t="s">
        <v>26</v>
      </c>
      <c r="D449" s="19" t="s">
        <v>601</v>
      </c>
      <c r="E449" s="19" t="s">
        <v>669</v>
      </c>
      <c r="F449" s="19" t="s">
        <v>676</v>
      </c>
      <c r="G449" s="20">
        <v>135</v>
      </c>
      <c r="H449" s="17">
        <v>24</v>
      </c>
      <c r="I449" s="17">
        <v>110</v>
      </c>
      <c r="J449" s="17">
        <v>110</v>
      </c>
      <c r="K449" s="17">
        <v>160</v>
      </c>
      <c r="L449" s="17">
        <v>0</v>
      </c>
      <c r="M449" s="17">
        <v>5</v>
      </c>
      <c r="N449" s="7">
        <v>0</v>
      </c>
      <c r="O449" s="17">
        <v>0</v>
      </c>
      <c r="P449" s="7">
        <v>0</v>
      </c>
      <c r="Q449" s="8">
        <f>Table54[[#This Row],[Elanikud RKA]]/(Table54[[#This Row],[Elanikud]])</f>
        <v>0.81481481481481477</v>
      </c>
      <c r="R449" s="8">
        <f>Table54[[#This Row],[Liitunud H e]]/Table54[[#This Row],[H_elanikud]]</f>
        <v>0</v>
      </c>
      <c r="S449" s="8">
        <f>Table54[[#This Row],[Liitunud ÜK e]]/(Table54[[#This Row],[Elanikud RKA]]+Table54[[#This Row],[Liitunud H e]])</f>
        <v>1</v>
      </c>
      <c r="T449" s="8">
        <f>Table54[[#This Row],[Liitunud ÜV e]]/(Table54[[#This Row],[Elanikud RKA]]+Table54[[#This Row],[Liitunud H e]])</f>
        <v>1.4545454545454546</v>
      </c>
      <c r="U449" s="8">
        <f>Table54[[#This Row],[M liitunud ÜK LP e]]/(Table54[[#This Row],[Elanikud RKA]]+Table54[[#This Row],[Liitunud H e]])</f>
        <v>4.5454545454545456E-2</v>
      </c>
      <c r="V449" s="8">
        <f>Table54[[#This Row],[M liitunud ÜV LP e]]/(Table54[[#This Row],[Elanikud RKA]]+Table54[[#This Row],[Liitunud H e]])</f>
        <v>0</v>
      </c>
      <c r="W449" s="8">
        <f>Table54[[#This Row],[M liitunud ÜK e]]/(Table54[[#This Row],[Elanikud RKA]]+Table54[[#This Row],[Liitunud H e]])</f>
        <v>0</v>
      </c>
      <c r="X449" s="8">
        <f>Table54[[#This Row],[M liitunud ÜV e]]/(Table54[[#This Row],[Elanikud RKA]]+Table54[[#This Row],[Liitunud H e]])</f>
        <v>0</v>
      </c>
    </row>
    <row r="450" spans="1:24" ht="20.100000000000001" customHeight="1" x14ac:dyDescent="0.25">
      <c r="A450" s="19" t="s">
        <v>677</v>
      </c>
      <c r="B450" s="19" t="s">
        <v>678</v>
      </c>
      <c r="C450" s="1" t="s">
        <v>48</v>
      </c>
      <c r="D450" s="19" t="s">
        <v>601</v>
      </c>
      <c r="E450" s="19" t="s">
        <v>679</v>
      </c>
      <c r="F450" s="19" t="s">
        <v>679</v>
      </c>
      <c r="G450" s="17">
        <v>10251</v>
      </c>
      <c r="H450" s="17">
        <v>1600</v>
      </c>
      <c r="I450" s="17">
        <v>11590</v>
      </c>
      <c r="J450" s="17">
        <v>9636</v>
      </c>
      <c r="K450" s="17">
        <v>10046</v>
      </c>
      <c r="L450" s="17">
        <v>0</v>
      </c>
      <c r="M450" s="17">
        <v>0</v>
      </c>
      <c r="N450" s="7">
        <v>0</v>
      </c>
      <c r="O450" s="17">
        <v>1954</v>
      </c>
      <c r="P450" s="7">
        <v>1544</v>
      </c>
      <c r="Q450" s="8">
        <f>Table54[[#This Row],[Elanikud RKA]]/(Table54[[#This Row],[Elanikud]]+G451+G452+G453+G454+G455)</f>
        <v>0.99220957109836483</v>
      </c>
      <c r="R450" s="8">
        <f>Table54[[#This Row],[Liitunud H e]]/Table54[[#This Row],[H_elanikud]]</f>
        <v>0</v>
      </c>
      <c r="S450" s="8">
        <f>Table54[[#This Row],[Liitunud ÜK e]]/(Table54[[#This Row],[Elanikud RKA]]+Table54[[#This Row],[Liitunud H e]])</f>
        <v>0.83140638481449525</v>
      </c>
      <c r="T450" s="8">
        <f>Table54[[#This Row],[Liitunud ÜV e]]/(Table54[[#This Row],[Elanikud RKA]]+Table54[[#This Row],[Liitunud H e]])</f>
        <v>0.86678170836928392</v>
      </c>
      <c r="U450" s="8">
        <f>Table54[[#This Row],[M liitunud ÜK LP e]]/(Table54[[#This Row],[Elanikud RKA]]+Table54[[#This Row],[Liitunud H e]])</f>
        <v>0</v>
      </c>
      <c r="V450" s="8">
        <f>Table54[[#This Row],[M liitunud ÜV LP e]]/(Table54[[#This Row],[Elanikud RKA]]+Table54[[#This Row],[Liitunud H e]])</f>
        <v>0</v>
      </c>
      <c r="W450" s="8">
        <f>Table54[[#This Row],[M liitunud ÜK e]]/(Table54[[#This Row],[Elanikud RKA]]+Table54[[#This Row],[Liitunud H e]])</f>
        <v>0.16859361518550475</v>
      </c>
      <c r="X450" s="8">
        <f>Table54[[#This Row],[M liitunud ÜV e]]/(Table54[[#This Row],[Elanikud RKA]]+Table54[[#This Row],[Liitunud H e]])</f>
        <v>0.13321829163071613</v>
      </c>
    </row>
    <row r="451" spans="1:24" ht="20.100000000000001" customHeight="1" x14ac:dyDescent="0.25">
      <c r="A451" s="6" t="s">
        <v>677</v>
      </c>
      <c r="B451" s="6" t="s">
        <v>678</v>
      </c>
      <c r="C451" s="1" t="s">
        <v>48</v>
      </c>
      <c r="D451" s="6" t="s">
        <v>601</v>
      </c>
      <c r="E451" s="6" t="s">
        <v>602</v>
      </c>
      <c r="F451" s="6" t="s">
        <v>680</v>
      </c>
      <c r="G451" s="7">
        <v>33</v>
      </c>
      <c r="H451" s="7">
        <v>0</v>
      </c>
      <c r="I451" s="7"/>
      <c r="J451" s="7"/>
      <c r="K451" s="7"/>
      <c r="L451" s="7"/>
      <c r="M451" s="7"/>
      <c r="N451" s="7"/>
      <c r="O451" s="7"/>
      <c r="P451" s="7"/>
    </row>
    <row r="452" spans="1:24" ht="20.100000000000001" customHeight="1" x14ac:dyDescent="0.25">
      <c r="A452" s="6" t="s">
        <v>677</v>
      </c>
      <c r="B452" s="6" t="s">
        <v>678</v>
      </c>
      <c r="C452" s="1" t="s">
        <v>48</v>
      </c>
      <c r="D452" s="6" t="s">
        <v>601</v>
      </c>
      <c r="E452" s="6" t="s">
        <v>602</v>
      </c>
      <c r="F452" s="6" t="s">
        <v>681</v>
      </c>
      <c r="G452" s="7">
        <v>1025</v>
      </c>
      <c r="H452" s="7">
        <v>0</v>
      </c>
      <c r="I452" s="7"/>
      <c r="J452" s="7"/>
      <c r="K452" s="7"/>
      <c r="L452" s="7"/>
      <c r="M452" s="7"/>
      <c r="N452" s="7"/>
      <c r="O452" s="7"/>
      <c r="P452" s="7"/>
    </row>
    <row r="453" spans="1:24" ht="20.100000000000001" customHeight="1" x14ac:dyDescent="0.25">
      <c r="A453" s="6" t="s">
        <v>677</v>
      </c>
      <c r="B453" s="6" t="s">
        <v>678</v>
      </c>
      <c r="C453" s="1" t="s">
        <v>48</v>
      </c>
      <c r="D453" s="6" t="s">
        <v>601</v>
      </c>
      <c r="E453" s="6" t="s">
        <v>602</v>
      </c>
      <c r="F453" s="6" t="s">
        <v>682</v>
      </c>
      <c r="G453" s="7">
        <v>306</v>
      </c>
      <c r="H453" s="7">
        <v>0</v>
      </c>
      <c r="I453" s="7"/>
      <c r="J453" s="7"/>
      <c r="K453" s="7"/>
      <c r="L453" s="7"/>
      <c r="M453" s="7"/>
      <c r="N453" s="7"/>
      <c r="O453" s="7"/>
      <c r="P453" s="7"/>
    </row>
    <row r="454" spans="1:24" ht="20.100000000000001" customHeight="1" x14ac:dyDescent="0.25">
      <c r="A454" s="6" t="s">
        <v>677</v>
      </c>
      <c r="B454" s="6" t="s">
        <v>678</v>
      </c>
      <c r="C454" s="1" t="s">
        <v>48</v>
      </c>
      <c r="D454" s="6" t="s">
        <v>601</v>
      </c>
      <c r="E454" s="6" t="s">
        <v>602</v>
      </c>
      <c r="F454" s="6" t="s">
        <v>683</v>
      </c>
      <c r="G454" s="7">
        <v>52</v>
      </c>
      <c r="H454" s="7">
        <v>0</v>
      </c>
      <c r="I454" s="7"/>
      <c r="J454" s="7"/>
      <c r="K454" s="7"/>
      <c r="L454" s="7"/>
      <c r="M454" s="7"/>
      <c r="N454" s="7"/>
      <c r="O454" s="7"/>
      <c r="P454" s="7"/>
    </row>
    <row r="455" spans="1:24" ht="20.100000000000001" customHeight="1" x14ac:dyDescent="0.25">
      <c r="A455" s="6" t="s">
        <v>677</v>
      </c>
      <c r="B455" s="6" t="s">
        <v>678</v>
      </c>
      <c r="C455" s="1" t="s">
        <v>48</v>
      </c>
      <c r="D455" s="6" t="s">
        <v>601</v>
      </c>
      <c r="E455" s="6" t="s">
        <v>602</v>
      </c>
      <c r="F455" s="6" t="s">
        <v>684</v>
      </c>
      <c r="G455" s="7">
        <v>14</v>
      </c>
      <c r="H455" s="7">
        <v>0</v>
      </c>
      <c r="I455" s="7"/>
      <c r="J455" s="7"/>
      <c r="K455" s="7"/>
      <c r="L455" s="7"/>
      <c r="M455" s="7"/>
      <c r="N455" s="7"/>
      <c r="O455" s="7"/>
      <c r="P455" s="7"/>
    </row>
    <row r="456" spans="1:24" ht="20.100000000000001" customHeight="1" x14ac:dyDescent="0.25">
      <c r="A456" s="6" t="s">
        <v>685</v>
      </c>
      <c r="B456" s="6" t="s">
        <v>686</v>
      </c>
      <c r="C456" s="1" t="s">
        <v>48</v>
      </c>
      <c r="D456" s="6" t="s">
        <v>687</v>
      </c>
      <c r="E456" s="6" t="s">
        <v>688</v>
      </c>
      <c r="F456" s="6" t="s">
        <v>689</v>
      </c>
      <c r="G456" s="17">
        <v>1775</v>
      </c>
      <c r="H456" s="7">
        <f>G456*0.1</f>
        <v>177.5</v>
      </c>
      <c r="I456" s="7">
        <v>1860</v>
      </c>
      <c r="J456" s="7">
        <v>1670</v>
      </c>
      <c r="K456" s="7">
        <v>1680</v>
      </c>
      <c r="L456" s="7">
        <v>0</v>
      </c>
      <c r="M456" s="7">
        <v>90</v>
      </c>
      <c r="N456" s="7">
        <v>90</v>
      </c>
      <c r="O456" s="7">
        <v>100</v>
      </c>
      <c r="P456" s="7">
        <v>90</v>
      </c>
      <c r="Q456" s="8">
        <f>Table54[[#This Row],[Elanikud RKA]]/(Table54[[#This Row],[Elanikud]]+G457)</f>
        <v>0.97740409879138201</v>
      </c>
      <c r="R456" s="8">
        <f>Table54[[#This Row],[Liitunud H e]]/Table54[[#This Row],[H_elanikud]]</f>
        <v>0</v>
      </c>
      <c r="S456" s="8">
        <f>Table54[[#This Row],[Liitunud ÜK e]]/(Table54[[#This Row],[Elanikud RKA]]+Table54[[#This Row],[Liitunud H e]])</f>
        <v>0.89784946236559138</v>
      </c>
      <c r="T456" s="8">
        <f>Table54[[#This Row],[Liitunud ÜV e]]/(Table54[[#This Row],[Elanikud RKA]]+Table54[[#This Row],[Liitunud H e]])</f>
        <v>0.90322580645161288</v>
      </c>
      <c r="U456" s="8">
        <f>Table54[[#This Row],[M liitunud ÜK LP e]]/(Table54[[#This Row],[Elanikud RKA]]+Table54[[#This Row],[Liitunud H e]])</f>
        <v>4.8387096774193547E-2</v>
      </c>
      <c r="V456" s="8">
        <f>Table54[[#This Row],[M liitunud ÜV LP e]]/(Table54[[#This Row],[Elanikud RKA]]+Table54[[#This Row],[Liitunud H e]])</f>
        <v>4.8387096774193547E-2</v>
      </c>
      <c r="W456" s="8">
        <f>Table54[[#This Row],[M liitunud ÜK e]]/(Table54[[#This Row],[Elanikud RKA]]+Table54[[#This Row],[Liitunud H e]])</f>
        <v>5.3763440860215055E-2</v>
      </c>
      <c r="X456" s="8">
        <f>Table54[[#This Row],[M liitunud ÜV e]]/(Table54[[#This Row],[Elanikud RKA]]+Table54[[#This Row],[Liitunud H e]])</f>
        <v>4.8387096774193547E-2</v>
      </c>
    </row>
    <row r="457" spans="1:24" ht="20.100000000000001" customHeight="1" x14ac:dyDescent="0.25">
      <c r="A457" s="6" t="s">
        <v>685</v>
      </c>
      <c r="B457" s="6" t="s">
        <v>686</v>
      </c>
      <c r="C457" s="1" t="s">
        <v>48</v>
      </c>
      <c r="D457" s="6" t="s">
        <v>687</v>
      </c>
      <c r="E457" s="6" t="s">
        <v>688</v>
      </c>
      <c r="F457" s="6" t="s">
        <v>690</v>
      </c>
      <c r="G457" s="7">
        <v>128</v>
      </c>
      <c r="H457" s="17">
        <v>0</v>
      </c>
      <c r="I457" s="7"/>
      <c r="J457" s="7"/>
      <c r="K457" s="7"/>
      <c r="L457" s="7"/>
      <c r="M457" s="7"/>
      <c r="N457" s="7"/>
      <c r="O457" s="7"/>
      <c r="P457" s="7"/>
    </row>
    <row r="458" spans="1:24" s="9" customFormat="1" ht="20.100000000000001" customHeight="1" x14ac:dyDescent="0.25">
      <c r="A458" s="9" t="s">
        <v>685</v>
      </c>
      <c r="B458" s="9" t="s">
        <v>686</v>
      </c>
      <c r="C458" s="3" t="s">
        <v>48</v>
      </c>
      <c r="D458" s="9" t="s">
        <v>687</v>
      </c>
      <c r="E458" s="9" t="s">
        <v>688</v>
      </c>
      <c r="F458" s="9" t="s">
        <v>2024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  <c r="R458" s="8"/>
      <c r="S458" s="8"/>
      <c r="T458" s="8"/>
      <c r="U458" s="8"/>
      <c r="V458" s="8"/>
      <c r="W458" s="8"/>
      <c r="X458" s="8"/>
    </row>
    <row r="459" spans="1:24" s="9" customFormat="1" ht="20.100000000000001" customHeight="1" x14ac:dyDescent="0.25">
      <c r="A459" s="9" t="s">
        <v>685</v>
      </c>
      <c r="B459" s="9" t="s">
        <v>686</v>
      </c>
      <c r="C459" s="3" t="s">
        <v>48</v>
      </c>
      <c r="D459" s="9" t="s">
        <v>687</v>
      </c>
      <c r="E459" s="9" t="s">
        <v>688</v>
      </c>
      <c r="F459" s="9" t="s">
        <v>2025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  <c r="R459" s="8"/>
      <c r="S459" s="8"/>
      <c r="T459" s="8"/>
      <c r="U459" s="8"/>
      <c r="V459" s="8"/>
      <c r="W459" s="8"/>
      <c r="X459" s="8"/>
    </row>
    <row r="460" spans="1:24" ht="20.100000000000001" customHeight="1" x14ac:dyDescent="0.25">
      <c r="A460" s="6" t="s">
        <v>691</v>
      </c>
      <c r="B460" s="6" t="s">
        <v>550</v>
      </c>
      <c r="C460" s="1" t="s">
        <v>26</v>
      </c>
      <c r="D460" s="6" t="s">
        <v>687</v>
      </c>
      <c r="E460" s="6" t="s">
        <v>688</v>
      </c>
      <c r="F460" s="6" t="s">
        <v>551</v>
      </c>
      <c r="G460" s="17">
        <v>333</v>
      </c>
      <c r="H460" s="7">
        <f>G460*0.1</f>
        <v>33.300000000000004</v>
      </c>
      <c r="I460" s="7">
        <v>270</v>
      </c>
      <c r="J460" s="7">
        <v>270</v>
      </c>
      <c r="K460" s="7">
        <v>270</v>
      </c>
      <c r="L460" s="17">
        <v>0</v>
      </c>
      <c r="M460" s="17">
        <v>0</v>
      </c>
      <c r="N460" s="17">
        <v>0</v>
      </c>
      <c r="O460" s="7">
        <v>0</v>
      </c>
      <c r="P460" s="17">
        <v>0</v>
      </c>
      <c r="Q460" s="8">
        <f>Table54[[#This Row],[Elanikud RKA]]/(Table54[[#This Row],[Elanikud]])</f>
        <v>0.81081081081081086</v>
      </c>
      <c r="R460" s="8">
        <f>Table54[[#This Row],[Liitunud H e]]/Table54[[#This Row],[H_elanikud]]</f>
        <v>0</v>
      </c>
      <c r="S460" s="8">
        <f>Table54[[#This Row],[Liitunud ÜK e]]/(Table54[[#This Row],[Elanikud RKA]]+Table54[[#This Row],[Liitunud H e]])</f>
        <v>1</v>
      </c>
      <c r="T460" s="8">
        <f>Table54[[#This Row],[Liitunud ÜV e]]/(Table54[[#This Row],[Elanikud RKA]]+Table54[[#This Row],[Liitunud H e]])</f>
        <v>1</v>
      </c>
      <c r="U460" s="8">
        <f>Table54[[#This Row],[M liitunud ÜK LP e]]/(Table54[[#This Row],[Elanikud RKA]]+Table54[[#This Row],[Liitunud H e]])</f>
        <v>0</v>
      </c>
      <c r="V460" s="8">
        <f>Table54[[#This Row],[M liitunud ÜV LP e]]/(Table54[[#This Row],[Elanikud RKA]]+Table54[[#This Row],[Liitunud H e]])</f>
        <v>0</v>
      </c>
      <c r="W460" s="8">
        <f>Table54[[#This Row],[M liitunud ÜK e]]/(Table54[[#This Row],[Elanikud RKA]]+Table54[[#This Row],[Liitunud H e]])</f>
        <v>0</v>
      </c>
      <c r="X460" s="8">
        <f>Table54[[#This Row],[M liitunud ÜV e]]/(Table54[[#This Row],[Elanikud RKA]]+Table54[[#This Row],[Liitunud H e]])</f>
        <v>0</v>
      </c>
    </row>
    <row r="461" spans="1:24" ht="20.100000000000001" customHeight="1" x14ac:dyDescent="0.25">
      <c r="A461" s="6" t="s">
        <v>692</v>
      </c>
      <c r="B461" s="6" t="s">
        <v>693</v>
      </c>
      <c r="C461" s="1" t="s">
        <v>26</v>
      </c>
      <c r="D461" s="6" t="s">
        <v>687</v>
      </c>
      <c r="E461" s="6" t="s">
        <v>688</v>
      </c>
      <c r="F461" s="6" t="s">
        <v>694</v>
      </c>
      <c r="G461" s="17">
        <v>258</v>
      </c>
      <c r="H461" s="7">
        <f>G461*0.1</f>
        <v>25.8</v>
      </c>
      <c r="I461" s="7">
        <v>210</v>
      </c>
      <c r="J461" s="7">
        <v>198</v>
      </c>
      <c r="K461" s="7">
        <v>210</v>
      </c>
      <c r="L461" s="17">
        <v>0</v>
      </c>
      <c r="M461" s="7">
        <v>12</v>
      </c>
      <c r="N461" s="17">
        <v>0</v>
      </c>
      <c r="O461" s="7">
        <v>0</v>
      </c>
      <c r="P461" s="17">
        <v>0</v>
      </c>
      <c r="Q461" s="8">
        <f>Table54[[#This Row],[Elanikud RKA]]/(Table54[[#This Row],[Elanikud]])</f>
        <v>0.81395348837209303</v>
      </c>
      <c r="R461" s="8">
        <f>Table54[[#This Row],[Liitunud H e]]/Table54[[#This Row],[H_elanikud]]</f>
        <v>0</v>
      </c>
      <c r="S461" s="8">
        <f>Table54[[#This Row],[Liitunud ÜK e]]/(Table54[[#This Row],[Elanikud RKA]]+Table54[[#This Row],[Liitunud H e]])</f>
        <v>0.94285714285714284</v>
      </c>
      <c r="T461" s="8">
        <f>Table54[[#This Row],[Liitunud ÜV e]]/(Table54[[#This Row],[Elanikud RKA]]+Table54[[#This Row],[Liitunud H e]])</f>
        <v>1</v>
      </c>
      <c r="U461" s="8">
        <f>Table54[[#This Row],[M liitunud ÜK LP e]]/(Table54[[#This Row],[Elanikud RKA]]+Table54[[#This Row],[Liitunud H e]])</f>
        <v>5.7142857142857141E-2</v>
      </c>
      <c r="V461" s="8">
        <f>Table54[[#This Row],[M liitunud ÜV LP e]]/(Table54[[#This Row],[Elanikud RKA]]+Table54[[#This Row],[Liitunud H e]])</f>
        <v>0</v>
      </c>
      <c r="W461" s="8">
        <f>Table54[[#This Row],[M liitunud ÜK e]]/(Table54[[#This Row],[Elanikud RKA]]+Table54[[#This Row],[Liitunud H e]])</f>
        <v>0</v>
      </c>
      <c r="X461" s="8">
        <f>Table54[[#This Row],[M liitunud ÜV e]]/(Table54[[#This Row],[Elanikud RKA]]+Table54[[#This Row],[Liitunud H e]])</f>
        <v>0</v>
      </c>
    </row>
    <row r="462" spans="1:24" ht="20.100000000000001" customHeight="1" x14ac:dyDescent="0.25">
      <c r="A462" s="6" t="s">
        <v>695</v>
      </c>
      <c r="B462" s="6" t="s">
        <v>696</v>
      </c>
      <c r="C462" s="1" t="s">
        <v>26</v>
      </c>
      <c r="D462" s="6" t="s">
        <v>687</v>
      </c>
      <c r="E462" s="6" t="s">
        <v>688</v>
      </c>
      <c r="F462" s="6" t="s">
        <v>697</v>
      </c>
      <c r="G462" s="17">
        <v>383</v>
      </c>
      <c r="H462" s="7">
        <f>G462*0.1</f>
        <v>38.300000000000004</v>
      </c>
      <c r="I462" s="7">
        <v>340</v>
      </c>
      <c r="J462" s="7">
        <v>333</v>
      </c>
      <c r="K462" s="7">
        <v>323</v>
      </c>
      <c r="L462" s="17">
        <v>0</v>
      </c>
      <c r="M462" s="7">
        <v>7</v>
      </c>
      <c r="N462" s="7">
        <v>17</v>
      </c>
      <c r="O462" s="17">
        <v>0</v>
      </c>
      <c r="P462" s="17">
        <v>0</v>
      </c>
      <c r="Q462" s="8">
        <f>Table54[[#This Row],[Elanikud RKA]]/(Table54[[#This Row],[Elanikud]])</f>
        <v>0.8877284595300261</v>
      </c>
      <c r="R462" s="8">
        <f>Table54[[#This Row],[Liitunud H e]]/Table54[[#This Row],[H_elanikud]]</f>
        <v>0</v>
      </c>
      <c r="S462" s="8">
        <f>Table54[[#This Row],[Liitunud ÜK e]]/(Table54[[#This Row],[Elanikud RKA]]+Table54[[#This Row],[Liitunud H e]])</f>
        <v>0.97941176470588232</v>
      </c>
      <c r="T462" s="8">
        <f>Table54[[#This Row],[Liitunud ÜV e]]/(Table54[[#This Row],[Elanikud RKA]]+Table54[[#This Row],[Liitunud H e]])</f>
        <v>0.95</v>
      </c>
      <c r="U462" s="8">
        <f>Table54[[#This Row],[M liitunud ÜK LP e]]/(Table54[[#This Row],[Elanikud RKA]]+Table54[[#This Row],[Liitunud H e]])</f>
        <v>2.0588235294117647E-2</v>
      </c>
      <c r="V462" s="8">
        <f>Table54[[#This Row],[M liitunud ÜV LP e]]/(Table54[[#This Row],[Elanikud RKA]]+Table54[[#This Row],[Liitunud H e]])</f>
        <v>0.05</v>
      </c>
      <c r="W462" s="8">
        <f>Table54[[#This Row],[M liitunud ÜK e]]/(Table54[[#This Row],[Elanikud RKA]]+Table54[[#This Row],[Liitunud H e]])</f>
        <v>0</v>
      </c>
      <c r="X462" s="8">
        <f>Table54[[#This Row],[M liitunud ÜV e]]/(Table54[[#This Row],[Elanikud RKA]]+Table54[[#This Row],[Liitunud H e]])</f>
        <v>0</v>
      </c>
    </row>
    <row r="463" spans="1:24" ht="20.100000000000001" customHeight="1" x14ac:dyDescent="0.25">
      <c r="A463" s="6" t="s">
        <v>698</v>
      </c>
      <c r="B463" s="6" t="s">
        <v>699</v>
      </c>
      <c r="C463" s="1" t="s">
        <v>26</v>
      </c>
      <c r="D463" s="6" t="s">
        <v>687</v>
      </c>
      <c r="E463" s="6" t="s">
        <v>700</v>
      </c>
      <c r="F463" s="6" t="s">
        <v>701</v>
      </c>
      <c r="G463" s="17">
        <v>319</v>
      </c>
      <c r="H463" s="17">
        <v>0</v>
      </c>
      <c r="I463" s="7">
        <v>310</v>
      </c>
      <c r="J463" s="7">
        <v>304</v>
      </c>
      <c r="K463" s="7">
        <v>289</v>
      </c>
      <c r="L463" s="17">
        <v>0</v>
      </c>
      <c r="M463" s="7">
        <v>6</v>
      </c>
      <c r="N463" s="7">
        <v>21</v>
      </c>
      <c r="O463" s="17">
        <v>0</v>
      </c>
      <c r="P463" s="17">
        <v>0</v>
      </c>
      <c r="Q463" s="8">
        <f>Table54[[#This Row],[Elanikud RKA]]/(Table54[[#This Row],[Elanikud]])</f>
        <v>0.97178683385579934</v>
      </c>
      <c r="S463" s="8">
        <f>Table54[[#This Row],[Liitunud ÜK e]]/(Table54[[#This Row],[Elanikud RKA]]+Table54[[#This Row],[Liitunud H e]])</f>
        <v>0.98064516129032253</v>
      </c>
      <c r="T463" s="8">
        <f>Table54[[#This Row],[Liitunud ÜV e]]/(Table54[[#This Row],[Elanikud RKA]]+Table54[[#This Row],[Liitunud H e]])</f>
        <v>0.93225806451612903</v>
      </c>
      <c r="U463" s="8">
        <f>Table54[[#This Row],[M liitunud ÜK LP e]]/(Table54[[#This Row],[Elanikud RKA]]+Table54[[#This Row],[Liitunud H e]])</f>
        <v>1.935483870967742E-2</v>
      </c>
      <c r="V463" s="8">
        <f>Table54[[#This Row],[M liitunud ÜV LP e]]/(Table54[[#This Row],[Elanikud RKA]]+Table54[[#This Row],[Liitunud H e]])</f>
        <v>6.7741935483870974E-2</v>
      </c>
      <c r="W463" s="8">
        <f>Table54[[#This Row],[M liitunud ÜK e]]/(Table54[[#This Row],[Elanikud RKA]]+Table54[[#This Row],[Liitunud H e]])</f>
        <v>0</v>
      </c>
      <c r="X463" s="8">
        <f>Table54[[#This Row],[M liitunud ÜV e]]/(Table54[[#This Row],[Elanikud RKA]]+Table54[[#This Row],[Liitunud H e]])</f>
        <v>0</v>
      </c>
    </row>
    <row r="464" spans="1:24" s="9" customFormat="1" ht="20.100000000000001" customHeight="1" x14ac:dyDescent="0.25">
      <c r="A464" s="9" t="s">
        <v>698</v>
      </c>
      <c r="B464" s="9" t="s">
        <v>699</v>
      </c>
      <c r="C464" s="3" t="s">
        <v>26</v>
      </c>
      <c r="D464" s="9" t="s">
        <v>687</v>
      </c>
      <c r="E464" s="9" t="s">
        <v>700</v>
      </c>
      <c r="F464" s="9" t="s">
        <v>2026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  <c r="R464" s="8"/>
      <c r="S464" s="8"/>
      <c r="T464" s="8"/>
      <c r="U464" s="8"/>
      <c r="V464" s="8"/>
      <c r="W464" s="8"/>
      <c r="X464" s="8"/>
    </row>
    <row r="465" spans="1:24" s="9" customFormat="1" ht="20.100000000000001" customHeight="1" x14ac:dyDescent="0.25">
      <c r="A465" s="9" t="s">
        <v>698</v>
      </c>
      <c r="B465" s="9" t="s">
        <v>699</v>
      </c>
      <c r="C465" s="3" t="s">
        <v>26</v>
      </c>
      <c r="D465" s="9" t="s">
        <v>687</v>
      </c>
      <c r="E465" s="9" t="s">
        <v>700</v>
      </c>
      <c r="F465" s="9" t="s">
        <v>2027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  <c r="R465" s="8"/>
      <c r="S465" s="8"/>
      <c r="T465" s="8"/>
      <c r="U465" s="8"/>
      <c r="V465" s="8"/>
      <c r="W465" s="8"/>
      <c r="X465" s="8"/>
    </row>
    <row r="466" spans="1:24" ht="20.100000000000001" customHeight="1" x14ac:dyDescent="0.25">
      <c r="A466" s="6" t="s">
        <v>702</v>
      </c>
      <c r="B466" s="6" t="s">
        <v>703</v>
      </c>
      <c r="C466" s="1" t="s">
        <v>26</v>
      </c>
      <c r="D466" s="6" t="s">
        <v>687</v>
      </c>
      <c r="E466" s="6" t="s">
        <v>700</v>
      </c>
      <c r="F466" s="6" t="s">
        <v>704</v>
      </c>
      <c r="G466" s="17">
        <v>36</v>
      </c>
      <c r="H466" s="17">
        <v>0</v>
      </c>
      <c r="I466" s="7">
        <v>20</v>
      </c>
      <c r="J466" s="7">
        <v>20</v>
      </c>
      <c r="K466" s="7">
        <v>20</v>
      </c>
      <c r="L466" s="17">
        <v>0</v>
      </c>
      <c r="M466" s="7">
        <v>0</v>
      </c>
      <c r="N466" s="17">
        <v>0</v>
      </c>
      <c r="O466" s="7">
        <v>0</v>
      </c>
      <c r="P466" s="17">
        <v>0</v>
      </c>
      <c r="Q466" s="8">
        <f>Table54[[#This Row],[Elanikud RKA]]/(Table54[[#This Row],[Elanikud]])</f>
        <v>0.55555555555555558</v>
      </c>
      <c r="S466" s="8">
        <f>Table54[[#This Row],[Liitunud ÜK e]]/(Table54[[#This Row],[Elanikud RKA]]+Table54[[#This Row],[Liitunud H e]])</f>
        <v>1</v>
      </c>
      <c r="T466" s="8">
        <f>Table54[[#This Row],[Liitunud ÜV e]]/(Table54[[#This Row],[Elanikud RKA]]+Table54[[#This Row],[Liitunud H e]])</f>
        <v>1</v>
      </c>
      <c r="U466" s="8">
        <f>Table54[[#This Row],[M liitunud ÜK LP e]]/(Table54[[#This Row],[Elanikud RKA]]+Table54[[#This Row],[Liitunud H e]])</f>
        <v>0</v>
      </c>
      <c r="V466" s="8">
        <f>Table54[[#This Row],[M liitunud ÜV LP e]]/(Table54[[#This Row],[Elanikud RKA]]+Table54[[#This Row],[Liitunud H e]])</f>
        <v>0</v>
      </c>
      <c r="W466" s="8">
        <f>Table54[[#This Row],[M liitunud ÜK e]]/(Table54[[#This Row],[Elanikud RKA]]+Table54[[#This Row],[Liitunud H e]])</f>
        <v>0</v>
      </c>
      <c r="X466" s="8">
        <f>Table54[[#This Row],[M liitunud ÜV e]]/(Table54[[#This Row],[Elanikud RKA]]+Table54[[#This Row],[Liitunud H e]])</f>
        <v>0</v>
      </c>
    </row>
    <row r="467" spans="1:24" ht="20.100000000000001" customHeight="1" x14ac:dyDescent="0.25">
      <c r="A467" s="6" t="s">
        <v>705</v>
      </c>
      <c r="B467" s="6" t="s">
        <v>706</v>
      </c>
      <c r="C467" s="1" t="s">
        <v>26</v>
      </c>
      <c r="D467" s="6" t="s">
        <v>687</v>
      </c>
      <c r="E467" s="6" t="s">
        <v>707</v>
      </c>
      <c r="F467" s="6" t="s">
        <v>708</v>
      </c>
      <c r="G467" s="17">
        <v>144</v>
      </c>
      <c r="H467" s="17">
        <v>0</v>
      </c>
      <c r="I467" s="7">
        <v>80</v>
      </c>
      <c r="J467" s="7">
        <v>67</v>
      </c>
      <c r="K467" s="7">
        <v>80</v>
      </c>
      <c r="L467" s="17">
        <v>0</v>
      </c>
      <c r="M467" s="7">
        <v>5</v>
      </c>
      <c r="N467" s="17">
        <v>0</v>
      </c>
      <c r="O467" s="7">
        <v>8</v>
      </c>
      <c r="P467" s="17">
        <v>0</v>
      </c>
      <c r="Q467" s="8">
        <f>Table54[[#This Row],[Elanikud RKA]]/(Table54[[#This Row],[Elanikud]])</f>
        <v>0.55555555555555558</v>
      </c>
      <c r="S467" s="8">
        <f>Table54[[#This Row],[Liitunud ÜK e]]/(Table54[[#This Row],[Elanikud RKA]]+Table54[[#This Row],[Liitunud H e]])</f>
        <v>0.83750000000000002</v>
      </c>
      <c r="T467" s="8">
        <f>Table54[[#This Row],[Liitunud ÜV e]]/(Table54[[#This Row],[Elanikud RKA]]+Table54[[#This Row],[Liitunud H e]])</f>
        <v>1</v>
      </c>
      <c r="U467" s="8">
        <f>Table54[[#This Row],[M liitunud ÜK LP e]]/(Table54[[#This Row],[Elanikud RKA]]+Table54[[#This Row],[Liitunud H e]])</f>
        <v>6.25E-2</v>
      </c>
      <c r="V467" s="8">
        <f>Table54[[#This Row],[M liitunud ÜV LP e]]/(Table54[[#This Row],[Elanikud RKA]]+Table54[[#This Row],[Liitunud H e]])</f>
        <v>0</v>
      </c>
      <c r="W467" s="8">
        <f>Table54[[#This Row],[M liitunud ÜK e]]/(Table54[[#This Row],[Elanikud RKA]]+Table54[[#This Row],[Liitunud H e]])</f>
        <v>0.1</v>
      </c>
      <c r="X467" s="8">
        <f>Table54[[#This Row],[M liitunud ÜV e]]/(Table54[[#This Row],[Elanikud RKA]]+Table54[[#This Row],[Liitunud H e]])</f>
        <v>0</v>
      </c>
    </row>
    <row r="468" spans="1:24" s="9" customFormat="1" ht="20.100000000000001" customHeight="1" x14ac:dyDescent="0.25">
      <c r="A468" s="6" t="s">
        <v>709</v>
      </c>
      <c r="B468" s="6" t="s">
        <v>710</v>
      </c>
      <c r="C468" s="1" t="s">
        <v>26</v>
      </c>
      <c r="D468" s="6" t="s">
        <v>687</v>
      </c>
      <c r="E468" s="6" t="s">
        <v>707</v>
      </c>
      <c r="F468" s="6" t="s">
        <v>711</v>
      </c>
      <c r="G468" s="17">
        <v>484</v>
      </c>
      <c r="H468" s="17">
        <v>0</v>
      </c>
      <c r="I468" s="7">
        <v>310</v>
      </c>
      <c r="J468" s="7">
        <v>310</v>
      </c>
      <c r="K468" s="7">
        <v>310</v>
      </c>
      <c r="L468" s="17">
        <v>0</v>
      </c>
      <c r="M468" s="7">
        <v>0</v>
      </c>
      <c r="N468" s="17">
        <v>0</v>
      </c>
      <c r="O468" s="17">
        <v>0</v>
      </c>
      <c r="P468" s="17">
        <v>0</v>
      </c>
      <c r="Q468" s="8">
        <f>Table54[[#This Row],[Elanikud RKA]]/(Table54[[#This Row],[Elanikud]])</f>
        <v>0.64049586776859502</v>
      </c>
      <c r="R468" s="8"/>
      <c r="S468" s="8">
        <f>Table54[[#This Row],[Liitunud ÜK e]]/(Table54[[#This Row],[Elanikud RKA]]+Table54[[#This Row],[Liitunud H e]])</f>
        <v>1</v>
      </c>
      <c r="T468" s="8">
        <f>Table54[[#This Row],[Liitunud ÜV e]]/(Table54[[#This Row],[Elanikud RKA]]+Table54[[#This Row],[Liitunud H e]])</f>
        <v>1</v>
      </c>
      <c r="U468" s="8">
        <f>Table54[[#This Row],[M liitunud ÜK LP e]]/(Table54[[#This Row],[Elanikud RKA]]+Table54[[#This Row],[Liitunud H e]])</f>
        <v>0</v>
      </c>
      <c r="V468" s="8">
        <f>Table54[[#This Row],[M liitunud ÜV LP e]]/(Table54[[#This Row],[Elanikud RKA]]+Table54[[#This Row],[Liitunud H e]])</f>
        <v>0</v>
      </c>
      <c r="W468" s="8">
        <f>Table54[[#This Row],[M liitunud ÜK e]]/(Table54[[#This Row],[Elanikud RKA]]+Table54[[#This Row],[Liitunud H e]])</f>
        <v>0</v>
      </c>
      <c r="X468" s="8">
        <f>Table54[[#This Row],[M liitunud ÜV e]]/(Table54[[#This Row],[Elanikud RKA]]+Table54[[#This Row],[Liitunud H e]])</f>
        <v>0</v>
      </c>
    </row>
    <row r="469" spans="1:24" ht="20.100000000000001" customHeight="1" x14ac:dyDescent="0.25">
      <c r="A469" s="9" t="s">
        <v>709</v>
      </c>
      <c r="B469" s="9" t="s">
        <v>710</v>
      </c>
      <c r="C469" s="3" t="s">
        <v>26</v>
      </c>
      <c r="D469" s="9" t="s">
        <v>687</v>
      </c>
      <c r="E469" s="9" t="s">
        <v>707</v>
      </c>
      <c r="F469" s="9" t="s">
        <v>2028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</row>
    <row r="470" spans="1:24" ht="20.100000000000001" customHeight="1" x14ac:dyDescent="0.25">
      <c r="A470" s="6" t="s">
        <v>712</v>
      </c>
      <c r="B470" s="6" t="s">
        <v>713</v>
      </c>
      <c r="C470" s="1" t="s">
        <v>26</v>
      </c>
      <c r="D470" s="6" t="s">
        <v>687</v>
      </c>
      <c r="E470" s="6" t="s">
        <v>707</v>
      </c>
      <c r="F470" s="6" t="s">
        <v>714</v>
      </c>
      <c r="G470" s="17">
        <v>302</v>
      </c>
      <c r="H470" s="17">
        <v>0</v>
      </c>
      <c r="I470" s="7">
        <v>220</v>
      </c>
      <c r="J470" s="7">
        <v>110</v>
      </c>
      <c r="K470" s="7">
        <v>160</v>
      </c>
      <c r="L470" s="17">
        <v>0</v>
      </c>
      <c r="M470" s="7">
        <v>65</v>
      </c>
      <c r="N470" s="17">
        <v>0</v>
      </c>
      <c r="O470" s="7">
        <v>45</v>
      </c>
      <c r="P470" s="7">
        <v>60</v>
      </c>
      <c r="Q470" s="8">
        <f>Table54[[#This Row],[Elanikud RKA]]/(Table54[[#This Row],[Elanikud]])</f>
        <v>0.72847682119205293</v>
      </c>
      <c r="S470" s="8">
        <f>Table54[[#This Row],[Liitunud ÜK e]]/(Table54[[#This Row],[Elanikud RKA]]+Table54[[#This Row],[Liitunud H e]])</f>
        <v>0.5</v>
      </c>
      <c r="T470" s="8">
        <f>Table54[[#This Row],[Liitunud ÜV e]]/(Table54[[#This Row],[Elanikud RKA]]+Table54[[#This Row],[Liitunud H e]])</f>
        <v>0.72727272727272729</v>
      </c>
      <c r="U470" s="8">
        <f>Table54[[#This Row],[M liitunud ÜK LP e]]/(Table54[[#This Row],[Elanikud RKA]]+Table54[[#This Row],[Liitunud H e]])</f>
        <v>0.29545454545454547</v>
      </c>
      <c r="V470" s="8">
        <f>Table54[[#This Row],[M liitunud ÜV LP e]]/(Table54[[#This Row],[Elanikud RKA]]+Table54[[#This Row],[Liitunud H e]])</f>
        <v>0</v>
      </c>
      <c r="W470" s="8">
        <f>Table54[[#This Row],[M liitunud ÜK e]]/(Table54[[#This Row],[Elanikud RKA]]+Table54[[#This Row],[Liitunud H e]])</f>
        <v>0.20454545454545456</v>
      </c>
      <c r="X470" s="8">
        <f>Table54[[#This Row],[M liitunud ÜV e]]/(Table54[[#This Row],[Elanikud RKA]]+Table54[[#This Row],[Liitunud H e]])</f>
        <v>0.27272727272727271</v>
      </c>
    </row>
    <row r="471" spans="1:24" s="12" customFormat="1" ht="20.100000000000001" customHeight="1" x14ac:dyDescent="0.25">
      <c r="A471" s="12" t="s">
        <v>1760</v>
      </c>
      <c r="B471" s="12" t="s">
        <v>1761</v>
      </c>
      <c r="C471" s="2" t="s">
        <v>26</v>
      </c>
      <c r="D471" s="12" t="s">
        <v>687</v>
      </c>
      <c r="E471" s="12" t="s">
        <v>707</v>
      </c>
      <c r="F471" s="12" t="s">
        <v>1762</v>
      </c>
      <c r="G471" s="13">
        <v>404</v>
      </c>
      <c r="H471" s="13"/>
      <c r="I471" s="13">
        <v>370</v>
      </c>
      <c r="J471" s="13"/>
      <c r="K471" s="13"/>
      <c r="L471" s="13"/>
      <c r="M471" s="13"/>
      <c r="N471" s="13"/>
      <c r="O471" s="13"/>
      <c r="P471" s="13"/>
      <c r="Q471" s="14">
        <f>Table54[[#This Row],[Elanikud RKA]]/(Table54[[#This Row],[Elanikud]])</f>
        <v>0.91584158415841588</v>
      </c>
      <c r="R471" s="14"/>
      <c r="S471" s="14">
        <f>Table54[[#This Row],[Liitunud ÜK e]]/(Table54[[#This Row],[Elanikud RKA]]+Table54[[#This Row],[Liitunud H e]])</f>
        <v>0</v>
      </c>
      <c r="T471" s="14">
        <f>Table54[[#This Row],[Liitunud ÜV e]]/(Table54[[#This Row],[Elanikud RKA]]+Table54[[#This Row],[Liitunud H e]])</f>
        <v>0</v>
      </c>
      <c r="U471" s="14">
        <f>Table54[[#This Row],[M liitunud ÜK LP e]]/(Table54[[#This Row],[Elanikud RKA]]+Table54[[#This Row],[Liitunud H e]])</f>
        <v>0</v>
      </c>
      <c r="V471" s="14">
        <f>Table54[[#This Row],[M liitunud ÜV LP e]]/(Table54[[#This Row],[Elanikud RKA]]+Table54[[#This Row],[Liitunud H e]])</f>
        <v>0</v>
      </c>
      <c r="W471" s="14">
        <f>Table54[[#This Row],[M liitunud ÜK e]]/(Table54[[#This Row],[Elanikud RKA]]+Table54[[#This Row],[Liitunud H e]])</f>
        <v>0</v>
      </c>
      <c r="X471" s="14">
        <f>Table54[[#This Row],[M liitunud ÜV e]]/(Table54[[#This Row],[Elanikud RKA]]+Table54[[#This Row],[Liitunud H e]])</f>
        <v>0</v>
      </c>
    </row>
    <row r="472" spans="1:24" s="12" customFormat="1" ht="20.100000000000001" customHeight="1" x14ac:dyDescent="0.25">
      <c r="A472" s="12" t="s">
        <v>1763</v>
      </c>
      <c r="B472" s="12" t="s">
        <v>1764</v>
      </c>
      <c r="C472" s="2" t="s">
        <v>26</v>
      </c>
      <c r="D472" s="12" t="s">
        <v>687</v>
      </c>
      <c r="E472" s="12" t="s">
        <v>707</v>
      </c>
      <c r="F472" s="12" t="s">
        <v>1765</v>
      </c>
      <c r="G472" s="13">
        <v>658</v>
      </c>
      <c r="H472" s="13"/>
      <c r="I472" s="13">
        <v>1570</v>
      </c>
      <c r="J472" s="13"/>
      <c r="K472" s="13"/>
      <c r="L472" s="13"/>
      <c r="M472" s="13"/>
      <c r="N472" s="13"/>
      <c r="O472" s="13"/>
      <c r="P472" s="13"/>
      <c r="Q472" s="14">
        <f>Table54[[#This Row],[Elanikud RKA]]/(Table54[[#This Row],[Elanikud]]+G473)</f>
        <v>0.99053627760252361</v>
      </c>
      <c r="R472" s="14"/>
      <c r="S472" s="14">
        <f>Table54[[#This Row],[Liitunud ÜK e]]/(Table54[[#This Row],[Elanikud RKA]]+Table54[[#This Row],[Liitunud H e]])</f>
        <v>0</v>
      </c>
      <c r="T472" s="14">
        <f>Table54[[#This Row],[Liitunud ÜV e]]/(Table54[[#This Row],[Elanikud RKA]]+Table54[[#This Row],[Liitunud H e]])</f>
        <v>0</v>
      </c>
      <c r="U472" s="14">
        <f>Table54[[#This Row],[M liitunud ÜK LP e]]/(Table54[[#This Row],[Elanikud RKA]]+Table54[[#This Row],[Liitunud H e]])</f>
        <v>0</v>
      </c>
      <c r="V472" s="14">
        <f>Table54[[#This Row],[M liitunud ÜV LP e]]/(Table54[[#This Row],[Elanikud RKA]]+Table54[[#This Row],[Liitunud H e]])</f>
        <v>0</v>
      </c>
      <c r="W472" s="14">
        <f>Table54[[#This Row],[M liitunud ÜK e]]/(Table54[[#This Row],[Elanikud RKA]]+Table54[[#This Row],[Liitunud H e]])</f>
        <v>0</v>
      </c>
      <c r="X472" s="14">
        <f>Table54[[#This Row],[M liitunud ÜV e]]/(Table54[[#This Row],[Elanikud RKA]]+Table54[[#This Row],[Liitunud H e]])</f>
        <v>0</v>
      </c>
    </row>
    <row r="473" spans="1:24" s="12" customFormat="1" ht="20.100000000000001" customHeight="1" x14ac:dyDescent="0.25">
      <c r="A473" s="12" t="s">
        <v>1763</v>
      </c>
      <c r="B473" s="12" t="s">
        <v>1764</v>
      </c>
      <c r="C473" s="2" t="s">
        <v>26</v>
      </c>
      <c r="D473" s="12" t="s">
        <v>687</v>
      </c>
      <c r="E473" s="12" t="s">
        <v>707</v>
      </c>
      <c r="F473" s="12" t="s">
        <v>1766</v>
      </c>
      <c r="G473" s="13">
        <v>927</v>
      </c>
      <c r="H473" s="13"/>
      <c r="I473" s="13"/>
      <c r="J473" s="13"/>
      <c r="K473" s="13"/>
      <c r="L473" s="13"/>
      <c r="M473" s="13"/>
      <c r="N473" s="13"/>
      <c r="O473" s="13"/>
      <c r="P473" s="13"/>
      <c r="Q473" s="14"/>
      <c r="R473" s="14"/>
      <c r="S473" s="14"/>
      <c r="T473" s="14"/>
      <c r="U473" s="14"/>
      <c r="V473" s="14"/>
      <c r="W473" s="14"/>
      <c r="X473" s="14"/>
    </row>
    <row r="474" spans="1:24" s="12" customFormat="1" ht="20.100000000000001" customHeight="1" x14ac:dyDescent="0.25">
      <c r="A474" s="12" t="s">
        <v>1767</v>
      </c>
      <c r="B474" s="12" t="s">
        <v>1768</v>
      </c>
      <c r="C474" s="2" t="s">
        <v>26</v>
      </c>
      <c r="D474" s="12" t="s">
        <v>687</v>
      </c>
      <c r="E474" s="12" t="s">
        <v>707</v>
      </c>
      <c r="F474" s="12" t="s">
        <v>1769</v>
      </c>
      <c r="G474" s="13">
        <v>78</v>
      </c>
      <c r="H474" s="13"/>
      <c r="I474" s="13">
        <v>60</v>
      </c>
      <c r="J474" s="13"/>
      <c r="K474" s="13"/>
      <c r="L474" s="13"/>
      <c r="M474" s="13"/>
      <c r="N474" s="13"/>
      <c r="O474" s="13"/>
      <c r="P474" s="13"/>
      <c r="Q474" s="14">
        <f>Table54[[#This Row],[Elanikud RKA]]/(Table54[[#This Row],[Elanikud]])</f>
        <v>0.76923076923076927</v>
      </c>
      <c r="R474" s="14"/>
      <c r="S474" s="14">
        <f>Table54[[#This Row],[Liitunud ÜK e]]/(Table54[[#This Row],[Elanikud RKA]]+Table54[[#This Row],[Liitunud H e]])</f>
        <v>0</v>
      </c>
      <c r="T474" s="14">
        <f>Table54[[#This Row],[Liitunud ÜV e]]/(Table54[[#This Row],[Elanikud RKA]]+Table54[[#This Row],[Liitunud H e]])</f>
        <v>0</v>
      </c>
      <c r="U474" s="14">
        <f>Table54[[#This Row],[M liitunud ÜK LP e]]/(Table54[[#This Row],[Elanikud RKA]]+Table54[[#This Row],[Liitunud H e]])</f>
        <v>0</v>
      </c>
      <c r="V474" s="14">
        <f>Table54[[#This Row],[M liitunud ÜV LP e]]/(Table54[[#This Row],[Elanikud RKA]]+Table54[[#This Row],[Liitunud H e]])</f>
        <v>0</v>
      </c>
      <c r="W474" s="14">
        <f>Table54[[#This Row],[M liitunud ÜK e]]/(Table54[[#This Row],[Elanikud RKA]]+Table54[[#This Row],[Liitunud H e]])</f>
        <v>0</v>
      </c>
      <c r="X474" s="14">
        <f>Table54[[#This Row],[M liitunud ÜV e]]/(Table54[[#This Row],[Elanikud RKA]]+Table54[[#This Row],[Liitunud H e]])</f>
        <v>0</v>
      </c>
    </row>
    <row r="475" spans="1:24" ht="20.100000000000001" customHeight="1" x14ac:dyDescent="0.25">
      <c r="A475" s="6" t="s">
        <v>715</v>
      </c>
      <c r="B475" s="6" t="s">
        <v>716</v>
      </c>
      <c r="C475" s="1" t="s">
        <v>26</v>
      </c>
      <c r="D475" s="6" t="s">
        <v>687</v>
      </c>
      <c r="E475" s="6" t="s">
        <v>707</v>
      </c>
      <c r="F475" s="6" t="s">
        <v>717</v>
      </c>
      <c r="G475" s="17">
        <v>87</v>
      </c>
      <c r="H475" s="17">
        <v>0</v>
      </c>
      <c r="I475" s="7">
        <v>70</v>
      </c>
      <c r="J475" s="7">
        <v>0</v>
      </c>
      <c r="K475" s="7">
        <v>70</v>
      </c>
      <c r="L475" s="17">
        <v>0</v>
      </c>
      <c r="M475" s="7">
        <v>0</v>
      </c>
      <c r="N475" s="17">
        <v>0</v>
      </c>
      <c r="O475" s="7">
        <v>70</v>
      </c>
      <c r="P475" s="7">
        <v>0</v>
      </c>
      <c r="Q475" s="8">
        <f>Table54[[#This Row],[Elanikud RKA]]/(Table54[[#This Row],[Elanikud]])</f>
        <v>0.8045977011494253</v>
      </c>
      <c r="S475" s="8">
        <f>Table54[[#This Row],[Liitunud ÜK e]]/(Table54[[#This Row],[Elanikud RKA]]+Table54[[#This Row],[Liitunud H e]])</f>
        <v>0</v>
      </c>
      <c r="T475" s="8">
        <f>Table54[[#This Row],[Liitunud ÜV e]]/(Table54[[#This Row],[Elanikud RKA]]+Table54[[#This Row],[Liitunud H e]])</f>
        <v>1</v>
      </c>
      <c r="U475" s="8">
        <f>Table54[[#This Row],[M liitunud ÜK LP e]]/(Table54[[#This Row],[Elanikud RKA]]+Table54[[#This Row],[Liitunud H e]])</f>
        <v>0</v>
      </c>
      <c r="V475" s="8">
        <f>Table54[[#This Row],[M liitunud ÜV LP e]]/(Table54[[#This Row],[Elanikud RKA]]+Table54[[#This Row],[Liitunud H e]])</f>
        <v>0</v>
      </c>
      <c r="W475" s="8">
        <f>Table54[[#This Row],[M liitunud ÜK e]]/(Table54[[#This Row],[Elanikud RKA]]+Table54[[#This Row],[Liitunud H e]])</f>
        <v>1</v>
      </c>
      <c r="X475" s="8">
        <f>Table54[[#This Row],[M liitunud ÜV e]]/(Table54[[#This Row],[Elanikud RKA]]+Table54[[#This Row],[Liitunud H e]])</f>
        <v>0</v>
      </c>
    </row>
    <row r="476" spans="1:24" ht="20.100000000000001" customHeight="1" x14ac:dyDescent="0.25">
      <c r="A476" s="6" t="s">
        <v>718</v>
      </c>
      <c r="B476" s="6" t="s">
        <v>719</v>
      </c>
      <c r="C476" s="1" t="s">
        <v>26</v>
      </c>
      <c r="D476" s="6" t="s">
        <v>687</v>
      </c>
      <c r="E476" s="6" t="s">
        <v>720</v>
      </c>
      <c r="F476" s="6" t="s">
        <v>721</v>
      </c>
      <c r="G476" s="17">
        <v>334</v>
      </c>
      <c r="H476" s="17">
        <v>0</v>
      </c>
      <c r="I476" s="7">
        <v>280</v>
      </c>
      <c r="J476" s="7">
        <f>I476*0.09</f>
        <v>25.2</v>
      </c>
      <c r="K476" s="7">
        <f>I476*0.48</f>
        <v>134.4</v>
      </c>
      <c r="L476" s="17">
        <v>0</v>
      </c>
      <c r="M476" s="7">
        <f>I476*0.52</f>
        <v>145.6</v>
      </c>
      <c r="N476" s="17">
        <v>0</v>
      </c>
      <c r="O476" s="7">
        <v>109</v>
      </c>
      <c r="P476" s="7">
        <v>146</v>
      </c>
      <c r="Q476" s="8">
        <f>Table54[[#This Row],[Elanikud RKA]]/(Table54[[#This Row],[Elanikud]])</f>
        <v>0.83832335329341312</v>
      </c>
      <c r="S476" s="8">
        <f>Table54[[#This Row],[Liitunud ÜK e]]/(Table54[[#This Row],[Elanikud RKA]]+Table54[[#This Row],[Liitunud H e]])</f>
        <v>0.09</v>
      </c>
      <c r="T476" s="8">
        <f>Table54[[#This Row],[Liitunud ÜV e]]/(Table54[[#This Row],[Elanikud RKA]]+Table54[[#This Row],[Liitunud H e]])</f>
        <v>0.48000000000000004</v>
      </c>
      <c r="U476" s="8">
        <f>Table54[[#This Row],[M liitunud ÜK LP e]]/(Table54[[#This Row],[Elanikud RKA]]+Table54[[#This Row],[Liitunud H e]])</f>
        <v>0.52</v>
      </c>
      <c r="V476" s="8">
        <f>Table54[[#This Row],[M liitunud ÜV LP e]]/(Table54[[#This Row],[Elanikud RKA]]+Table54[[#This Row],[Liitunud H e]])</f>
        <v>0</v>
      </c>
      <c r="W476" s="8">
        <f>Table54[[#This Row],[M liitunud ÜK e]]/(Table54[[#This Row],[Elanikud RKA]]+Table54[[#This Row],[Liitunud H e]])</f>
        <v>0.38928571428571429</v>
      </c>
      <c r="X476" s="8">
        <f>Table54[[#This Row],[M liitunud ÜV e]]/(Table54[[#This Row],[Elanikud RKA]]+Table54[[#This Row],[Liitunud H e]])</f>
        <v>0.52142857142857146</v>
      </c>
    </row>
    <row r="477" spans="1:24" ht="20.100000000000001" customHeight="1" x14ac:dyDescent="0.25">
      <c r="A477" s="6" t="s">
        <v>722</v>
      </c>
      <c r="B477" s="6" t="s">
        <v>723</v>
      </c>
      <c r="C477" s="1" t="s">
        <v>26</v>
      </c>
      <c r="D477" s="6" t="s">
        <v>687</v>
      </c>
      <c r="E477" s="6" t="s">
        <v>720</v>
      </c>
      <c r="F477" s="6" t="s">
        <v>724</v>
      </c>
      <c r="G477" s="17">
        <v>117</v>
      </c>
      <c r="H477" s="17">
        <v>0</v>
      </c>
      <c r="I477" s="7">
        <v>90</v>
      </c>
      <c r="J477" s="7">
        <v>0</v>
      </c>
      <c r="K477" s="7">
        <f>I477*0.52</f>
        <v>46.800000000000004</v>
      </c>
      <c r="L477" s="17">
        <v>0</v>
      </c>
      <c r="M477" s="17">
        <v>0</v>
      </c>
      <c r="N477" s="17">
        <v>0</v>
      </c>
      <c r="O477" s="7">
        <f>I477*1</f>
        <v>90</v>
      </c>
      <c r="P477" s="7">
        <v>43</v>
      </c>
      <c r="Q477" s="8">
        <f>Table54[[#This Row],[Elanikud RKA]]/(Table54[[#This Row],[Elanikud]])</f>
        <v>0.76923076923076927</v>
      </c>
      <c r="S477" s="8">
        <f>Table54[[#This Row],[Liitunud ÜK e]]/(Table54[[#This Row],[Elanikud RKA]]+Table54[[#This Row],[Liitunud H e]])</f>
        <v>0</v>
      </c>
      <c r="T477" s="8">
        <f>Table54[[#This Row],[Liitunud ÜV e]]/(Table54[[#This Row],[Elanikud RKA]]+Table54[[#This Row],[Liitunud H e]])</f>
        <v>0.52</v>
      </c>
      <c r="U477" s="8">
        <f>Table54[[#This Row],[M liitunud ÜK LP e]]/(Table54[[#This Row],[Elanikud RKA]]+Table54[[#This Row],[Liitunud H e]])</f>
        <v>0</v>
      </c>
      <c r="V477" s="8">
        <f>Table54[[#This Row],[M liitunud ÜV LP e]]/(Table54[[#This Row],[Elanikud RKA]]+Table54[[#This Row],[Liitunud H e]])</f>
        <v>0</v>
      </c>
      <c r="W477" s="8">
        <f>Table54[[#This Row],[M liitunud ÜK e]]/(Table54[[#This Row],[Elanikud RKA]]+Table54[[#This Row],[Liitunud H e]])</f>
        <v>1</v>
      </c>
      <c r="X477" s="8">
        <f>Table54[[#This Row],[M liitunud ÜV e]]/(Table54[[#This Row],[Elanikud RKA]]+Table54[[#This Row],[Liitunud H e]])</f>
        <v>0.4777777777777778</v>
      </c>
    </row>
    <row r="478" spans="1:24" s="9" customFormat="1" ht="20.100000000000001" customHeight="1" x14ac:dyDescent="0.25">
      <c r="A478" s="12" t="s">
        <v>1770</v>
      </c>
      <c r="B478" s="12" t="s">
        <v>1771</v>
      </c>
      <c r="C478" s="2" t="s">
        <v>26</v>
      </c>
      <c r="D478" s="12" t="s">
        <v>687</v>
      </c>
      <c r="E478" s="12" t="s">
        <v>1772</v>
      </c>
      <c r="F478" s="12" t="s">
        <v>1773</v>
      </c>
      <c r="G478" s="13">
        <v>383</v>
      </c>
      <c r="H478" s="13">
        <f>G478*0.034</f>
        <v>13.022</v>
      </c>
      <c r="I478" s="13">
        <v>200</v>
      </c>
      <c r="J478" s="13"/>
      <c r="K478" s="13"/>
      <c r="L478" s="13"/>
      <c r="M478" s="13"/>
      <c r="N478" s="13"/>
      <c r="O478" s="13"/>
      <c r="P478" s="13"/>
      <c r="Q478" s="14">
        <f>Table54[[#This Row],[Elanikud RKA]]/(Table54[[#This Row],[Elanikud]])</f>
        <v>0.52219321148825071</v>
      </c>
      <c r="R478" s="14">
        <f>Table54[[#This Row],[Liitunud H e]]/Table54[[#This Row],[H_elanikud]]</f>
        <v>0</v>
      </c>
      <c r="S478" s="14">
        <f>Table54[[#This Row],[Liitunud ÜK e]]/(Table54[[#This Row],[Elanikud RKA]]+Table54[[#This Row],[Liitunud H e]])</f>
        <v>0</v>
      </c>
      <c r="T478" s="14">
        <f>Table54[[#This Row],[Liitunud ÜV e]]/(Table54[[#This Row],[Elanikud RKA]]+Table54[[#This Row],[Liitunud H e]])</f>
        <v>0</v>
      </c>
      <c r="U478" s="14">
        <f>Table54[[#This Row],[M liitunud ÜK LP e]]/(Table54[[#This Row],[Elanikud RKA]]+Table54[[#This Row],[Liitunud H e]])</f>
        <v>0</v>
      </c>
      <c r="V478" s="14">
        <f>Table54[[#This Row],[M liitunud ÜV LP e]]/(Table54[[#This Row],[Elanikud RKA]]+Table54[[#This Row],[Liitunud H e]])</f>
        <v>0</v>
      </c>
      <c r="W478" s="14">
        <f>Table54[[#This Row],[M liitunud ÜK e]]/(Table54[[#This Row],[Elanikud RKA]]+Table54[[#This Row],[Liitunud H e]])</f>
        <v>0</v>
      </c>
      <c r="X478" s="14">
        <f>Table54[[#This Row],[M liitunud ÜV e]]/(Table54[[#This Row],[Elanikud RKA]]+Table54[[#This Row],[Liitunud H e]])</f>
        <v>0</v>
      </c>
    </row>
    <row r="479" spans="1:24" s="12" customFormat="1" ht="20.100000000000001" customHeight="1" x14ac:dyDescent="0.25">
      <c r="A479" s="9" t="s">
        <v>1770</v>
      </c>
      <c r="B479" s="9" t="s">
        <v>1771</v>
      </c>
      <c r="C479" s="3" t="s">
        <v>26</v>
      </c>
      <c r="D479" s="9" t="s">
        <v>687</v>
      </c>
      <c r="E479" s="9" t="s">
        <v>1772</v>
      </c>
      <c r="F479" s="9" t="s">
        <v>2029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  <c r="R479" s="8"/>
      <c r="S479" s="8"/>
      <c r="T479" s="8"/>
      <c r="U479" s="8"/>
      <c r="V479" s="8"/>
      <c r="W479" s="8"/>
      <c r="X479" s="8"/>
    </row>
    <row r="480" spans="1:24" s="12" customFormat="1" ht="20.100000000000001" customHeight="1" x14ac:dyDescent="0.25">
      <c r="A480" s="12" t="s">
        <v>1774</v>
      </c>
      <c r="B480" s="12" t="s">
        <v>1775</v>
      </c>
      <c r="C480" s="2" t="s">
        <v>26</v>
      </c>
      <c r="D480" s="12" t="s">
        <v>687</v>
      </c>
      <c r="E480" s="12" t="s">
        <v>1772</v>
      </c>
      <c r="F480" s="12" t="s">
        <v>1776</v>
      </c>
      <c r="G480" s="13">
        <v>353</v>
      </c>
      <c r="H480" s="13">
        <f>G480*0.034</f>
        <v>12.002000000000001</v>
      </c>
      <c r="I480" s="13">
        <v>260</v>
      </c>
      <c r="J480" s="13"/>
      <c r="K480" s="13"/>
      <c r="L480" s="13"/>
      <c r="M480" s="13"/>
      <c r="N480" s="13"/>
      <c r="O480" s="13"/>
      <c r="P480" s="13"/>
      <c r="Q480" s="14">
        <f>Table54[[#This Row],[Elanikud RKA]]/(Table54[[#This Row],[Elanikud]])</f>
        <v>0.73654390934844194</v>
      </c>
      <c r="R480" s="14">
        <f>Table54[[#This Row],[Liitunud H e]]/Table54[[#This Row],[H_elanikud]]</f>
        <v>0</v>
      </c>
      <c r="S480" s="14">
        <f>Table54[[#This Row],[Liitunud ÜK e]]/(Table54[[#This Row],[Elanikud RKA]]+Table54[[#This Row],[Liitunud H e]])</f>
        <v>0</v>
      </c>
      <c r="T480" s="14">
        <f>Table54[[#This Row],[Liitunud ÜV e]]/(Table54[[#This Row],[Elanikud RKA]]+Table54[[#This Row],[Liitunud H e]])</f>
        <v>0</v>
      </c>
      <c r="U480" s="14">
        <f>Table54[[#This Row],[M liitunud ÜK LP e]]/(Table54[[#This Row],[Elanikud RKA]]+Table54[[#This Row],[Liitunud H e]])</f>
        <v>0</v>
      </c>
      <c r="V480" s="14">
        <f>Table54[[#This Row],[M liitunud ÜV LP e]]/(Table54[[#This Row],[Elanikud RKA]]+Table54[[#This Row],[Liitunud H e]])</f>
        <v>0</v>
      </c>
      <c r="W480" s="14">
        <f>Table54[[#This Row],[M liitunud ÜK e]]/(Table54[[#This Row],[Elanikud RKA]]+Table54[[#This Row],[Liitunud H e]])</f>
        <v>0</v>
      </c>
      <c r="X480" s="14">
        <f>Table54[[#This Row],[M liitunud ÜV e]]/(Table54[[#This Row],[Elanikud RKA]]+Table54[[#This Row],[Liitunud H e]])</f>
        <v>0</v>
      </c>
    </row>
    <row r="481" spans="1:24" s="12" customFormat="1" ht="20.100000000000001" customHeight="1" x14ac:dyDescent="0.25">
      <c r="A481" s="12" t="s">
        <v>1777</v>
      </c>
      <c r="B481" s="12" t="s">
        <v>1778</v>
      </c>
      <c r="C481" s="2" t="s">
        <v>26</v>
      </c>
      <c r="D481" s="12" t="s">
        <v>687</v>
      </c>
      <c r="E481" s="12" t="s">
        <v>1772</v>
      </c>
      <c r="F481" s="12" t="s">
        <v>1779</v>
      </c>
      <c r="G481" s="13">
        <v>97</v>
      </c>
      <c r="H481" s="13">
        <f>G481*0.034</f>
        <v>3.298</v>
      </c>
      <c r="I481" s="13">
        <v>60</v>
      </c>
      <c r="J481" s="13"/>
      <c r="K481" s="13"/>
      <c r="L481" s="13"/>
      <c r="M481" s="13"/>
      <c r="N481" s="13"/>
      <c r="O481" s="13"/>
      <c r="P481" s="13"/>
      <c r="Q481" s="14">
        <f>Table54[[#This Row],[Elanikud RKA]]/(Table54[[#This Row],[Elanikud]])</f>
        <v>0.61855670103092786</v>
      </c>
      <c r="R481" s="14">
        <f>Table54[[#This Row],[Liitunud H e]]/Table54[[#This Row],[H_elanikud]]</f>
        <v>0</v>
      </c>
      <c r="S481" s="14">
        <f>Table54[[#This Row],[Liitunud ÜK e]]/(Table54[[#This Row],[Elanikud RKA]]+Table54[[#This Row],[Liitunud H e]])</f>
        <v>0</v>
      </c>
      <c r="T481" s="14">
        <f>Table54[[#This Row],[Liitunud ÜV e]]/(Table54[[#This Row],[Elanikud RKA]]+Table54[[#This Row],[Liitunud H e]])</f>
        <v>0</v>
      </c>
      <c r="U481" s="14">
        <f>Table54[[#This Row],[M liitunud ÜK LP e]]/(Table54[[#This Row],[Elanikud RKA]]+Table54[[#This Row],[Liitunud H e]])</f>
        <v>0</v>
      </c>
      <c r="V481" s="14">
        <f>Table54[[#This Row],[M liitunud ÜV LP e]]/(Table54[[#This Row],[Elanikud RKA]]+Table54[[#This Row],[Liitunud H e]])</f>
        <v>0</v>
      </c>
      <c r="W481" s="14">
        <f>Table54[[#This Row],[M liitunud ÜK e]]/(Table54[[#This Row],[Elanikud RKA]]+Table54[[#This Row],[Liitunud H e]])</f>
        <v>0</v>
      </c>
      <c r="X481" s="14">
        <f>Table54[[#This Row],[M liitunud ÜV e]]/(Table54[[#This Row],[Elanikud RKA]]+Table54[[#This Row],[Liitunud H e]])</f>
        <v>0</v>
      </c>
    </row>
    <row r="482" spans="1:24" s="12" customFormat="1" ht="20.100000000000001" customHeight="1" x14ac:dyDescent="0.25">
      <c r="A482" s="12" t="s">
        <v>1780</v>
      </c>
      <c r="B482" s="12" t="s">
        <v>1781</v>
      </c>
      <c r="C482" s="2" t="s">
        <v>26</v>
      </c>
      <c r="D482" s="12" t="s">
        <v>687</v>
      </c>
      <c r="E482" s="12" t="s">
        <v>1772</v>
      </c>
      <c r="F482" s="12" t="s">
        <v>1782</v>
      </c>
      <c r="G482" s="13">
        <v>206</v>
      </c>
      <c r="H482" s="13">
        <f>G482*0.034</f>
        <v>7.0040000000000004</v>
      </c>
      <c r="I482" s="13">
        <v>170</v>
      </c>
      <c r="J482" s="13"/>
      <c r="K482" s="13"/>
      <c r="L482" s="13"/>
      <c r="M482" s="13"/>
      <c r="N482" s="13"/>
      <c r="O482" s="13"/>
      <c r="P482" s="13"/>
      <c r="Q482" s="14">
        <f>Table54[[#This Row],[Elanikud RKA]]/(Table54[[#This Row],[Elanikud]])</f>
        <v>0.82524271844660191</v>
      </c>
      <c r="R482" s="14">
        <f>Table54[[#This Row],[Liitunud H e]]/Table54[[#This Row],[H_elanikud]]</f>
        <v>0</v>
      </c>
      <c r="S482" s="14">
        <f>Table54[[#This Row],[Liitunud ÜK e]]/(Table54[[#This Row],[Elanikud RKA]]+Table54[[#This Row],[Liitunud H e]])</f>
        <v>0</v>
      </c>
      <c r="T482" s="14">
        <f>Table54[[#This Row],[Liitunud ÜV e]]/(Table54[[#This Row],[Elanikud RKA]]+Table54[[#This Row],[Liitunud H e]])</f>
        <v>0</v>
      </c>
      <c r="U482" s="14">
        <f>Table54[[#This Row],[M liitunud ÜK LP e]]/(Table54[[#This Row],[Elanikud RKA]]+Table54[[#This Row],[Liitunud H e]])</f>
        <v>0</v>
      </c>
      <c r="V482" s="14">
        <f>Table54[[#This Row],[M liitunud ÜV LP e]]/(Table54[[#This Row],[Elanikud RKA]]+Table54[[#This Row],[Liitunud H e]])</f>
        <v>0</v>
      </c>
      <c r="W482" s="14">
        <f>Table54[[#This Row],[M liitunud ÜK e]]/(Table54[[#This Row],[Elanikud RKA]]+Table54[[#This Row],[Liitunud H e]])</f>
        <v>0</v>
      </c>
      <c r="X482" s="14">
        <f>Table54[[#This Row],[M liitunud ÜV e]]/(Table54[[#This Row],[Elanikud RKA]]+Table54[[#This Row],[Liitunud H e]])</f>
        <v>0</v>
      </c>
    </row>
    <row r="483" spans="1:24" s="12" customFormat="1" ht="20.100000000000001" customHeight="1" x14ac:dyDescent="0.25">
      <c r="A483" s="12" t="s">
        <v>1783</v>
      </c>
      <c r="B483" s="12" t="s">
        <v>1784</v>
      </c>
      <c r="C483" s="2" t="s">
        <v>48</v>
      </c>
      <c r="D483" s="12" t="s">
        <v>687</v>
      </c>
      <c r="E483" s="12" t="s">
        <v>1772</v>
      </c>
      <c r="F483" s="12" t="s">
        <v>1785</v>
      </c>
      <c r="G483" s="13">
        <v>5896</v>
      </c>
      <c r="H483" s="13">
        <f>G483*0.034</f>
        <v>200.46400000000003</v>
      </c>
      <c r="I483" s="13">
        <v>5850</v>
      </c>
      <c r="J483" s="13"/>
      <c r="K483" s="13"/>
      <c r="L483" s="13"/>
      <c r="M483" s="13"/>
      <c r="N483" s="13"/>
      <c r="O483" s="13"/>
      <c r="P483" s="13"/>
      <c r="Q483" s="14">
        <f>Table54[[#This Row],[Elanikud RKA]]/(Table54[[#This Row],[Elanikud]])</f>
        <v>0.99219810040705558</v>
      </c>
      <c r="R483" s="14">
        <f>Table54[[#This Row],[Liitunud H e]]/Table54[[#This Row],[H_elanikud]]</f>
        <v>0</v>
      </c>
      <c r="S483" s="14">
        <f>Table54[[#This Row],[Liitunud ÜK e]]/(Table54[[#This Row],[Elanikud RKA]]+Table54[[#This Row],[Liitunud H e]])</f>
        <v>0</v>
      </c>
      <c r="T483" s="14">
        <f>Table54[[#This Row],[Liitunud ÜV e]]/(Table54[[#This Row],[Elanikud RKA]]+Table54[[#This Row],[Liitunud H e]])</f>
        <v>0</v>
      </c>
      <c r="U483" s="14">
        <f>Table54[[#This Row],[M liitunud ÜK LP e]]/(Table54[[#This Row],[Elanikud RKA]]+Table54[[#This Row],[Liitunud H e]])</f>
        <v>0</v>
      </c>
      <c r="V483" s="14">
        <f>Table54[[#This Row],[M liitunud ÜV LP e]]/(Table54[[#This Row],[Elanikud RKA]]+Table54[[#This Row],[Liitunud H e]])</f>
        <v>0</v>
      </c>
      <c r="W483" s="14">
        <f>Table54[[#This Row],[M liitunud ÜK e]]/(Table54[[#This Row],[Elanikud RKA]]+Table54[[#This Row],[Liitunud H e]])</f>
        <v>0</v>
      </c>
      <c r="X483" s="14">
        <f>Table54[[#This Row],[M liitunud ÜV e]]/(Table54[[#This Row],[Elanikud RKA]]+Table54[[#This Row],[Liitunud H e]])</f>
        <v>0</v>
      </c>
    </row>
    <row r="484" spans="1:24" s="9" customFormat="1" ht="20.100000000000001" customHeight="1" x14ac:dyDescent="0.25">
      <c r="A484" s="9" t="s">
        <v>1783</v>
      </c>
      <c r="B484" s="9" t="s">
        <v>1784</v>
      </c>
      <c r="C484" s="3" t="s">
        <v>48</v>
      </c>
      <c r="D484" s="9" t="s">
        <v>687</v>
      </c>
      <c r="E484" s="9" t="s">
        <v>1772</v>
      </c>
      <c r="F484" s="9" t="s">
        <v>2030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1"/>
      <c r="R484" s="8"/>
      <c r="S484" s="8"/>
      <c r="T484" s="8"/>
      <c r="U484" s="8"/>
      <c r="V484" s="8"/>
      <c r="W484" s="8"/>
      <c r="X484" s="8"/>
    </row>
    <row r="485" spans="1:24" ht="20.100000000000001" customHeight="1" x14ac:dyDescent="0.25">
      <c r="A485" s="6" t="s">
        <v>725</v>
      </c>
      <c r="B485" s="6" t="s">
        <v>726</v>
      </c>
      <c r="C485" s="1" t="s">
        <v>26</v>
      </c>
      <c r="D485" s="6" t="s">
        <v>687</v>
      </c>
      <c r="E485" s="6" t="s">
        <v>727</v>
      </c>
      <c r="F485" s="6" t="s">
        <v>728</v>
      </c>
      <c r="G485" s="17">
        <v>93</v>
      </c>
      <c r="H485" s="17">
        <v>0</v>
      </c>
      <c r="I485" s="7">
        <v>60</v>
      </c>
      <c r="J485" s="7">
        <v>0</v>
      </c>
      <c r="K485" s="7">
        <v>60</v>
      </c>
      <c r="L485" s="17">
        <v>0</v>
      </c>
      <c r="M485" s="17">
        <v>0</v>
      </c>
      <c r="N485" s="17">
        <v>0</v>
      </c>
      <c r="O485" s="7">
        <v>60</v>
      </c>
      <c r="P485" s="7">
        <v>0</v>
      </c>
      <c r="Q485" s="8">
        <f>Table54[[#This Row],[Elanikud RKA]]/(Table54[[#This Row],[Elanikud]])</f>
        <v>0.64516129032258063</v>
      </c>
      <c r="S485" s="8">
        <f>Table54[[#This Row],[Liitunud ÜK e]]/(Table54[[#This Row],[Elanikud RKA]]+Table54[[#This Row],[Liitunud H e]])</f>
        <v>0</v>
      </c>
      <c r="T485" s="8">
        <f>Table54[[#This Row],[Liitunud ÜV e]]/(Table54[[#This Row],[Elanikud RKA]]+Table54[[#This Row],[Liitunud H e]])</f>
        <v>1</v>
      </c>
      <c r="U485" s="8">
        <f>Table54[[#This Row],[M liitunud ÜK LP e]]/(Table54[[#This Row],[Elanikud RKA]]+Table54[[#This Row],[Liitunud H e]])</f>
        <v>0</v>
      </c>
      <c r="V485" s="8">
        <f>Table54[[#This Row],[M liitunud ÜV LP e]]/(Table54[[#This Row],[Elanikud RKA]]+Table54[[#This Row],[Liitunud H e]])</f>
        <v>0</v>
      </c>
      <c r="W485" s="8">
        <f>Table54[[#This Row],[M liitunud ÜK e]]/(Table54[[#This Row],[Elanikud RKA]]+Table54[[#This Row],[Liitunud H e]])</f>
        <v>1</v>
      </c>
      <c r="X485" s="8">
        <f>Table54[[#This Row],[M liitunud ÜV e]]/(Table54[[#This Row],[Elanikud RKA]]+Table54[[#This Row],[Liitunud H e]])</f>
        <v>0</v>
      </c>
    </row>
    <row r="486" spans="1:24" ht="20.100000000000001" customHeight="1" x14ac:dyDescent="0.25">
      <c r="A486" s="6" t="s">
        <v>729</v>
      </c>
      <c r="B486" s="6" t="s">
        <v>730</v>
      </c>
      <c r="C486" s="1" t="s">
        <v>48</v>
      </c>
      <c r="D486" s="6" t="s">
        <v>687</v>
      </c>
      <c r="E486" s="6" t="s">
        <v>727</v>
      </c>
      <c r="F486" s="6" t="s">
        <v>731</v>
      </c>
      <c r="G486" s="17">
        <v>2236</v>
      </c>
      <c r="H486" s="17">
        <v>0</v>
      </c>
      <c r="I486" s="7">
        <v>2610</v>
      </c>
      <c r="J486" s="7">
        <v>2500</v>
      </c>
      <c r="K486" s="7">
        <v>2580</v>
      </c>
      <c r="L486" s="17">
        <v>0</v>
      </c>
      <c r="M486" s="7">
        <v>110</v>
      </c>
      <c r="N486" s="17">
        <v>0</v>
      </c>
      <c r="O486" s="7">
        <v>0</v>
      </c>
      <c r="P486" s="17">
        <v>0</v>
      </c>
      <c r="Q486" s="8">
        <f>Table54[[#This Row],[Elanikud RKA]]/(Table54[[#This Row],[Elanikud]]+G487)</f>
        <v>0.98714069591527986</v>
      </c>
      <c r="S486" s="8">
        <f>Table54[[#This Row],[Liitunud ÜK e]]/(Table54[[#This Row],[Elanikud RKA]]+Table54[[#This Row],[Liitunud H e]])</f>
        <v>0.95785440613026818</v>
      </c>
      <c r="T486" s="8">
        <f>Table54[[#This Row],[Liitunud ÜV e]]/(Table54[[#This Row],[Elanikud RKA]]+Table54[[#This Row],[Liitunud H e]])</f>
        <v>0.9885057471264368</v>
      </c>
      <c r="U486" s="8">
        <f>Table54[[#This Row],[M liitunud ÜK LP e]]/(Table54[[#This Row],[Elanikud RKA]]+Table54[[#This Row],[Liitunud H e]])</f>
        <v>4.2145593869731802E-2</v>
      </c>
      <c r="V486" s="8">
        <f>Table54[[#This Row],[M liitunud ÜV LP e]]/(Table54[[#This Row],[Elanikud RKA]]+Table54[[#This Row],[Liitunud H e]])</f>
        <v>0</v>
      </c>
      <c r="W486" s="8">
        <f>Table54[[#This Row],[M liitunud ÜK e]]/(Table54[[#This Row],[Elanikud RKA]]+Table54[[#This Row],[Liitunud H e]])</f>
        <v>0</v>
      </c>
      <c r="X486" s="8">
        <f>Table54[[#This Row],[M liitunud ÜV e]]/(Table54[[#This Row],[Elanikud RKA]]+Table54[[#This Row],[Liitunud H e]])</f>
        <v>0</v>
      </c>
    </row>
    <row r="487" spans="1:24" ht="20.100000000000001" customHeight="1" x14ac:dyDescent="0.25">
      <c r="A487" s="6" t="s">
        <v>729</v>
      </c>
      <c r="B487" s="6" t="s">
        <v>730</v>
      </c>
      <c r="C487" s="1" t="s">
        <v>48</v>
      </c>
      <c r="D487" s="6" t="s">
        <v>687</v>
      </c>
      <c r="E487" s="6" t="s">
        <v>727</v>
      </c>
      <c r="F487" s="6" t="s">
        <v>732</v>
      </c>
      <c r="G487" s="17">
        <v>408</v>
      </c>
      <c r="H487" s="17">
        <v>0</v>
      </c>
      <c r="I487" s="17"/>
      <c r="J487" s="17"/>
      <c r="K487" s="17"/>
      <c r="L487" s="17"/>
      <c r="M487" s="17"/>
      <c r="N487" s="17"/>
      <c r="O487" s="17"/>
      <c r="P487" s="17"/>
    </row>
    <row r="488" spans="1:24" s="9" customFormat="1" ht="20.100000000000001" customHeight="1" x14ac:dyDescent="0.25">
      <c r="A488" s="9" t="s">
        <v>729</v>
      </c>
      <c r="B488" s="9" t="s">
        <v>730</v>
      </c>
      <c r="C488" s="3" t="s">
        <v>48</v>
      </c>
      <c r="D488" s="9" t="s">
        <v>687</v>
      </c>
      <c r="E488" s="9" t="s">
        <v>727</v>
      </c>
      <c r="F488" s="9" t="s">
        <v>2031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1"/>
      <c r="R488" s="8"/>
      <c r="S488" s="8"/>
      <c r="T488" s="8"/>
      <c r="U488" s="8"/>
      <c r="V488" s="8"/>
      <c r="W488" s="8"/>
      <c r="X488" s="8"/>
    </row>
    <row r="489" spans="1:24" s="9" customFormat="1" ht="20.100000000000001" customHeight="1" x14ac:dyDescent="0.25">
      <c r="A489" s="9" t="s">
        <v>729</v>
      </c>
      <c r="B489" s="9" t="s">
        <v>730</v>
      </c>
      <c r="C489" s="3" t="s">
        <v>48</v>
      </c>
      <c r="D489" s="9" t="s">
        <v>687</v>
      </c>
      <c r="E489" s="9" t="s">
        <v>727</v>
      </c>
      <c r="F489" s="9" t="s">
        <v>2032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1"/>
      <c r="R489" s="8"/>
      <c r="S489" s="8"/>
      <c r="T489" s="8"/>
      <c r="U489" s="8"/>
      <c r="V489" s="8"/>
      <c r="W489" s="8"/>
      <c r="X489" s="8"/>
    </row>
    <row r="490" spans="1:24" s="9" customFormat="1" ht="20.100000000000001" customHeight="1" x14ac:dyDescent="0.25">
      <c r="A490" s="9" t="s">
        <v>729</v>
      </c>
      <c r="B490" s="9" t="s">
        <v>730</v>
      </c>
      <c r="C490" s="3" t="s">
        <v>48</v>
      </c>
      <c r="D490" s="9" t="s">
        <v>687</v>
      </c>
      <c r="E490" s="9" t="s">
        <v>727</v>
      </c>
      <c r="F490" s="9" t="s">
        <v>2033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1"/>
      <c r="R490" s="8"/>
      <c r="S490" s="8"/>
      <c r="T490" s="8"/>
      <c r="U490" s="8"/>
      <c r="V490" s="8"/>
      <c r="W490" s="8"/>
      <c r="X490" s="8"/>
    </row>
    <row r="491" spans="1:24" ht="20.100000000000001" customHeight="1" x14ac:dyDescent="0.25">
      <c r="A491" s="6" t="s">
        <v>733</v>
      </c>
      <c r="B491" s="6" t="s">
        <v>734</v>
      </c>
      <c r="C491" s="1" t="s">
        <v>26</v>
      </c>
      <c r="D491" s="6" t="s">
        <v>687</v>
      </c>
      <c r="E491" s="6" t="s">
        <v>727</v>
      </c>
      <c r="F491" s="6" t="s">
        <v>735</v>
      </c>
      <c r="G491" s="17">
        <v>148</v>
      </c>
      <c r="H491" s="17">
        <v>0</v>
      </c>
      <c r="I491" s="7">
        <v>110</v>
      </c>
      <c r="J491" s="7">
        <v>110</v>
      </c>
      <c r="K491" s="7">
        <v>90</v>
      </c>
      <c r="L491" s="17">
        <v>0</v>
      </c>
      <c r="M491" s="7">
        <v>0</v>
      </c>
      <c r="N491" s="7">
        <v>20</v>
      </c>
      <c r="O491" s="17">
        <v>0</v>
      </c>
      <c r="P491" s="17">
        <v>0</v>
      </c>
      <c r="Q491" s="8">
        <f>Table54[[#This Row],[Elanikud RKA]]/(Table54[[#This Row],[Elanikud]])</f>
        <v>0.7432432432432432</v>
      </c>
      <c r="S491" s="8">
        <f>Table54[[#This Row],[Liitunud ÜK e]]/(Table54[[#This Row],[Elanikud RKA]]+Table54[[#This Row],[Liitunud H e]])</f>
        <v>1</v>
      </c>
      <c r="T491" s="8">
        <f>Table54[[#This Row],[Liitunud ÜV e]]/(Table54[[#This Row],[Elanikud RKA]]+Table54[[#This Row],[Liitunud H e]])</f>
        <v>0.81818181818181823</v>
      </c>
      <c r="U491" s="8">
        <f>Table54[[#This Row],[M liitunud ÜK LP e]]/(Table54[[#This Row],[Elanikud RKA]]+Table54[[#This Row],[Liitunud H e]])</f>
        <v>0</v>
      </c>
      <c r="V491" s="8">
        <f>Table54[[#This Row],[M liitunud ÜV LP e]]/(Table54[[#This Row],[Elanikud RKA]]+Table54[[#This Row],[Liitunud H e]])</f>
        <v>0.18181818181818182</v>
      </c>
      <c r="W491" s="8">
        <f>Table54[[#This Row],[M liitunud ÜK e]]/(Table54[[#This Row],[Elanikud RKA]]+Table54[[#This Row],[Liitunud H e]])</f>
        <v>0</v>
      </c>
      <c r="X491" s="8">
        <f>Table54[[#This Row],[M liitunud ÜV e]]/(Table54[[#This Row],[Elanikud RKA]]+Table54[[#This Row],[Liitunud H e]])</f>
        <v>0</v>
      </c>
    </row>
    <row r="492" spans="1:24" ht="20.100000000000001" customHeight="1" x14ac:dyDescent="0.25">
      <c r="A492" s="6" t="s">
        <v>736</v>
      </c>
      <c r="B492" s="6" t="s">
        <v>737</v>
      </c>
      <c r="C492" s="1" t="s">
        <v>26</v>
      </c>
      <c r="D492" s="6" t="s">
        <v>687</v>
      </c>
      <c r="E492" s="6" t="s">
        <v>727</v>
      </c>
      <c r="F492" s="6" t="s">
        <v>738</v>
      </c>
      <c r="G492" s="17">
        <v>312</v>
      </c>
      <c r="H492" s="17">
        <v>0</v>
      </c>
      <c r="I492" s="7">
        <v>260</v>
      </c>
      <c r="J492" s="7">
        <v>260</v>
      </c>
      <c r="K492" s="7">
        <v>260</v>
      </c>
      <c r="L492" s="17">
        <v>0</v>
      </c>
      <c r="M492" s="7">
        <v>0</v>
      </c>
      <c r="N492" s="7">
        <v>0</v>
      </c>
      <c r="O492" s="7">
        <v>0</v>
      </c>
      <c r="P492" s="17">
        <v>0</v>
      </c>
      <c r="Q492" s="8">
        <f>Table54[[#This Row],[Elanikud RKA]]/(Table54[[#This Row],[Elanikud]])</f>
        <v>0.83333333333333337</v>
      </c>
      <c r="S492" s="8">
        <f>Table54[[#This Row],[Liitunud ÜK e]]/(Table54[[#This Row],[Elanikud RKA]]+Table54[[#This Row],[Liitunud H e]])</f>
        <v>1</v>
      </c>
      <c r="T492" s="8">
        <f>Table54[[#This Row],[Liitunud ÜV e]]/(Table54[[#This Row],[Elanikud RKA]]+Table54[[#This Row],[Liitunud H e]])</f>
        <v>1</v>
      </c>
      <c r="U492" s="8">
        <f>Table54[[#This Row],[M liitunud ÜK LP e]]/(Table54[[#This Row],[Elanikud RKA]]+Table54[[#This Row],[Liitunud H e]])</f>
        <v>0</v>
      </c>
      <c r="V492" s="8">
        <f>Table54[[#This Row],[M liitunud ÜV LP e]]/(Table54[[#This Row],[Elanikud RKA]]+Table54[[#This Row],[Liitunud H e]])</f>
        <v>0</v>
      </c>
      <c r="W492" s="8">
        <f>Table54[[#This Row],[M liitunud ÜK e]]/(Table54[[#This Row],[Elanikud RKA]]+Table54[[#This Row],[Liitunud H e]])</f>
        <v>0</v>
      </c>
      <c r="X492" s="8">
        <f>Table54[[#This Row],[M liitunud ÜV e]]/(Table54[[#This Row],[Elanikud RKA]]+Table54[[#This Row],[Liitunud H e]])</f>
        <v>0</v>
      </c>
    </row>
    <row r="493" spans="1:24" s="12" customFormat="1" ht="20.100000000000001" customHeight="1" x14ac:dyDescent="0.25">
      <c r="A493" s="12" t="s">
        <v>1786</v>
      </c>
      <c r="B493" s="12" t="s">
        <v>1787</v>
      </c>
      <c r="C493" s="2" t="s">
        <v>26</v>
      </c>
      <c r="D493" s="12" t="s">
        <v>687</v>
      </c>
      <c r="E493" s="12" t="s">
        <v>1788</v>
      </c>
      <c r="F493" s="12" t="s">
        <v>1789</v>
      </c>
      <c r="G493" s="13">
        <v>140</v>
      </c>
      <c r="H493" s="13"/>
      <c r="I493" s="13">
        <v>100</v>
      </c>
      <c r="J493" s="13"/>
      <c r="K493" s="13"/>
      <c r="L493" s="13"/>
      <c r="M493" s="13"/>
      <c r="N493" s="13"/>
      <c r="O493" s="13"/>
      <c r="P493" s="13"/>
      <c r="Q493" s="14">
        <f>Table54[[#This Row],[Elanikud RKA]]/(Table54[[#This Row],[Elanikud]])</f>
        <v>0.7142857142857143</v>
      </c>
      <c r="R493" s="14"/>
      <c r="S493" s="14">
        <f>Table54[[#This Row],[Liitunud ÜK e]]/(Table54[[#This Row],[Elanikud RKA]]+Table54[[#This Row],[Liitunud H e]])</f>
        <v>0</v>
      </c>
      <c r="T493" s="14">
        <f>Table54[[#This Row],[Liitunud ÜV e]]/(Table54[[#This Row],[Elanikud RKA]]+Table54[[#This Row],[Liitunud H e]])</f>
        <v>0</v>
      </c>
      <c r="U493" s="14">
        <f>Table54[[#This Row],[M liitunud ÜK LP e]]/(Table54[[#This Row],[Elanikud RKA]]+Table54[[#This Row],[Liitunud H e]])</f>
        <v>0</v>
      </c>
      <c r="V493" s="14">
        <f>Table54[[#This Row],[M liitunud ÜV LP e]]/(Table54[[#This Row],[Elanikud RKA]]+Table54[[#This Row],[Liitunud H e]])</f>
        <v>0</v>
      </c>
      <c r="W493" s="14">
        <f>Table54[[#This Row],[M liitunud ÜK e]]/(Table54[[#This Row],[Elanikud RKA]]+Table54[[#This Row],[Liitunud H e]])</f>
        <v>0</v>
      </c>
      <c r="X493" s="14">
        <f>Table54[[#This Row],[M liitunud ÜV e]]/(Table54[[#This Row],[Elanikud RKA]]+Table54[[#This Row],[Liitunud H e]])</f>
        <v>0</v>
      </c>
    </row>
    <row r="494" spans="1:24" s="12" customFormat="1" ht="20.100000000000001" customHeight="1" x14ac:dyDescent="0.25">
      <c r="A494" s="12" t="s">
        <v>1790</v>
      </c>
      <c r="B494" s="12" t="s">
        <v>1791</v>
      </c>
      <c r="C494" s="2" t="s">
        <v>26</v>
      </c>
      <c r="D494" s="12" t="s">
        <v>687</v>
      </c>
      <c r="E494" s="12" t="s">
        <v>1788</v>
      </c>
      <c r="F494" s="12" t="s">
        <v>1792</v>
      </c>
      <c r="G494" s="13">
        <v>360</v>
      </c>
      <c r="H494" s="13"/>
      <c r="I494" s="13">
        <v>320</v>
      </c>
      <c r="J494" s="13"/>
      <c r="K494" s="13"/>
      <c r="L494" s="13"/>
      <c r="M494" s="13"/>
      <c r="N494" s="13"/>
      <c r="O494" s="13"/>
      <c r="P494" s="13"/>
      <c r="Q494" s="14">
        <f>Table54[[#This Row],[Elanikud RKA]]/(Table54[[#This Row],[Elanikud]])</f>
        <v>0.88888888888888884</v>
      </c>
      <c r="R494" s="14"/>
      <c r="S494" s="14">
        <f>Table54[[#This Row],[Liitunud ÜK e]]/(Table54[[#This Row],[Elanikud RKA]]+Table54[[#This Row],[Liitunud H e]])</f>
        <v>0</v>
      </c>
      <c r="T494" s="14">
        <f>Table54[[#This Row],[Liitunud ÜV e]]/(Table54[[#This Row],[Elanikud RKA]]+Table54[[#This Row],[Liitunud H e]])</f>
        <v>0</v>
      </c>
      <c r="U494" s="14">
        <f>Table54[[#This Row],[M liitunud ÜK LP e]]/(Table54[[#This Row],[Elanikud RKA]]+Table54[[#This Row],[Liitunud H e]])</f>
        <v>0</v>
      </c>
      <c r="V494" s="14">
        <f>Table54[[#This Row],[M liitunud ÜV LP e]]/(Table54[[#This Row],[Elanikud RKA]]+Table54[[#This Row],[Liitunud H e]])</f>
        <v>0</v>
      </c>
      <c r="W494" s="14">
        <f>Table54[[#This Row],[M liitunud ÜK e]]/(Table54[[#This Row],[Elanikud RKA]]+Table54[[#This Row],[Liitunud H e]])</f>
        <v>0</v>
      </c>
      <c r="X494" s="14">
        <f>Table54[[#This Row],[M liitunud ÜV e]]/(Table54[[#This Row],[Elanikud RKA]]+Table54[[#This Row],[Liitunud H e]])</f>
        <v>0</v>
      </c>
    </row>
    <row r="495" spans="1:24" s="9" customFormat="1" ht="20.100000000000001" customHeight="1" x14ac:dyDescent="0.25">
      <c r="A495" s="9" t="s">
        <v>1790</v>
      </c>
      <c r="B495" s="9" t="s">
        <v>1791</v>
      </c>
      <c r="C495" s="3" t="s">
        <v>26</v>
      </c>
      <c r="D495" s="9" t="s">
        <v>687</v>
      </c>
      <c r="E495" s="9" t="s">
        <v>1788</v>
      </c>
      <c r="F495" s="9" t="s">
        <v>2034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1"/>
      <c r="R495" s="8"/>
      <c r="S495" s="8"/>
      <c r="T495" s="8"/>
      <c r="U495" s="8"/>
      <c r="V495" s="8"/>
      <c r="W495" s="8"/>
      <c r="X495" s="8"/>
    </row>
    <row r="496" spans="1:24" ht="20.100000000000001" customHeight="1" x14ac:dyDescent="0.25">
      <c r="A496" s="6" t="s">
        <v>739</v>
      </c>
      <c r="B496" s="6" t="s">
        <v>379</v>
      </c>
      <c r="C496" s="1" t="s">
        <v>26</v>
      </c>
      <c r="D496" s="6" t="s">
        <v>687</v>
      </c>
      <c r="E496" s="6" t="s">
        <v>740</v>
      </c>
      <c r="F496" s="6" t="s">
        <v>381</v>
      </c>
      <c r="G496" s="17">
        <v>293</v>
      </c>
      <c r="H496" s="17">
        <v>0</v>
      </c>
      <c r="I496" s="7">
        <v>270</v>
      </c>
      <c r="J496" s="7">
        <v>270</v>
      </c>
      <c r="K496" s="7">
        <v>270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8">
        <f>Table54[[#This Row],[Elanikud RKA]]/(Table54[[#This Row],[Elanikud]])</f>
        <v>0.92150170648464169</v>
      </c>
      <c r="S496" s="8">
        <f>Table54[[#This Row],[Liitunud ÜK e]]/(Table54[[#This Row],[Elanikud RKA]]+Table54[[#This Row],[Liitunud H e]])</f>
        <v>1</v>
      </c>
      <c r="T496" s="8">
        <f>Table54[[#This Row],[Liitunud ÜV e]]/(Table54[[#This Row],[Elanikud RKA]]+Table54[[#This Row],[Liitunud H e]])</f>
        <v>1</v>
      </c>
      <c r="U496" s="8">
        <f>Table54[[#This Row],[M liitunud ÜK LP e]]/(Table54[[#This Row],[Elanikud RKA]]+Table54[[#This Row],[Liitunud H e]])</f>
        <v>0</v>
      </c>
      <c r="V496" s="8">
        <f>Table54[[#This Row],[M liitunud ÜV LP e]]/(Table54[[#This Row],[Elanikud RKA]]+Table54[[#This Row],[Liitunud H e]])</f>
        <v>0</v>
      </c>
      <c r="W496" s="8">
        <f>Table54[[#This Row],[M liitunud ÜK e]]/(Table54[[#This Row],[Elanikud RKA]]+Table54[[#This Row],[Liitunud H e]])</f>
        <v>0</v>
      </c>
      <c r="X496" s="8">
        <f>Table54[[#This Row],[M liitunud ÜV e]]/(Table54[[#This Row],[Elanikud RKA]]+Table54[[#This Row],[Liitunud H e]])</f>
        <v>0</v>
      </c>
    </row>
    <row r="497" spans="1:24" ht="20.100000000000001" customHeight="1" x14ac:dyDescent="0.25">
      <c r="A497" s="6" t="s">
        <v>741</v>
      </c>
      <c r="B497" s="6" t="s">
        <v>742</v>
      </c>
      <c r="C497" s="1" t="s">
        <v>26</v>
      </c>
      <c r="D497" s="6" t="s">
        <v>687</v>
      </c>
      <c r="E497" s="6" t="s">
        <v>743</v>
      </c>
      <c r="F497" s="6" t="s">
        <v>744</v>
      </c>
      <c r="G497" s="17">
        <v>138</v>
      </c>
      <c r="H497" s="17">
        <v>0</v>
      </c>
      <c r="I497" s="7">
        <v>70</v>
      </c>
      <c r="J497" s="7">
        <v>44</v>
      </c>
      <c r="K497" s="7">
        <v>60</v>
      </c>
      <c r="L497" s="17">
        <v>0</v>
      </c>
      <c r="M497" s="7">
        <v>10</v>
      </c>
      <c r="N497" s="7">
        <v>10</v>
      </c>
      <c r="O497" s="7">
        <v>16</v>
      </c>
      <c r="P497" s="17">
        <v>0</v>
      </c>
      <c r="Q497" s="8">
        <f>Table54[[#This Row],[Elanikud RKA]]/(Table54[[#This Row],[Elanikud]])</f>
        <v>0.50724637681159424</v>
      </c>
      <c r="S497" s="8">
        <f>Table54[[#This Row],[Liitunud ÜK e]]/(Table54[[#This Row],[Elanikud RKA]]+Table54[[#This Row],[Liitunud H e]])</f>
        <v>0.62857142857142856</v>
      </c>
      <c r="T497" s="8">
        <f>Table54[[#This Row],[Liitunud ÜV e]]/(Table54[[#This Row],[Elanikud RKA]]+Table54[[#This Row],[Liitunud H e]])</f>
        <v>0.8571428571428571</v>
      </c>
      <c r="U497" s="8">
        <f>Table54[[#This Row],[M liitunud ÜK LP e]]/(Table54[[#This Row],[Elanikud RKA]]+Table54[[#This Row],[Liitunud H e]])</f>
        <v>0.14285714285714285</v>
      </c>
      <c r="V497" s="8">
        <f>Table54[[#This Row],[M liitunud ÜV LP e]]/(Table54[[#This Row],[Elanikud RKA]]+Table54[[#This Row],[Liitunud H e]])</f>
        <v>0.14285714285714285</v>
      </c>
      <c r="W497" s="8">
        <f>Table54[[#This Row],[M liitunud ÜK e]]/(Table54[[#This Row],[Elanikud RKA]]+Table54[[#This Row],[Liitunud H e]])</f>
        <v>0.22857142857142856</v>
      </c>
      <c r="X497" s="8">
        <f>Table54[[#This Row],[M liitunud ÜV e]]/(Table54[[#This Row],[Elanikud RKA]]+Table54[[#This Row],[Liitunud H e]])</f>
        <v>0</v>
      </c>
    </row>
    <row r="498" spans="1:24" s="12" customFormat="1" ht="20.100000000000001" customHeight="1" x14ac:dyDescent="0.25">
      <c r="A498" s="12" t="s">
        <v>1793</v>
      </c>
      <c r="B498" s="12" t="s">
        <v>1794</v>
      </c>
      <c r="C498" s="2" t="s">
        <v>26</v>
      </c>
      <c r="D498" s="12" t="s">
        <v>687</v>
      </c>
      <c r="E498" s="12" t="s">
        <v>743</v>
      </c>
      <c r="F498" s="12" t="s">
        <v>1795</v>
      </c>
      <c r="G498" s="13">
        <v>415</v>
      </c>
      <c r="H498" s="13"/>
      <c r="I498" s="13">
        <v>410</v>
      </c>
      <c r="J498" s="13"/>
      <c r="K498" s="13"/>
      <c r="L498" s="13"/>
      <c r="M498" s="13"/>
      <c r="N498" s="13"/>
      <c r="O498" s="13">
        <f>3*2.3</f>
        <v>6.8999999999999995</v>
      </c>
      <c r="P498" s="13"/>
      <c r="Q498" s="14">
        <f>Table54[[#This Row],[Elanikud RKA]]/(Table54[[#This Row],[Elanikud]]+G499)</f>
        <v>0.87420042643923246</v>
      </c>
      <c r="R498" s="14"/>
      <c r="S498" s="14">
        <f>Table54[[#This Row],[Liitunud ÜK e]]/(Table54[[#This Row],[Elanikud RKA]]+Table54[[#This Row],[Liitunud H e]])</f>
        <v>0</v>
      </c>
      <c r="T498" s="14">
        <f>Table54[[#This Row],[Liitunud ÜV e]]/(Table54[[#This Row],[Elanikud RKA]]+Table54[[#This Row],[Liitunud H e]])</f>
        <v>0</v>
      </c>
      <c r="U498" s="14">
        <f>Table54[[#This Row],[M liitunud ÜK LP e]]/(Table54[[#This Row],[Elanikud RKA]]+Table54[[#This Row],[Liitunud H e]])</f>
        <v>0</v>
      </c>
      <c r="V498" s="14">
        <f>Table54[[#This Row],[M liitunud ÜV LP e]]/(Table54[[#This Row],[Elanikud RKA]]+Table54[[#This Row],[Liitunud H e]])</f>
        <v>0</v>
      </c>
      <c r="W498" s="14">
        <f>Table54[[#This Row],[M liitunud ÜK e]]/(Table54[[#This Row],[Elanikud RKA]]+Table54[[#This Row],[Liitunud H e]])</f>
        <v>1.6829268292682924E-2</v>
      </c>
      <c r="X498" s="14">
        <f>Table54[[#This Row],[M liitunud ÜV e]]/(Table54[[#This Row],[Elanikud RKA]]+Table54[[#This Row],[Liitunud H e]])</f>
        <v>0</v>
      </c>
    </row>
    <row r="499" spans="1:24" s="12" customFormat="1" ht="20.100000000000001" customHeight="1" x14ac:dyDescent="0.25">
      <c r="A499" s="12" t="s">
        <v>1793</v>
      </c>
      <c r="B499" s="12" t="s">
        <v>1794</v>
      </c>
      <c r="C499" s="2" t="s">
        <v>26</v>
      </c>
      <c r="D499" s="12" t="s">
        <v>687</v>
      </c>
      <c r="E499" s="12" t="s">
        <v>743</v>
      </c>
      <c r="F499" s="12" t="s">
        <v>1796</v>
      </c>
      <c r="G499" s="13">
        <v>54</v>
      </c>
      <c r="H499" s="13"/>
      <c r="I499" s="13"/>
      <c r="J499" s="13"/>
      <c r="K499" s="13"/>
      <c r="L499" s="13"/>
      <c r="M499" s="13"/>
      <c r="N499" s="13"/>
      <c r="O499" s="13"/>
      <c r="P499" s="13"/>
      <c r="Q499" s="14"/>
      <c r="R499" s="14"/>
      <c r="S499" s="14"/>
      <c r="T499" s="14"/>
      <c r="U499" s="14"/>
      <c r="V499" s="14"/>
      <c r="W499" s="14"/>
      <c r="X499" s="14"/>
    </row>
    <row r="500" spans="1:24" s="9" customFormat="1" ht="20.100000000000001" customHeight="1" x14ac:dyDescent="0.25">
      <c r="A500" s="9" t="s">
        <v>1793</v>
      </c>
      <c r="B500" s="9" t="s">
        <v>1794</v>
      </c>
      <c r="C500" s="3" t="s">
        <v>26</v>
      </c>
      <c r="D500" s="9" t="s">
        <v>687</v>
      </c>
      <c r="E500" s="9" t="s">
        <v>743</v>
      </c>
      <c r="F500" s="9" t="s">
        <v>2035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1"/>
      <c r="R500" s="8"/>
      <c r="S500" s="8"/>
      <c r="T500" s="8"/>
      <c r="U500" s="8"/>
      <c r="V500" s="8"/>
      <c r="W500" s="8"/>
      <c r="X500" s="8"/>
    </row>
    <row r="501" spans="1:24" s="12" customFormat="1" ht="20.100000000000001" customHeight="1" x14ac:dyDescent="0.25">
      <c r="A501" s="12" t="s">
        <v>1797</v>
      </c>
      <c r="B501" s="12" t="s">
        <v>1798</v>
      </c>
      <c r="C501" s="2" t="s">
        <v>26</v>
      </c>
      <c r="D501" s="12" t="s">
        <v>687</v>
      </c>
      <c r="E501" s="12" t="s">
        <v>743</v>
      </c>
      <c r="F501" s="12" t="s">
        <v>1799</v>
      </c>
      <c r="G501" s="13">
        <v>190</v>
      </c>
      <c r="H501" s="13"/>
      <c r="I501" s="13">
        <v>150</v>
      </c>
      <c r="J501" s="13"/>
      <c r="K501" s="13"/>
      <c r="L501" s="13"/>
      <c r="M501" s="13"/>
      <c r="N501" s="13"/>
      <c r="O501" s="13"/>
      <c r="P501" s="13"/>
      <c r="Q501" s="14">
        <f>Table54[[#This Row],[Elanikud RKA]]/(Table54[[#This Row],[Elanikud]])</f>
        <v>0.78947368421052633</v>
      </c>
      <c r="R501" s="14"/>
      <c r="S501" s="14">
        <f>Table54[[#This Row],[Liitunud ÜK e]]/(Table54[[#This Row],[Elanikud RKA]]+Table54[[#This Row],[Liitunud H e]])</f>
        <v>0</v>
      </c>
      <c r="T501" s="14">
        <f>Table54[[#This Row],[Liitunud ÜV e]]/(Table54[[#This Row],[Elanikud RKA]]+Table54[[#This Row],[Liitunud H e]])</f>
        <v>0</v>
      </c>
      <c r="U501" s="14">
        <f>Table54[[#This Row],[M liitunud ÜK LP e]]/(Table54[[#This Row],[Elanikud RKA]]+Table54[[#This Row],[Liitunud H e]])</f>
        <v>0</v>
      </c>
      <c r="V501" s="14">
        <f>Table54[[#This Row],[M liitunud ÜV LP e]]/(Table54[[#This Row],[Elanikud RKA]]+Table54[[#This Row],[Liitunud H e]])</f>
        <v>0</v>
      </c>
      <c r="W501" s="14">
        <f>Table54[[#This Row],[M liitunud ÜK e]]/(Table54[[#This Row],[Elanikud RKA]]+Table54[[#This Row],[Liitunud H e]])</f>
        <v>0</v>
      </c>
      <c r="X501" s="14">
        <f>Table54[[#This Row],[M liitunud ÜV e]]/(Table54[[#This Row],[Elanikud RKA]]+Table54[[#This Row],[Liitunud H e]])</f>
        <v>0</v>
      </c>
    </row>
    <row r="502" spans="1:24" s="12" customFormat="1" ht="20.100000000000001" customHeight="1" x14ac:dyDescent="0.25">
      <c r="A502" s="12" t="s">
        <v>1800</v>
      </c>
      <c r="B502" s="12" t="s">
        <v>1801</v>
      </c>
      <c r="C502" s="2" t="s">
        <v>26</v>
      </c>
      <c r="D502" s="12" t="s">
        <v>687</v>
      </c>
      <c r="E502" s="12" t="s">
        <v>743</v>
      </c>
      <c r="F502" s="12" t="s">
        <v>1802</v>
      </c>
      <c r="G502" s="13">
        <v>213</v>
      </c>
      <c r="H502" s="13"/>
      <c r="I502" s="13">
        <v>180</v>
      </c>
      <c r="J502" s="13"/>
      <c r="K502" s="13"/>
      <c r="L502" s="13"/>
      <c r="M502" s="13"/>
      <c r="N502" s="13"/>
      <c r="O502" s="13">
        <f>3*2.3</f>
        <v>6.8999999999999995</v>
      </c>
      <c r="P502" s="13"/>
      <c r="Q502" s="14">
        <f>Table54[[#This Row],[Elanikud RKA]]/(Table54[[#This Row],[Elanikud]])</f>
        <v>0.84507042253521125</v>
      </c>
      <c r="R502" s="14"/>
      <c r="S502" s="14">
        <f>Table54[[#This Row],[Liitunud ÜK e]]/(Table54[[#This Row],[Elanikud RKA]]+Table54[[#This Row],[Liitunud H e]])</f>
        <v>0</v>
      </c>
      <c r="T502" s="14">
        <f>Table54[[#This Row],[Liitunud ÜV e]]/(Table54[[#This Row],[Elanikud RKA]]+Table54[[#This Row],[Liitunud H e]])</f>
        <v>0</v>
      </c>
      <c r="U502" s="14">
        <f>Table54[[#This Row],[M liitunud ÜK LP e]]/(Table54[[#This Row],[Elanikud RKA]]+Table54[[#This Row],[Liitunud H e]])</f>
        <v>0</v>
      </c>
      <c r="V502" s="14">
        <f>Table54[[#This Row],[M liitunud ÜV LP e]]/(Table54[[#This Row],[Elanikud RKA]]+Table54[[#This Row],[Liitunud H e]])</f>
        <v>0</v>
      </c>
      <c r="W502" s="14">
        <f>Table54[[#This Row],[M liitunud ÜK e]]/(Table54[[#This Row],[Elanikud RKA]]+Table54[[#This Row],[Liitunud H e]])</f>
        <v>3.833333333333333E-2</v>
      </c>
      <c r="X502" s="14">
        <f>Table54[[#This Row],[M liitunud ÜV e]]/(Table54[[#This Row],[Elanikud RKA]]+Table54[[#This Row],[Liitunud H e]])</f>
        <v>0</v>
      </c>
    </row>
    <row r="503" spans="1:24" s="12" customFormat="1" ht="20.100000000000001" customHeight="1" x14ac:dyDescent="0.25">
      <c r="A503" s="12" t="s">
        <v>1803</v>
      </c>
      <c r="B503" s="12" t="s">
        <v>1804</v>
      </c>
      <c r="C503" s="2" t="s">
        <v>48</v>
      </c>
      <c r="D503" s="12" t="s">
        <v>687</v>
      </c>
      <c r="E503" s="12" t="s">
        <v>1805</v>
      </c>
      <c r="F503" s="12" t="s">
        <v>1805</v>
      </c>
      <c r="G503" s="13">
        <v>15264</v>
      </c>
      <c r="H503" s="13"/>
      <c r="I503" s="13">
        <v>17900</v>
      </c>
      <c r="J503" s="13"/>
      <c r="K503" s="13"/>
      <c r="L503" s="13"/>
      <c r="M503" s="13"/>
      <c r="N503" s="13"/>
      <c r="O503" s="13"/>
      <c r="P503" s="13"/>
      <c r="Q503" s="14">
        <f>Table54[[#This Row],[Elanikud RKA]]/(Table54[[#This Row],[Elanikud]]+G504+G505+G506+G507+G508+G509+G510+G511+G512+G513+G514)</f>
        <v>0.96934907397378967</v>
      </c>
      <c r="R503" s="14"/>
      <c r="S503" s="14">
        <f>Table54[[#This Row],[Liitunud ÜK e]]/(Table54[[#This Row],[Elanikud RKA]]+Table54[[#This Row],[Liitunud H e]])</f>
        <v>0</v>
      </c>
      <c r="T503" s="14">
        <f>Table54[[#This Row],[Liitunud ÜV e]]/(Table54[[#This Row],[Elanikud RKA]]+Table54[[#This Row],[Liitunud H e]])</f>
        <v>0</v>
      </c>
      <c r="U503" s="14">
        <f>Table54[[#This Row],[M liitunud ÜK LP e]]/(Table54[[#This Row],[Elanikud RKA]]+Table54[[#This Row],[Liitunud H e]])</f>
        <v>0</v>
      </c>
      <c r="V503" s="14">
        <f>Table54[[#This Row],[M liitunud ÜV LP e]]/(Table54[[#This Row],[Elanikud RKA]]+Table54[[#This Row],[Liitunud H e]])</f>
        <v>0</v>
      </c>
      <c r="W503" s="14">
        <f>Table54[[#This Row],[M liitunud ÜK e]]/(Table54[[#This Row],[Elanikud RKA]]+Table54[[#This Row],[Liitunud H e]])</f>
        <v>0</v>
      </c>
      <c r="X503" s="14">
        <f>Table54[[#This Row],[M liitunud ÜV e]]/(Table54[[#This Row],[Elanikud RKA]]+Table54[[#This Row],[Liitunud H e]])</f>
        <v>0</v>
      </c>
    </row>
    <row r="504" spans="1:24" s="12" customFormat="1" ht="20.100000000000001" customHeight="1" x14ac:dyDescent="0.25">
      <c r="A504" s="12" t="s">
        <v>1803</v>
      </c>
      <c r="B504" s="12" t="s">
        <v>1804</v>
      </c>
      <c r="C504" s="2" t="s">
        <v>48</v>
      </c>
      <c r="D504" s="12" t="s">
        <v>687</v>
      </c>
      <c r="E504" s="12" t="s">
        <v>743</v>
      </c>
      <c r="F504" s="12" t="s">
        <v>1806</v>
      </c>
      <c r="G504" s="13">
        <v>146</v>
      </c>
      <c r="H504" s="13"/>
      <c r="I504" s="13"/>
      <c r="J504" s="13"/>
      <c r="K504" s="13"/>
      <c r="L504" s="13"/>
      <c r="M504" s="13"/>
      <c r="N504" s="13"/>
      <c r="O504" s="13"/>
      <c r="P504" s="13"/>
      <c r="Q504" s="14"/>
      <c r="R504" s="14"/>
      <c r="S504" s="14"/>
      <c r="T504" s="14"/>
      <c r="U504" s="14"/>
      <c r="V504" s="14"/>
      <c r="W504" s="14"/>
      <c r="X504" s="14"/>
    </row>
    <row r="505" spans="1:24" s="12" customFormat="1" ht="20.100000000000001" customHeight="1" x14ac:dyDescent="0.25">
      <c r="A505" s="12" t="s">
        <v>1803</v>
      </c>
      <c r="B505" s="12" t="s">
        <v>1804</v>
      </c>
      <c r="C505" s="2" t="s">
        <v>48</v>
      </c>
      <c r="D505" s="12" t="s">
        <v>687</v>
      </c>
      <c r="E505" s="12" t="s">
        <v>743</v>
      </c>
      <c r="F505" s="12" t="s">
        <v>1807</v>
      </c>
      <c r="G505" s="13">
        <v>141</v>
      </c>
      <c r="H505" s="13"/>
      <c r="I505" s="13"/>
      <c r="J505" s="13"/>
      <c r="K505" s="13"/>
      <c r="L505" s="13"/>
      <c r="M505" s="13"/>
      <c r="N505" s="13"/>
      <c r="O505" s="13"/>
      <c r="P505" s="13"/>
      <c r="Q505" s="14"/>
      <c r="R505" s="14"/>
      <c r="S505" s="14"/>
      <c r="T505" s="14"/>
      <c r="U505" s="14"/>
      <c r="V505" s="14"/>
      <c r="W505" s="14"/>
      <c r="X505" s="14"/>
    </row>
    <row r="506" spans="1:24" s="12" customFormat="1" ht="20.100000000000001" customHeight="1" x14ac:dyDescent="0.25">
      <c r="A506" s="12" t="s">
        <v>1803</v>
      </c>
      <c r="B506" s="12" t="s">
        <v>1804</v>
      </c>
      <c r="C506" s="2" t="s">
        <v>48</v>
      </c>
      <c r="D506" s="12" t="s">
        <v>687</v>
      </c>
      <c r="E506" s="12" t="s">
        <v>743</v>
      </c>
      <c r="F506" s="12" t="s">
        <v>1808</v>
      </c>
      <c r="G506" s="13">
        <v>165</v>
      </c>
      <c r="H506" s="13"/>
      <c r="I506" s="13"/>
      <c r="J506" s="13"/>
      <c r="K506" s="13"/>
      <c r="L506" s="13"/>
      <c r="M506" s="13"/>
      <c r="N506" s="13"/>
      <c r="O506" s="13">
        <f>9*2.3</f>
        <v>20.7</v>
      </c>
      <c r="P506" s="13"/>
      <c r="Q506" s="14"/>
      <c r="R506" s="14"/>
      <c r="S506" s="14"/>
      <c r="T506" s="14"/>
      <c r="U506" s="14"/>
      <c r="V506" s="14"/>
      <c r="W506" s="14"/>
      <c r="X506" s="14"/>
    </row>
    <row r="507" spans="1:24" s="12" customFormat="1" ht="20.100000000000001" customHeight="1" x14ac:dyDescent="0.25">
      <c r="A507" s="12" t="s">
        <v>1803</v>
      </c>
      <c r="B507" s="12" t="s">
        <v>1804</v>
      </c>
      <c r="C507" s="2" t="s">
        <v>48</v>
      </c>
      <c r="D507" s="12" t="s">
        <v>687</v>
      </c>
      <c r="E507" s="12" t="s">
        <v>1788</v>
      </c>
      <c r="F507" s="12" t="s">
        <v>1809</v>
      </c>
      <c r="G507" s="13">
        <v>23</v>
      </c>
      <c r="H507" s="13"/>
      <c r="I507" s="13"/>
      <c r="J507" s="13"/>
      <c r="K507" s="13"/>
      <c r="L507" s="13"/>
      <c r="M507" s="13"/>
      <c r="N507" s="13"/>
      <c r="O507" s="13"/>
      <c r="P507" s="13"/>
      <c r="Q507" s="14"/>
      <c r="R507" s="14"/>
      <c r="S507" s="14"/>
      <c r="T507" s="14"/>
      <c r="U507" s="14"/>
      <c r="V507" s="14"/>
      <c r="W507" s="14"/>
      <c r="X507" s="14"/>
    </row>
    <row r="508" spans="1:24" s="12" customFormat="1" ht="20.100000000000001" customHeight="1" x14ac:dyDescent="0.25">
      <c r="A508" s="12" t="s">
        <v>1803</v>
      </c>
      <c r="B508" s="12" t="s">
        <v>1804</v>
      </c>
      <c r="C508" s="2" t="s">
        <v>48</v>
      </c>
      <c r="D508" s="12" t="s">
        <v>687</v>
      </c>
      <c r="E508" s="12" t="s">
        <v>1788</v>
      </c>
      <c r="F508" s="12" t="s">
        <v>1810</v>
      </c>
      <c r="G508" s="13">
        <v>485</v>
      </c>
      <c r="H508" s="13"/>
      <c r="I508" s="13"/>
      <c r="J508" s="13"/>
      <c r="K508" s="13"/>
      <c r="L508" s="13"/>
      <c r="M508" s="13"/>
      <c r="N508" s="13"/>
      <c r="O508" s="13"/>
      <c r="P508" s="13"/>
      <c r="Q508" s="14"/>
      <c r="R508" s="14"/>
      <c r="S508" s="14"/>
      <c r="T508" s="14"/>
      <c r="U508" s="14"/>
      <c r="V508" s="14"/>
      <c r="W508" s="14"/>
      <c r="X508" s="14"/>
    </row>
    <row r="509" spans="1:24" s="12" customFormat="1" ht="20.100000000000001" customHeight="1" x14ac:dyDescent="0.25">
      <c r="A509" s="12" t="s">
        <v>1803</v>
      </c>
      <c r="B509" s="12" t="s">
        <v>1804</v>
      </c>
      <c r="C509" s="2" t="s">
        <v>48</v>
      </c>
      <c r="D509" s="12" t="s">
        <v>687</v>
      </c>
      <c r="E509" s="12" t="s">
        <v>1788</v>
      </c>
      <c r="F509" s="12" t="s">
        <v>1811</v>
      </c>
      <c r="G509" s="13">
        <v>1208</v>
      </c>
      <c r="H509" s="13"/>
      <c r="I509" s="13"/>
      <c r="J509" s="13"/>
      <c r="K509" s="13"/>
      <c r="L509" s="13"/>
      <c r="M509" s="13"/>
      <c r="N509" s="13"/>
      <c r="O509" s="13"/>
      <c r="P509" s="13"/>
      <c r="Q509" s="14"/>
      <c r="R509" s="14"/>
      <c r="S509" s="14"/>
      <c r="T509" s="14"/>
      <c r="U509" s="14"/>
      <c r="V509" s="14"/>
      <c r="W509" s="14"/>
      <c r="X509" s="14"/>
    </row>
    <row r="510" spans="1:24" s="12" customFormat="1" ht="20.100000000000001" customHeight="1" x14ac:dyDescent="0.25">
      <c r="A510" s="12" t="s">
        <v>1803</v>
      </c>
      <c r="B510" s="12" t="s">
        <v>1804</v>
      </c>
      <c r="C510" s="2" t="s">
        <v>48</v>
      </c>
      <c r="D510" s="12" t="s">
        <v>687</v>
      </c>
      <c r="E510" s="12" t="s">
        <v>1788</v>
      </c>
      <c r="F510" s="12" t="s">
        <v>1812</v>
      </c>
      <c r="G510" s="13">
        <v>344</v>
      </c>
      <c r="H510" s="13"/>
      <c r="I510" s="13"/>
      <c r="J510" s="13"/>
      <c r="K510" s="13"/>
      <c r="L510" s="13"/>
      <c r="M510" s="13"/>
      <c r="N510" s="13"/>
      <c r="O510" s="13"/>
      <c r="P510" s="13"/>
      <c r="Q510" s="14"/>
      <c r="R510" s="14"/>
      <c r="S510" s="14"/>
      <c r="T510" s="14"/>
      <c r="U510" s="14"/>
      <c r="V510" s="14"/>
      <c r="W510" s="14"/>
      <c r="X510" s="14"/>
    </row>
    <row r="511" spans="1:24" s="12" customFormat="1" ht="20.100000000000001" customHeight="1" x14ac:dyDescent="0.25">
      <c r="A511" s="12" t="s">
        <v>1803</v>
      </c>
      <c r="B511" s="12" t="s">
        <v>1804</v>
      </c>
      <c r="C511" s="2" t="s">
        <v>48</v>
      </c>
      <c r="D511" s="12" t="s">
        <v>687</v>
      </c>
      <c r="E511" s="12" t="s">
        <v>1788</v>
      </c>
      <c r="F511" s="12" t="s">
        <v>1813</v>
      </c>
      <c r="G511" s="13">
        <v>35</v>
      </c>
      <c r="H511" s="13"/>
      <c r="I511" s="13"/>
      <c r="J511" s="13"/>
      <c r="K511" s="13"/>
      <c r="L511" s="13"/>
      <c r="M511" s="13"/>
      <c r="N511" s="13"/>
      <c r="O511" s="13"/>
      <c r="P511" s="13"/>
      <c r="Q511" s="14"/>
      <c r="R511" s="14"/>
      <c r="S511" s="14"/>
      <c r="T511" s="14"/>
      <c r="U511" s="14"/>
      <c r="V511" s="14"/>
      <c r="W511" s="14"/>
      <c r="X511" s="14"/>
    </row>
    <row r="512" spans="1:24" s="12" customFormat="1" ht="20.100000000000001" customHeight="1" x14ac:dyDescent="0.25">
      <c r="A512" s="12" t="s">
        <v>1803</v>
      </c>
      <c r="B512" s="12" t="s">
        <v>1804</v>
      </c>
      <c r="C512" s="2" t="s">
        <v>48</v>
      </c>
      <c r="D512" s="12" t="s">
        <v>687</v>
      </c>
      <c r="E512" s="12" t="s">
        <v>1788</v>
      </c>
      <c r="F512" s="12" t="s">
        <v>1814</v>
      </c>
      <c r="G512" s="13">
        <v>159</v>
      </c>
      <c r="H512" s="13"/>
      <c r="I512" s="13"/>
      <c r="J512" s="13"/>
      <c r="K512" s="13"/>
      <c r="L512" s="13"/>
      <c r="M512" s="13"/>
      <c r="N512" s="13"/>
      <c r="O512" s="13"/>
      <c r="P512" s="13"/>
      <c r="Q512" s="14"/>
      <c r="R512" s="14"/>
      <c r="S512" s="14"/>
      <c r="T512" s="14"/>
      <c r="U512" s="14"/>
      <c r="V512" s="14"/>
      <c r="W512" s="14"/>
      <c r="X512" s="14"/>
    </row>
    <row r="513" spans="1:24" s="12" customFormat="1" ht="20.100000000000001" customHeight="1" x14ac:dyDescent="0.25">
      <c r="A513" s="12" t="s">
        <v>1803</v>
      </c>
      <c r="B513" s="12" t="s">
        <v>1804</v>
      </c>
      <c r="C513" s="2" t="s">
        <v>48</v>
      </c>
      <c r="D513" s="12" t="s">
        <v>687</v>
      </c>
      <c r="E513" s="12" t="s">
        <v>707</v>
      </c>
      <c r="F513" s="12" t="s">
        <v>1815</v>
      </c>
      <c r="G513" s="13">
        <v>445</v>
      </c>
      <c r="H513" s="13"/>
      <c r="I513" s="13"/>
      <c r="J513" s="13"/>
      <c r="K513" s="13"/>
      <c r="L513" s="13"/>
      <c r="M513" s="13"/>
      <c r="N513" s="13"/>
      <c r="O513" s="13"/>
      <c r="P513" s="13"/>
      <c r="Q513" s="14"/>
      <c r="R513" s="14"/>
      <c r="S513" s="14"/>
      <c r="T513" s="14"/>
      <c r="U513" s="14"/>
      <c r="V513" s="14"/>
      <c r="W513" s="14"/>
      <c r="X513" s="14"/>
    </row>
    <row r="514" spans="1:24" s="12" customFormat="1" ht="20.100000000000001" customHeight="1" x14ac:dyDescent="0.25">
      <c r="A514" s="12" t="s">
        <v>1803</v>
      </c>
      <c r="B514" s="12" t="s">
        <v>1804</v>
      </c>
      <c r="C514" s="2" t="s">
        <v>48</v>
      </c>
      <c r="D514" s="12" t="s">
        <v>687</v>
      </c>
      <c r="E514" s="12" t="s">
        <v>707</v>
      </c>
      <c r="F514" s="12" t="s">
        <v>1816</v>
      </c>
      <c r="G514" s="13">
        <v>51</v>
      </c>
      <c r="H514" s="13"/>
      <c r="I514" s="13"/>
      <c r="J514" s="13"/>
      <c r="K514" s="13"/>
      <c r="L514" s="13"/>
      <c r="M514" s="13"/>
      <c r="N514" s="13"/>
      <c r="O514" s="13"/>
      <c r="P514" s="13"/>
      <c r="Q514" s="14"/>
      <c r="R514" s="14"/>
      <c r="S514" s="14"/>
      <c r="T514" s="14"/>
      <c r="U514" s="14"/>
      <c r="V514" s="14"/>
      <c r="W514" s="14"/>
      <c r="X514" s="14"/>
    </row>
    <row r="515" spans="1:24" s="9" customFormat="1" ht="20.100000000000001" customHeight="1" x14ac:dyDescent="0.25">
      <c r="A515" s="9" t="s">
        <v>1803</v>
      </c>
      <c r="B515" s="9" t="s">
        <v>1804</v>
      </c>
      <c r="C515" s="3" t="s">
        <v>48</v>
      </c>
      <c r="D515" s="9" t="s">
        <v>687</v>
      </c>
      <c r="E515" s="9" t="s">
        <v>743</v>
      </c>
      <c r="F515" s="9" t="s">
        <v>1796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1"/>
      <c r="R515" s="8"/>
      <c r="S515" s="8"/>
      <c r="T515" s="8"/>
      <c r="U515" s="8"/>
      <c r="V515" s="8"/>
      <c r="W515" s="8"/>
      <c r="X515" s="8"/>
    </row>
    <row r="516" spans="1:24" s="9" customFormat="1" ht="20.100000000000001" customHeight="1" x14ac:dyDescent="0.25">
      <c r="A516" s="9" t="s">
        <v>1803</v>
      </c>
      <c r="B516" s="9" t="s">
        <v>1804</v>
      </c>
      <c r="C516" s="3" t="s">
        <v>48</v>
      </c>
      <c r="D516" s="9" t="s">
        <v>687</v>
      </c>
      <c r="E516" s="9" t="s">
        <v>1788</v>
      </c>
      <c r="F516" s="9" t="s">
        <v>2036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1"/>
      <c r="R516" s="8"/>
      <c r="S516" s="8"/>
      <c r="T516" s="8"/>
      <c r="U516" s="8"/>
      <c r="V516" s="8"/>
      <c r="W516" s="8"/>
      <c r="X516" s="8"/>
    </row>
    <row r="517" spans="1:24" s="9" customFormat="1" ht="20.100000000000001" customHeight="1" x14ac:dyDescent="0.25">
      <c r="A517" s="6" t="s">
        <v>745</v>
      </c>
      <c r="B517" s="6" t="s">
        <v>746</v>
      </c>
      <c r="C517" s="1" t="s">
        <v>26</v>
      </c>
      <c r="D517" s="6" t="s">
        <v>687</v>
      </c>
      <c r="E517" s="6" t="s">
        <v>747</v>
      </c>
      <c r="F517" s="6" t="s">
        <v>748</v>
      </c>
      <c r="G517" s="17">
        <v>927</v>
      </c>
      <c r="H517" s="17">
        <v>0</v>
      </c>
      <c r="I517" s="7">
        <v>910</v>
      </c>
      <c r="J517" s="7">
        <v>703</v>
      </c>
      <c r="K517" s="7">
        <v>776</v>
      </c>
      <c r="L517" s="17">
        <v>0</v>
      </c>
      <c r="M517" s="7">
        <v>50</v>
      </c>
      <c r="N517" s="17">
        <v>0</v>
      </c>
      <c r="O517" s="7">
        <v>157</v>
      </c>
      <c r="P517" s="7">
        <v>134</v>
      </c>
      <c r="Q517" s="8">
        <f>Table54[[#This Row],[Elanikud RKA]]/(Table54[[#This Row],[Elanikud]])</f>
        <v>0.98166127292340888</v>
      </c>
      <c r="R517" s="8"/>
      <c r="S517" s="8">
        <f>Table54[[#This Row],[Liitunud ÜK e]]/(Table54[[#This Row],[Elanikud RKA]]+Table54[[#This Row],[Liitunud H e]])</f>
        <v>0.77252747252747256</v>
      </c>
      <c r="T517" s="8">
        <f>Table54[[#This Row],[Liitunud ÜV e]]/(Table54[[#This Row],[Elanikud RKA]]+Table54[[#This Row],[Liitunud H e]])</f>
        <v>0.85274725274725272</v>
      </c>
      <c r="U517" s="8">
        <f>Table54[[#This Row],[M liitunud ÜK LP e]]/(Table54[[#This Row],[Elanikud RKA]]+Table54[[#This Row],[Liitunud H e]])</f>
        <v>5.4945054945054944E-2</v>
      </c>
      <c r="V517" s="8">
        <f>Table54[[#This Row],[M liitunud ÜV LP e]]/(Table54[[#This Row],[Elanikud RKA]]+Table54[[#This Row],[Liitunud H e]])</f>
        <v>0</v>
      </c>
      <c r="W517" s="8">
        <f>Table54[[#This Row],[M liitunud ÜK e]]/(Table54[[#This Row],[Elanikud RKA]]+Table54[[#This Row],[Liitunud H e]])</f>
        <v>0.17252747252747253</v>
      </c>
      <c r="X517" s="8">
        <f>Table54[[#This Row],[M liitunud ÜV e]]/(Table54[[#This Row],[Elanikud RKA]]+Table54[[#This Row],[Liitunud H e]])</f>
        <v>0.14725274725274726</v>
      </c>
    </row>
    <row r="518" spans="1:24" s="9" customFormat="1" ht="20.100000000000001" customHeight="1" x14ac:dyDescent="0.25">
      <c r="A518" s="9" t="s">
        <v>745</v>
      </c>
      <c r="B518" s="9" t="s">
        <v>746</v>
      </c>
      <c r="C518" s="3" t="s">
        <v>26</v>
      </c>
      <c r="D518" s="9" t="s">
        <v>687</v>
      </c>
      <c r="E518" s="9" t="s">
        <v>747</v>
      </c>
      <c r="F518" s="9" t="s">
        <v>2037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1"/>
      <c r="R518" s="8"/>
      <c r="S518" s="8"/>
      <c r="T518" s="8"/>
      <c r="U518" s="8"/>
      <c r="V518" s="8"/>
      <c r="W518" s="8"/>
      <c r="X518" s="8"/>
    </row>
    <row r="519" spans="1:24" s="9" customFormat="1" ht="20.100000000000001" customHeight="1" x14ac:dyDescent="0.25">
      <c r="A519" s="9" t="s">
        <v>745</v>
      </c>
      <c r="B519" s="9" t="s">
        <v>746</v>
      </c>
      <c r="C519" s="3" t="s">
        <v>26</v>
      </c>
      <c r="D519" s="9" t="s">
        <v>687</v>
      </c>
      <c r="E519" s="9" t="s">
        <v>747</v>
      </c>
      <c r="F519" s="9" t="s">
        <v>2038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1"/>
      <c r="R519" s="8"/>
      <c r="S519" s="8"/>
      <c r="T519" s="8"/>
      <c r="U519" s="8"/>
      <c r="V519" s="8"/>
      <c r="W519" s="8"/>
      <c r="X519" s="8"/>
    </row>
    <row r="520" spans="1:24" ht="20.100000000000001" customHeight="1" x14ac:dyDescent="0.25">
      <c r="A520" s="9" t="s">
        <v>745</v>
      </c>
      <c r="B520" s="9" t="s">
        <v>746</v>
      </c>
      <c r="C520" s="3" t="s">
        <v>26</v>
      </c>
      <c r="D520" s="9" t="s">
        <v>687</v>
      </c>
      <c r="E520" s="9" t="s">
        <v>747</v>
      </c>
      <c r="F520" s="9" t="s">
        <v>2039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1"/>
    </row>
    <row r="521" spans="1:24" ht="20.100000000000001" customHeight="1" x14ac:dyDescent="0.25">
      <c r="A521" s="6" t="s">
        <v>749</v>
      </c>
      <c r="B521" s="6" t="s">
        <v>750</v>
      </c>
      <c r="C521" s="1" t="s">
        <v>26</v>
      </c>
      <c r="D521" s="6" t="s">
        <v>687</v>
      </c>
      <c r="E521" s="6" t="s">
        <v>751</v>
      </c>
      <c r="F521" s="6" t="s">
        <v>752</v>
      </c>
      <c r="G521" s="17">
        <v>89</v>
      </c>
      <c r="H521" s="17">
        <v>0</v>
      </c>
      <c r="I521" s="7">
        <v>40</v>
      </c>
      <c r="J521" s="7">
        <v>40</v>
      </c>
      <c r="K521" s="7">
        <v>40</v>
      </c>
      <c r="L521" s="17">
        <v>0</v>
      </c>
      <c r="M521" s="7">
        <v>0</v>
      </c>
      <c r="N521" s="17">
        <v>0</v>
      </c>
      <c r="O521" s="17">
        <v>0</v>
      </c>
      <c r="P521" s="17">
        <v>0</v>
      </c>
      <c r="Q521" s="8">
        <f>Table54[[#This Row],[Elanikud RKA]]/(Table54[[#This Row],[Elanikud]])</f>
        <v>0.449438202247191</v>
      </c>
      <c r="S521" s="8">
        <f>Table54[[#This Row],[Liitunud ÜK e]]/(Table54[[#This Row],[Elanikud RKA]]+Table54[[#This Row],[Liitunud H e]])</f>
        <v>1</v>
      </c>
      <c r="T521" s="8">
        <f>Table54[[#This Row],[Liitunud ÜV e]]/(Table54[[#This Row],[Elanikud RKA]]+Table54[[#This Row],[Liitunud H e]])</f>
        <v>1</v>
      </c>
      <c r="U521" s="8">
        <f>Table54[[#This Row],[M liitunud ÜK LP e]]/(Table54[[#This Row],[Elanikud RKA]]+Table54[[#This Row],[Liitunud H e]])</f>
        <v>0</v>
      </c>
      <c r="V521" s="8">
        <f>Table54[[#This Row],[M liitunud ÜV LP e]]/(Table54[[#This Row],[Elanikud RKA]]+Table54[[#This Row],[Liitunud H e]])</f>
        <v>0</v>
      </c>
      <c r="W521" s="8">
        <f>Table54[[#This Row],[M liitunud ÜK e]]/(Table54[[#This Row],[Elanikud RKA]]+Table54[[#This Row],[Liitunud H e]])</f>
        <v>0</v>
      </c>
      <c r="X521" s="8">
        <f>Table54[[#This Row],[M liitunud ÜV e]]/(Table54[[#This Row],[Elanikud RKA]]+Table54[[#This Row],[Liitunud H e]])</f>
        <v>0</v>
      </c>
    </row>
    <row r="522" spans="1:24" ht="20.100000000000001" customHeight="1" x14ac:dyDescent="0.25">
      <c r="A522" s="6" t="s">
        <v>753</v>
      </c>
      <c r="B522" s="6" t="s">
        <v>754</v>
      </c>
      <c r="C522" s="1" t="s">
        <v>26</v>
      </c>
      <c r="D522" s="6" t="s">
        <v>687</v>
      </c>
      <c r="E522" s="6" t="s">
        <v>751</v>
      </c>
      <c r="F522" s="6" t="s">
        <v>755</v>
      </c>
      <c r="G522" s="17">
        <v>243</v>
      </c>
      <c r="H522" s="17">
        <v>0</v>
      </c>
      <c r="I522" s="7">
        <v>150</v>
      </c>
      <c r="J522" s="7">
        <v>150</v>
      </c>
      <c r="K522" s="7">
        <v>150</v>
      </c>
      <c r="L522" s="17">
        <v>0</v>
      </c>
      <c r="M522" s="7">
        <v>0</v>
      </c>
      <c r="N522" s="17">
        <v>0</v>
      </c>
      <c r="O522" s="17">
        <v>0</v>
      </c>
      <c r="P522" s="17">
        <v>0</v>
      </c>
      <c r="Q522" s="8">
        <f>Table54[[#This Row],[Elanikud RKA]]/(Table54[[#This Row],[Elanikud]])</f>
        <v>0.61728395061728392</v>
      </c>
      <c r="S522" s="8">
        <f>Table54[[#This Row],[Liitunud ÜK e]]/(Table54[[#This Row],[Elanikud RKA]]+Table54[[#This Row],[Liitunud H e]])</f>
        <v>1</v>
      </c>
      <c r="T522" s="8">
        <f>Table54[[#This Row],[Liitunud ÜV e]]/(Table54[[#This Row],[Elanikud RKA]]+Table54[[#This Row],[Liitunud H e]])</f>
        <v>1</v>
      </c>
      <c r="U522" s="8">
        <f>Table54[[#This Row],[M liitunud ÜK LP e]]/(Table54[[#This Row],[Elanikud RKA]]+Table54[[#This Row],[Liitunud H e]])</f>
        <v>0</v>
      </c>
      <c r="V522" s="8">
        <f>Table54[[#This Row],[M liitunud ÜV LP e]]/(Table54[[#This Row],[Elanikud RKA]]+Table54[[#This Row],[Liitunud H e]])</f>
        <v>0</v>
      </c>
      <c r="W522" s="8">
        <f>Table54[[#This Row],[M liitunud ÜK e]]/(Table54[[#This Row],[Elanikud RKA]]+Table54[[#This Row],[Liitunud H e]])</f>
        <v>0</v>
      </c>
      <c r="X522" s="8">
        <f>Table54[[#This Row],[M liitunud ÜV e]]/(Table54[[#This Row],[Elanikud RKA]]+Table54[[#This Row],[Liitunud H e]])</f>
        <v>0</v>
      </c>
    </row>
    <row r="523" spans="1:24" ht="20.100000000000001" customHeight="1" x14ac:dyDescent="0.25">
      <c r="A523" s="6" t="s">
        <v>756</v>
      </c>
      <c r="B523" s="6" t="s">
        <v>757</v>
      </c>
      <c r="C523" s="1" t="s">
        <v>26</v>
      </c>
      <c r="D523" s="6" t="s">
        <v>687</v>
      </c>
      <c r="E523" s="6" t="s">
        <v>751</v>
      </c>
      <c r="F523" s="6" t="s">
        <v>758</v>
      </c>
      <c r="G523" s="17">
        <v>444</v>
      </c>
      <c r="H523" s="17">
        <v>0</v>
      </c>
      <c r="I523" s="7">
        <v>390</v>
      </c>
      <c r="J523" s="7">
        <v>336</v>
      </c>
      <c r="K523" s="7">
        <v>343</v>
      </c>
      <c r="L523" s="17">
        <v>0</v>
      </c>
      <c r="M523" s="7">
        <v>5</v>
      </c>
      <c r="N523" s="17">
        <v>0</v>
      </c>
      <c r="O523" s="7">
        <v>49</v>
      </c>
      <c r="P523" s="7">
        <v>47</v>
      </c>
      <c r="Q523" s="8">
        <f>Table54[[#This Row],[Elanikud RKA]]/(Table54[[#This Row],[Elanikud]]+G524)</f>
        <v>0.84598698481561818</v>
      </c>
      <c r="S523" s="8">
        <f>Table54[[#This Row],[Liitunud ÜK e]]/(Table54[[#This Row],[Elanikud RKA]]+Table54[[#This Row],[Liitunud H e]])</f>
        <v>0.86153846153846159</v>
      </c>
      <c r="T523" s="8">
        <f>Table54[[#This Row],[Liitunud ÜV e]]/(Table54[[#This Row],[Elanikud RKA]]+Table54[[#This Row],[Liitunud H e]])</f>
        <v>0.87948717948717947</v>
      </c>
      <c r="U523" s="8">
        <f>Table54[[#This Row],[M liitunud ÜK LP e]]/(Table54[[#This Row],[Elanikud RKA]]+Table54[[#This Row],[Liitunud H e]])</f>
        <v>1.282051282051282E-2</v>
      </c>
      <c r="V523" s="8">
        <f>Table54[[#This Row],[M liitunud ÜV LP e]]/(Table54[[#This Row],[Elanikud RKA]]+Table54[[#This Row],[Liitunud H e]])</f>
        <v>0</v>
      </c>
      <c r="W523" s="8">
        <f>Table54[[#This Row],[M liitunud ÜK e]]/(Table54[[#This Row],[Elanikud RKA]]+Table54[[#This Row],[Liitunud H e]])</f>
        <v>0.12564102564102564</v>
      </c>
      <c r="X523" s="8">
        <f>Table54[[#This Row],[M liitunud ÜV e]]/(Table54[[#This Row],[Elanikud RKA]]+Table54[[#This Row],[Liitunud H e]])</f>
        <v>0.12051282051282051</v>
      </c>
    </row>
    <row r="524" spans="1:24" ht="20.100000000000001" customHeight="1" x14ac:dyDescent="0.25">
      <c r="A524" s="6" t="s">
        <v>756</v>
      </c>
      <c r="B524" s="6" t="s">
        <v>757</v>
      </c>
      <c r="C524" s="1" t="s">
        <v>26</v>
      </c>
      <c r="D524" s="6" t="s">
        <v>687</v>
      </c>
      <c r="E524" s="6" t="s">
        <v>751</v>
      </c>
      <c r="F524" s="6" t="s">
        <v>759</v>
      </c>
      <c r="G524" s="17">
        <v>17</v>
      </c>
      <c r="H524" s="17">
        <v>0</v>
      </c>
      <c r="I524" s="7"/>
      <c r="J524" s="7"/>
      <c r="K524" s="7"/>
      <c r="L524" s="7"/>
      <c r="M524" s="7"/>
      <c r="N524" s="7"/>
      <c r="O524" s="7"/>
      <c r="P524" s="7"/>
    </row>
    <row r="525" spans="1:24" ht="20.100000000000001" customHeight="1" x14ac:dyDescent="0.25">
      <c r="A525" s="6" t="s">
        <v>760</v>
      </c>
      <c r="B525" s="6" t="s">
        <v>761</v>
      </c>
      <c r="C525" s="1" t="s">
        <v>48</v>
      </c>
      <c r="D525" s="6" t="s">
        <v>687</v>
      </c>
      <c r="E525" s="6" t="s">
        <v>762</v>
      </c>
      <c r="F525" s="6" t="s">
        <v>762</v>
      </c>
      <c r="G525" s="17">
        <v>3422</v>
      </c>
      <c r="H525" s="17">
        <v>0</v>
      </c>
      <c r="I525" s="7">
        <v>3350</v>
      </c>
      <c r="J525" s="7">
        <v>3350</v>
      </c>
      <c r="K525" s="7">
        <v>3350</v>
      </c>
      <c r="L525" s="17">
        <v>0</v>
      </c>
      <c r="M525" s="7">
        <v>0</v>
      </c>
      <c r="N525" s="17">
        <v>0</v>
      </c>
      <c r="O525" s="17">
        <v>0</v>
      </c>
      <c r="P525" s="17">
        <v>0</v>
      </c>
      <c r="Q525" s="8">
        <f>Table54[[#This Row],[Elanikud RKA]]/(Table54[[#This Row],[Elanikud]])</f>
        <v>0.97895967270601991</v>
      </c>
      <c r="S525" s="8">
        <f>Table54[[#This Row],[Liitunud ÜK e]]/(Table54[[#This Row],[Elanikud RKA]]+Table54[[#This Row],[Liitunud H e]])</f>
        <v>1</v>
      </c>
      <c r="T525" s="8">
        <f>Table54[[#This Row],[Liitunud ÜV e]]/(Table54[[#This Row],[Elanikud RKA]]+Table54[[#This Row],[Liitunud H e]])</f>
        <v>1</v>
      </c>
      <c r="U525" s="8">
        <f>Table54[[#This Row],[M liitunud ÜK LP e]]/(Table54[[#This Row],[Elanikud RKA]]+Table54[[#This Row],[Liitunud H e]])</f>
        <v>0</v>
      </c>
      <c r="V525" s="8">
        <f>Table54[[#This Row],[M liitunud ÜV LP e]]/(Table54[[#This Row],[Elanikud RKA]]+Table54[[#This Row],[Liitunud H e]])</f>
        <v>0</v>
      </c>
      <c r="W525" s="8">
        <f>Table54[[#This Row],[M liitunud ÜK e]]/(Table54[[#This Row],[Elanikud RKA]]+Table54[[#This Row],[Liitunud H e]])</f>
        <v>0</v>
      </c>
      <c r="X525" s="8">
        <f>Table54[[#This Row],[M liitunud ÜV e]]/(Table54[[#This Row],[Elanikud RKA]]+Table54[[#This Row],[Liitunud H e]])</f>
        <v>0</v>
      </c>
    </row>
    <row r="526" spans="1:24" s="9" customFormat="1" ht="20.100000000000001" customHeight="1" x14ac:dyDescent="0.25">
      <c r="A526" s="9" t="s">
        <v>760</v>
      </c>
      <c r="B526" s="9" t="s">
        <v>761</v>
      </c>
      <c r="C526" s="3" t="s">
        <v>48</v>
      </c>
      <c r="D526" s="9" t="s">
        <v>687</v>
      </c>
      <c r="E526" s="9" t="s">
        <v>700</v>
      </c>
      <c r="F526" s="9" t="s">
        <v>2040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1"/>
      <c r="R526" s="8"/>
      <c r="S526" s="8"/>
      <c r="T526" s="8"/>
      <c r="U526" s="8"/>
      <c r="V526" s="8"/>
      <c r="W526" s="8"/>
      <c r="X526" s="8"/>
    </row>
    <row r="527" spans="1:24" ht="20.100000000000001" customHeight="1" x14ac:dyDescent="0.25">
      <c r="A527" s="6" t="s">
        <v>763</v>
      </c>
      <c r="B527" s="6" t="s">
        <v>764</v>
      </c>
      <c r="C527" s="1" t="s">
        <v>26</v>
      </c>
      <c r="D527" s="6" t="s">
        <v>687</v>
      </c>
      <c r="E527" s="6" t="s">
        <v>765</v>
      </c>
      <c r="F527" s="6" t="s">
        <v>766</v>
      </c>
      <c r="G527" s="17">
        <v>79</v>
      </c>
      <c r="H527" s="17">
        <v>0</v>
      </c>
      <c r="I527" s="7">
        <v>50</v>
      </c>
      <c r="J527" s="7">
        <v>50</v>
      </c>
      <c r="K527" s="7">
        <v>50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8">
        <f>Table54[[#This Row],[Elanikud RKA]]/(Table54[[#This Row],[Elanikud]])</f>
        <v>0.63291139240506333</v>
      </c>
      <c r="S527" s="8">
        <f>Table54[[#This Row],[Liitunud ÜK e]]/(Table54[[#This Row],[Elanikud RKA]]+Table54[[#This Row],[Liitunud H e]])</f>
        <v>1</v>
      </c>
      <c r="T527" s="8">
        <f>Table54[[#This Row],[Liitunud ÜV e]]/(Table54[[#This Row],[Elanikud RKA]]+Table54[[#This Row],[Liitunud H e]])</f>
        <v>1</v>
      </c>
      <c r="U527" s="8">
        <f>Table54[[#This Row],[M liitunud ÜK LP e]]/(Table54[[#This Row],[Elanikud RKA]]+Table54[[#This Row],[Liitunud H e]])</f>
        <v>0</v>
      </c>
      <c r="V527" s="8">
        <f>Table54[[#This Row],[M liitunud ÜV LP e]]/(Table54[[#This Row],[Elanikud RKA]]+Table54[[#This Row],[Liitunud H e]])</f>
        <v>0</v>
      </c>
      <c r="W527" s="8">
        <f>Table54[[#This Row],[M liitunud ÜK e]]/(Table54[[#This Row],[Elanikud RKA]]+Table54[[#This Row],[Liitunud H e]])</f>
        <v>0</v>
      </c>
      <c r="X527" s="8">
        <f>Table54[[#This Row],[M liitunud ÜV e]]/(Table54[[#This Row],[Elanikud RKA]]+Table54[[#This Row],[Liitunud H e]])</f>
        <v>0</v>
      </c>
    </row>
    <row r="528" spans="1:24" ht="20.100000000000001" customHeight="1" x14ac:dyDescent="0.25">
      <c r="A528" s="6" t="s">
        <v>767</v>
      </c>
      <c r="B528" s="6" t="s">
        <v>768</v>
      </c>
      <c r="C528" s="1" t="s">
        <v>26</v>
      </c>
      <c r="D528" s="6" t="s">
        <v>687</v>
      </c>
      <c r="E528" s="6" t="s">
        <v>765</v>
      </c>
      <c r="F528" s="6" t="s">
        <v>769</v>
      </c>
      <c r="G528" s="17">
        <v>477</v>
      </c>
      <c r="H528" s="17">
        <v>0</v>
      </c>
      <c r="I528" s="7">
        <v>480</v>
      </c>
      <c r="J528" s="7">
        <v>424</v>
      </c>
      <c r="K528" s="7">
        <v>445</v>
      </c>
      <c r="L528" s="17">
        <v>0</v>
      </c>
      <c r="M528" s="7">
        <v>56</v>
      </c>
      <c r="N528" s="7">
        <v>35</v>
      </c>
      <c r="O528" s="7">
        <v>0</v>
      </c>
      <c r="P528" s="17">
        <v>0</v>
      </c>
      <c r="Q528" s="8">
        <f>Table54[[#This Row],[Elanikud RKA]]/(Table54[[#This Row],[Elanikud]])</f>
        <v>1.0062893081761006</v>
      </c>
      <c r="S528" s="8">
        <f>Table54[[#This Row],[Liitunud ÜK e]]/(Table54[[#This Row],[Elanikud RKA]]+Table54[[#This Row],[Liitunud H e]])</f>
        <v>0.8833333333333333</v>
      </c>
      <c r="T528" s="8">
        <f>Table54[[#This Row],[Liitunud ÜV e]]/(Table54[[#This Row],[Elanikud RKA]]+Table54[[#This Row],[Liitunud H e]])</f>
        <v>0.92708333333333337</v>
      </c>
      <c r="U528" s="8">
        <f>Table54[[#This Row],[M liitunud ÜK LP e]]/(Table54[[#This Row],[Elanikud RKA]]+Table54[[#This Row],[Liitunud H e]])</f>
        <v>0.11666666666666667</v>
      </c>
      <c r="V528" s="8">
        <f>Table54[[#This Row],[M liitunud ÜV LP e]]/(Table54[[#This Row],[Elanikud RKA]]+Table54[[#This Row],[Liitunud H e]])</f>
        <v>7.2916666666666671E-2</v>
      </c>
      <c r="W528" s="8">
        <f>Table54[[#This Row],[M liitunud ÜK e]]/(Table54[[#This Row],[Elanikud RKA]]+Table54[[#This Row],[Liitunud H e]])</f>
        <v>0</v>
      </c>
      <c r="X528" s="8">
        <f>Table54[[#This Row],[M liitunud ÜV e]]/(Table54[[#This Row],[Elanikud RKA]]+Table54[[#This Row],[Liitunud H e]])</f>
        <v>0</v>
      </c>
    </row>
    <row r="529" spans="1:24" s="9" customFormat="1" ht="20.100000000000001" customHeight="1" x14ac:dyDescent="0.25">
      <c r="A529" s="9" t="s">
        <v>767</v>
      </c>
      <c r="B529" s="9" t="s">
        <v>768</v>
      </c>
      <c r="C529" s="3" t="s">
        <v>26</v>
      </c>
      <c r="D529" s="9" t="s">
        <v>687</v>
      </c>
      <c r="E529" s="9" t="s">
        <v>765</v>
      </c>
      <c r="F529" s="9" t="s">
        <v>2041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1"/>
      <c r="R529" s="8"/>
      <c r="S529" s="8"/>
      <c r="T529" s="8"/>
      <c r="U529" s="8"/>
      <c r="V529" s="8"/>
      <c r="W529" s="8"/>
      <c r="X529" s="8"/>
    </row>
    <row r="530" spans="1:24" ht="20.100000000000001" customHeight="1" x14ac:dyDescent="0.25">
      <c r="A530" s="6" t="s">
        <v>770</v>
      </c>
      <c r="B530" s="6" t="s">
        <v>771</v>
      </c>
      <c r="C530" s="1" t="s">
        <v>48</v>
      </c>
      <c r="D530" s="6" t="s">
        <v>687</v>
      </c>
      <c r="E530" s="6" t="s">
        <v>765</v>
      </c>
      <c r="F530" s="6" t="s">
        <v>772</v>
      </c>
      <c r="G530" s="17">
        <v>2269</v>
      </c>
      <c r="H530" s="17">
        <v>0</v>
      </c>
      <c r="I530" s="7">
        <v>2260</v>
      </c>
      <c r="J530" s="7">
        <v>2260</v>
      </c>
      <c r="K530" s="7">
        <v>2260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8">
        <f>Table54[[#This Row],[Elanikud RKA]]/(Table54[[#This Row],[Elanikud]])</f>
        <v>0.99603349493168802</v>
      </c>
      <c r="S530" s="8">
        <f>Table54[[#This Row],[Liitunud ÜK e]]/(Table54[[#This Row],[Elanikud RKA]]+Table54[[#This Row],[Liitunud H e]])</f>
        <v>1</v>
      </c>
      <c r="T530" s="8">
        <f>Table54[[#This Row],[Liitunud ÜV e]]/(Table54[[#This Row],[Elanikud RKA]]+Table54[[#This Row],[Liitunud H e]])</f>
        <v>1</v>
      </c>
      <c r="U530" s="8">
        <f>Table54[[#This Row],[M liitunud ÜK LP e]]/(Table54[[#This Row],[Elanikud RKA]]+Table54[[#This Row],[Liitunud H e]])</f>
        <v>0</v>
      </c>
      <c r="V530" s="8">
        <f>Table54[[#This Row],[M liitunud ÜV LP e]]/(Table54[[#This Row],[Elanikud RKA]]+Table54[[#This Row],[Liitunud H e]])</f>
        <v>0</v>
      </c>
      <c r="W530" s="8">
        <f>Table54[[#This Row],[M liitunud ÜK e]]/(Table54[[#This Row],[Elanikud RKA]]+Table54[[#This Row],[Liitunud H e]])</f>
        <v>0</v>
      </c>
      <c r="X530" s="8">
        <f>Table54[[#This Row],[M liitunud ÜV e]]/(Table54[[#This Row],[Elanikud RKA]]+Table54[[#This Row],[Liitunud H e]])</f>
        <v>0</v>
      </c>
    </row>
    <row r="531" spans="1:24" s="9" customFormat="1" ht="20.100000000000001" customHeight="1" x14ac:dyDescent="0.25">
      <c r="A531" s="9" t="s">
        <v>770</v>
      </c>
      <c r="B531" s="9" t="s">
        <v>771</v>
      </c>
      <c r="C531" s="3" t="s">
        <v>48</v>
      </c>
      <c r="D531" s="9" t="s">
        <v>687</v>
      </c>
      <c r="E531" s="9" t="s">
        <v>765</v>
      </c>
      <c r="F531" s="9" t="s">
        <v>2042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1"/>
      <c r="R531" s="8"/>
      <c r="S531" s="8"/>
      <c r="T531" s="8"/>
      <c r="U531" s="8"/>
      <c r="V531" s="8"/>
      <c r="W531" s="8"/>
      <c r="X531" s="8"/>
    </row>
    <row r="532" spans="1:24" ht="20.100000000000001" customHeight="1" x14ac:dyDescent="0.25">
      <c r="A532" s="6" t="s">
        <v>773</v>
      </c>
      <c r="B532" s="6" t="s">
        <v>774</v>
      </c>
      <c r="C532" s="1" t="s">
        <v>26</v>
      </c>
      <c r="D532" s="6" t="s">
        <v>687</v>
      </c>
      <c r="E532" s="6" t="s">
        <v>765</v>
      </c>
      <c r="F532" s="6" t="s">
        <v>775</v>
      </c>
      <c r="G532" s="17">
        <v>165</v>
      </c>
      <c r="H532" s="17">
        <v>0</v>
      </c>
      <c r="I532" s="7">
        <v>130</v>
      </c>
      <c r="J532" s="7">
        <v>130</v>
      </c>
      <c r="K532" s="7">
        <v>130</v>
      </c>
      <c r="L532" s="17">
        <v>0</v>
      </c>
      <c r="M532" s="7">
        <v>0</v>
      </c>
      <c r="N532" s="17">
        <v>0</v>
      </c>
      <c r="O532" s="7">
        <v>0</v>
      </c>
      <c r="P532" s="17">
        <v>0</v>
      </c>
      <c r="Q532" s="8">
        <f>Table54[[#This Row],[Elanikud RKA]]/(Table54[[#This Row],[Elanikud]])</f>
        <v>0.78787878787878785</v>
      </c>
      <c r="S532" s="8">
        <f>Table54[[#This Row],[Liitunud ÜK e]]/(Table54[[#This Row],[Elanikud RKA]]+Table54[[#This Row],[Liitunud H e]])</f>
        <v>1</v>
      </c>
      <c r="T532" s="8">
        <f>Table54[[#This Row],[Liitunud ÜV e]]/(Table54[[#This Row],[Elanikud RKA]]+Table54[[#This Row],[Liitunud H e]])</f>
        <v>1</v>
      </c>
      <c r="U532" s="8">
        <f>Table54[[#This Row],[M liitunud ÜK LP e]]/(Table54[[#This Row],[Elanikud RKA]]+Table54[[#This Row],[Liitunud H e]])</f>
        <v>0</v>
      </c>
      <c r="V532" s="8">
        <f>Table54[[#This Row],[M liitunud ÜV LP e]]/(Table54[[#This Row],[Elanikud RKA]]+Table54[[#This Row],[Liitunud H e]])</f>
        <v>0</v>
      </c>
      <c r="W532" s="8">
        <f>Table54[[#This Row],[M liitunud ÜK e]]/(Table54[[#This Row],[Elanikud RKA]]+Table54[[#This Row],[Liitunud H e]])</f>
        <v>0</v>
      </c>
      <c r="X532" s="8">
        <f>Table54[[#This Row],[M liitunud ÜV e]]/(Table54[[#This Row],[Elanikud RKA]]+Table54[[#This Row],[Liitunud H e]])</f>
        <v>0</v>
      </c>
    </row>
    <row r="533" spans="1:24" ht="20.100000000000001" customHeight="1" x14ac:dyDescent="0.25">
      <c r="A533" s="6" t="s">
        <v>776</v>
      </c>
      <c r="B533" s="6" t="s">
        <v>777</v>
      </c>
      <c r="C533" s="1" t="s">
        <v>26</v>
      </c>
      <c r="D533" s="6" t="s">
        <v>687</v>
      </c>
      <c r="E533" s="6" t="s">
        <v>765</v>
      </c>
      <c r="F533" s="6" t="s">
        <v>778</v>
      </c>
      <c r="G533" s="17">
        <v>134</v>
      </c>
      <c r="H533" s="17">
        <v>0</v>
      </c>
      <c r="I533" s="7">
        <v>110</v>
      </c>
      <c r="J533" s="7">
        <v>110</v>
      </c>
      <c r="K533" s="7">
        <v>110</v>
      </c>
      <c r="L533" s="17">
        <v>0</v>
      </c>
      <c r="M533" s="7">
        <v>0</v>
      </c>
      <c r="N533" s="17">
        <v>0</v>
      </c>
      <c r="O533" s="7">
        <v>0</v>
      </c>
      <c r="P533" s="17">
        <v>0</v>
      </c>
      <c r="Q533" s="8">
        <f>Table54[[#This Row],[Elanikud RKA]]/(Table54[[#This Row],[Elanikud]])</f>
        <v>0.82089552238805974</v>
      </c>
      <c r="S533" s="8">
        <f>Table54[[#This Row],[Liitunud ÜK e]]/(Table54[[#This Row],[Elanikud RKA]]+Table54[[#This Row],[Liitunud H e]])</f>
        <v>1</v>
      </c>
      <c r="T533" s="8">
        <f>Table54[[#This Row],[Liitunud ÜV e]]/(Table54[[#This Row],[Elanikud RKA]]+Table54[[#This Row],[Liitunud H e]])</f>
        <v>1</v>
      </c>
      <c r="U533" s="8">
        <f>Table54[[#This Row],[M liitunud ÜK LP e]]/(Table54[[#This Row],[Elanikud RKA]]+Table54[[#This Row],[Liitunud H e]])</f>
        <v>0</v>
      </c>
      <c r="V533" s="8">
        <f>Table54[[#This Row],[M liitunud ÜV LP e]]/(Table54[[#This Row],[Elanikud RKA]]+Table54[[#This Row],[Liitunud H e]])</f>
        <v>0</v>
      </c>
      <c r="W533" s="8">
        <f>Table54[[#This Row],[M liitunud ÜK e]]/(Table54[[#This Row],[Elanikud RKA]]+Table54[[#This Row],[Liitunud H e]])</f>
        <v>0</v>
      </c>
      <c r="X533" s="8">
        <f>Table54[[#This Row],[M liitunud ÜV e]]/(Table54[[#This Row],[Elanikud RKA]]+Table54[[#This Row],[Liitunud H e]])</f>
        <v>0</v>
      </c>
    </row>
    <row r="534" spans="1:24" ht="20.100000000000001" customHeight="1" x14ac:dyDescent="0.25">
      <c r="A534" s="6" t="s">
        <v>779</v>
      </c>
      <c r="B534" s="6" t="s">
        <v>780</v>
      </c>
      <c r="C534" s="1" t="s">
        <v>26</v>
      </c>
      <c r="D534" s="6" t="s">
        <v>687</v>
      </c>
      <c r="E534" s="6" t="s">
        <v>781</v>
      </c>
      <c r="F534" s="6" t="s">
        <v>782</v>
      </c>
      <c r="G534" s="17">
        <v>229</v>
      </c>
      <c r="H534" s="17">
        <v>0</v>
      </c>
      <c r="I534" s="7">
        <v>140</v>
      </c>
      <c r="J534" s="7">
        <f>21*2.3</f>
        <v>48.3</v>
      </c>
      <c r="K534" s="7">
        <f>23*2.3</f>
        <v>52.9</v>
      </c>
      <c r="L534" s="17">
        <v>0</v>
      </c>
      <c r="M534" s="7">
        <f>2*2.3</f>
        <v>4.5999999999999996</v>
      </c>
      <c r="N534" s="7">
        <v>5</v>
      </c>
      <c r="O534" s="7">
        <v>87</v>
      </c>
      <c r="P534" s="7">
        <v>82</v>
      </c>
      <c r="Q534" s="8">
        <f>Table54[[#This Row],[Elanikud RKA]]/(Table54[[#This Row],[Elanikud]])</f>
        <v>0.611353711790393</v>
      </c>
      <c r="S534" s="8">
        <f>Table54[[#This Row],[Liitunud ÜK e]]/(Table54[[#This Row],[Elanikud RKA]]+Table54[[#This Row],[Liitunud H e]])</f>
        <v>0.34499999999999997</v>
      </c>
      <c r="T534" s="8">
        <f>Table54[[#This Row],[Liitunud ÜV e]]/(Table54[[#This Row],[Elanikud RKA]]+Table54[[#This Row],[Liitunud H e]])</f>
        <v>0.37785714285714284</v>
      </c>
      <c r="U534" s="8">
        <f>Table54[[#This Row],[M liitunud ÜK LP e]]/(Table54[[#This Row],[Elanikud RKA]]+Table54[[#This Row],[Liitunud H e]])</f>
        <v>3.2857142857142856E-2</v>
      </c>
      <c r="V534" s="8">
        <f>Table54[[#This Row],[M liitunud ÜV LP e]]/(Table54[[#This Row],[Elanikud RKA]]+Table54[[#This Row],[Liitunud H e]])</f>
        <v>3.5714285714285712E-2</v>
      </c>
      <c r="W534" s="8">
        <f>Table54[[#This Row],[M liitunud ÜK e]]/(Table54[[#This Row],[Elanikud RKA]]+Table54[[#This Row],[Liitunud H e]])</f>
        <v>0.62142857142857144</v>
      </c>
      <c r="X534" s="8">
        <f>Table54[[#This Row],[M liitunud ÜV e]]/(Table54[[#This Row],[Elanikud RKA]]+Table54[[#This Row],[Liitunud H e]])</f>
        <v>0.58571428571428574</v>
      </c>
    </row>
    <row r="535" spans="1:24" ht="20.100000000000001" customHeight="1" x14ac:dyDescent="0.25">
      <c r="A535" s="6" t="s">
        <v>783</v>
      </c>
      <c r="B535" s="6" t="s">
        <v>784</v>
      </c>
      <c r="C535" s="1" t="s">
        <v>48</v>
      </c>
      <c r="D535" s="6" t="s">
        <v>687</v>
      </c>
      <c r="E535" s="6" t="s">
        <v>781</v>
      </c>
      <c r="F535" s="6" t="s">
        <v>785</v>
      </c>
      <c r="G535" s="17">
        <v>1084</v>
      </c>
      <c r="H535" s="17">
        <v>0</v>
      </c>
      <c r="I535" s="7">
        <v>970</v>
      </c>
      <c r="J535" s="7">
        <f>106*2.3</f>
        <v>243.79999999999998</v>
      </c>
      <c r="K535" s="7">
        <f>136*2.5</f>
        <v>340</v>
      </c>
      <c r="L535" s="17">
        <v>0</v>
      </c>
      <c r="M535" s="7">
        <f>27*2.3</f>
        <v>62.099999999999994</v>
      </c>
      <c r="N535" s="7">
        <v>62</v>
      </c>
      <c r="O535" s="7">
        <v>664</v>
      </c>
      <c r="P535" s="7">
        <v>568</v>
      </c>
      <c r="Q535" s="8">
        <f>Table54[[#This Row],[Elanikud RKA]]/(Table54[[#This Row],[Elanikud]])</f>
        <v>0.89483394833948338</v>
      </c>
      <c r="S535" s="8">
        <f>Table54[[#This Row],[Liitunud ÜK e]]/(Table54[[#This Row],[Elanikud RKA]]+Table54[[#This Row],[Liitunud H e]])</f>
        <v>0.25134020618556702</v>
      </c>
      <c r="T535" s="8">
        <f>Table54[[#This Row],[Liitunud ÜV e]]/(Table54[[#This Row],[Elanikud RKA]]+Table54[[#This Row],[Liitunud H e]])</f>
        <v>0.35051546391752575</v>
      </c>
      <c r="U535" s="8">
        <f>Table54[[#This Row],[M liitunud ÜK LP e]]/(Table54[[#This Row],[Elanikud RKA]]+Table54[[#This Row],[Liitunud H e]])</f>
        <v>6.402061855670102E-2</v>
      </c>
      <c r="V535" s="8">
        <f>Table54[[#This Row],[M liitunud ÜV LP e]]/(Table54[[#This Row],[Elanikud RKA]]+Table54[[#This Row],[Liitunud H e]])</f>
        <v>6.3917525773195871E-2</v>
      </c>
      <c r="W535" s="8">
        <f>Table54[[#This Row],[M liitunud ÜK e]]/(Table54[[#This Row],[Elanikud RKA]]+Table54[[#This Row],[Liitunud H e]])</f>
        <v>0.68453608247422681</v>
      </c>
      <c r="X535" s="8">
        <f>Table54[[#This Row],[M liitunud ÜV e]]/(Table54[[#This Row],[Elanikud RKA]]+Table54[[#This Row],[Liitunud H e]])</f>
        <v>0.58556701030927838</v>
      </c>
    </row>
    <row r="536" spans="1:24" ht="20.100000000000001" customHeight="1" x14ac:dyDescent="0.25">
      <c r="A536" s="6" t="s">
        <v>786</v>
      </c>
      <c r="B536" s="6" t="s">
        <v>787</v>
      </c>
      <c r="C536" s="1" t="s">
        <v>26</v>
      </c>
      <c r="D536" s="6" t="s">
        <v>687</v>
      </c>
      <c r="E536" s="6" t="s">
        <v>781</v>
      </c>
      <c r="F536" s="6" t="s">
        <v>788</v>
      </c>
      <c r="G536" s="17">
        <v>268</v>
      </c>
      <c r="H536" s="17">
        <v>0</v>
      </c>
      <c r="I536" s="7">
        <v>120</v>
      </c>
      <c r="J536" s="7">
        <f>6*2.3</f>
        <v>13.799999999999999</v>
      </c>
      <c r="K536" s="7">
        <f>7*2.3</f>
        <v>16.099999999999998</v>
      </c>
      <c r="L536" s="17">
        <v>0</v>
      </c>
      <c r="M536" s="7">
        <f>1*2.3</f>
        <v>2.2999999999999998</v>
      </c>
      <c r="N536" s="7">
        <v>2</v>
      </c>
      <c r="O536" s="7">
        <v>104</v>
      </c>
      <c r="P536" s="7">
        <v>102</v>
      </c>
      <c r="Q536" s="8">
        <f>Table54[[#This Row],[Elanikud RKA]]/(Table54[[#This Row],[Elanikud]])</f>
        <v>0.44776119402985076</v>
      </c>
      <c r="S536" s="8">
        <f>Table54[[#This Row],[Liitunud ÜK e]]/(Table54[[#This Row],[Elanikud RKA]]+Table54[[#This Row],[Liitunud H e]])</f>
        <v>0.11499999999999999</v>
      </c>
      <c r="T536" s="8">
        <f>Table54[[#This Row],[Liitunud ÜV e]]/(Table54[[#This Row],[Elanikud RKA]]+Table54[[#This Row],[Liitunud H e]])</f>
        <v>0.13416666666666666</v>
      </c>
      <c r="U536" s="8">
        <f>Table54[[#This Row],[M liitunud ÜK LP e]]/(Table54[[#This Row],[Elanikud RKA]]+Table54[[#This Row],[Liitunud H e]])</f>
        <v>1.9166666666666665E-2</v>
      </c>
      <c r="V536" s="8">
        <f>Table54[[#This Row],[M liitunud ÜV LP e]]/(Table54[[#This Row],[Elanikud RKA]]+Table54[[#This Row],[Liitunud H e]])</f>
        <v>1.6666666666666666E-2</v>
      </c>
      <c r="W536" s="8">
        <f>Table54[[#This Row],[M liitunud ÜK e]]/(Table54[[#This Row],[Elanikud RKA]]+Table54[[#This Row],[Liitunud H e]])</f>
        <v>0.8666666666666667</v>
      </c>
      <c r="X536" s="8">
        <f>Table54[[#This Row],[M liitunud ÜV e]]/(Table54[[#This Row],[Elanikud RKA]]+Table54[[#This Row],[Liitunud H e]])</f>
        <v>0.85</v>
      </c>
    </row>
    <row r="537" spans="1:24" s="12" customFormat="1" ht="20.100000000000001" customHeight="1" x14ac:dyDescent="0.25">
      <c r="A537" s="12" t="s">
        <v>1817</v>
      </c>
      <c r="B537" s="12" t="s">
        <v>1818</v>
      </c>
      <c r="C537" s="2" t="s">
        <v>26</v>
      </c>
      <c r="D537" s="12" t="s">
        <v>687</v>
      </c>
      <c r="E537" s="12" t="s">
        <v>707</v>
      </c>
      <c r="F537" s="12" t="s">
        <v>1819</v>
      </c>
      <c r="G537" s="13">
        <v>93</v>
      </c>
      <c r="H537" s="13"/>
      <c r="I537" s="13">
        <v>70</v>
      </c>
      <c r="J537" s="13"/>
      <c r="K537" s="13"/>
      <c r="L537" s="13"/>
      <c r="M537" s="13"/>
      <c r="N537" s="13"/>
      <c r="O537" s="13"/>
      <c r="P537" s="13"/>
      <c r="Q537" s="14">
        <f>Table54[[#This Row],[Elanikud RKA]]/(Table54[[#This Row],[Elanikud]])</f>
        <v>0.75268817204301075</v>
      </c>
      <c r="R537" s="14"/>
      <c r="S537" s="14">
        <f>Table54[[#This Row],[Liitunud ÜK e]]/(Table54[[#This Row],[Elanikud RKA]]+Table54[[#This Row],[Liitunud H e]])</f>
        <v>0</v>
      </c>
      <c r="T537" s="14">
        <f>Table54[[#This Row],[Liitunud ÜV e]]/(Table54[[#This Row],[Elanikud RKA]]+Table54[[#This Row],[Liitunud H e]])</f>
        <v>0</v>
      </c>
      <c r="U537" s="14">
        <f>Table54[[#This Row],[M liitunud ÜK LP e]]/(Table54[[#This Row],[Elanikud RKA]]+Table54[[#This Row],[Liitunud H e]])</f>
        <v>0</v>
      </c>
      <c r="V537" s="14">
        <f>Table54[[#This Row],[M liitunud ÜV LP e]]/(Table54[[#This Row],[Elanikud RKA]]+Table54[[#This Row],[Liitunud H e]])</f>
        <v>0</v>
      </c>
      <c r="W537" s="14">
        <f>Table54[[#This Row],[M liitunud ÜK e]]/(Table54[[#This Row],[Elanikud RKA]]+Table54[[#This Row],[Liitunud H e]])</f>
        <v>0</v>
      </c>
      <c r="X537" s="14">
        <f>Table54[[#This Row],[M liitunud ÜV e]]/(Table54[[#This Row],[Elanikud RKA]]+Table54[[#This Row],[Liitunud H e]])</f>
        <v>0</v>
      </c>
    </row>
    <row r="538" spans="1:24" ht="20.100000000000001" customHeight="1" x14ac:dyDescent="0.25">
      <c r="A538" s="6" t="s">
        <v>789</v>
      </c>
      <c r="B538" s="6" t="s">
        <v>790</v>
      </c>
      <c r="C538" s="1" t="s">
        <v>26</v>
      </c>
      <c r="D538" s="6" t="s">
        <v>687</v>
      </c>
      <c r="E538" s="6" t="s">
        <v>707</v>
      </c>
      <c r="F538" s="6" t="s">
        <v>791</v>
      </c>
      <c r="G538" s="17">
        <v>109</v>
      </c>
      <c r="H538" s="17">
        <v>0</v>
      </c>
      <c r="I538" s="7">
        <v>30</v>
      </c>
      <c r="J538" s="7">
        <v>30</v>
      </c>
      <c r="K538" s="7">
        <v>30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8">
        <f>Table54[[#This Row],[Elanikud RKA]]/(Table54[[#This Row],[Elanikud]])</f>
        <v>0.27522935779816515</v>
      </c>
      <c r="S538" s="8">
        <f>Table54[[#This Row],[Liitunud ÜK e]]/(Table54[[#This Row],[Elanikud RKA]]+Table54[[#This Row],[Liitunud H e]])</f>
        <v>1</v>
      </c>
      <c r="T538" s="8">
        <f>Table54[[#This Row],[Liitunud ÜV e]]/(Table54[[#This Row],[Elanikud RKA]]+Table54[[#This Row],[Liitunud H e]])</f>
        <v>1</v>
      </c>
      <c r="U538" s="8">
        <f>Table54[[#This Row],[M liitunud ÜK LP e]]/(Table54[[#This Row],[Elanikud RKA]]+Table54[[#This Row],[Liitunud H e]])</f>
        <v>0</v>
      </c>
      <c r="V538" s="8">
        <f>Table54[[#This Row],[M liitunud ÜV LP e]]/(Table54[[#This Row],[Elanikud RKA]]+Table54[[#This Row],[Liitunud H e]])</f>
        <v>0</v>
      </c>
      <c r="W538" s="8">
        <f>Table54[[#This Row],[M liitunud ÜK e]]/(Table54[[#This Row],[Elanikud RKA]]+Table54[[#This Row],[Liitunud H e]])</f>
        <v>0</v>
      </c>
      <c r="X538" s="8">
        <f>Table54[[#This Row],[M liitunud ÜV e]]/(Table54[[#This Row],[Elanikud RKA]]+Table54[[#This Row],[Liitunud H e]])</f>
        <v>0</v>
      </c>
    </row>
    <row r="539" spans="1:24" s="12" customFormat="1" ht="20.100000000000001" customHeight="1" x14ac:dyDescent="0.25">
      <c r="A539" s="12" t="s">
        <v>1820</v>
      </c>
      <c r="B539" s="12" t="s">
        <v>1821</v>
      </c>
      <c r="C539" s="2" t="s">
        <v>26</v>
      </c>
      <c r="D539" s="12" t="s">
        <v>687</v>
      </c>
      <c r="E539" s="12" t="s">
        <v>707</v>
      </c>
      <c r="F539" s="12" t="s">
        <v>1822</v>
      </c>
      <c r="G539" s="13">
        <v>95</v>
      </c>
      <c r="H539" s="13"/>
      <c r="I539" s="13">
        <v>40</v>
      </c>
      <c r="J539" s="13"/>
      <c r="K539" s="13"/>
      <c r="L539" s="13"/>
      <c r="M539" s="13"/>
      <c r="N539" s="13"/>
      <c r="O539" s="13"/>
      <c r="P539" s="13"/>
      <c r="Q539" s="14">
        <f>Table54[[#This Row],[Elanikud RKA]]/(Table54[[#This Row],[Elanikud]])</f>
        <v>0.42105263157894735</v>
      </c>
      <c r="R539" s="14"/>
      <c r="S539" s="14">
        <f>Table54[[#This Row],[Liitunud ÜK e]]/(Table54[[#This Row],[Elanikud RKA]]+Table54[[#This Row],[Liitunud H e]])</f>
        <v>0</v>
      </c>
      <c r="T539" s="14">
        <f>Table54[[#This Row],[Liitunud ÜV e]]/(Table54[[#This Row],[Elanikud RKA]]+Table54[[#This Row],[Liitunud H e]])</f>
        <v>0</v>
      </c>
      <c r="U539" s="14">
        <f>Table54[[#This Row],[M liitunud ÜK LP e]]/(Table54[[#This Row],[Elanikud RKA]]+Table54[[#This Row],[Liitunud H e]])</f>
        <v>0</v>
      </c>
      <c r="V539" s="14">
        <f>Table54[[#This Row],[M liitunud ÜV LP e]]/(Table54[[#This Row],[Elanikud RKA]]+Table54[[#This Row],[Liitunud H e]])</f>
        <v>0</v>
      </c>
      <c r="W539" s="14">
        <f>Table54[[#This Row],[M liitunud ÜK e]]/(Table54[[#This Row],[Elanikud RKA]]+Table54[[#This Row],[Liitunud H e]])</f>
        <v>0</v>
      </c>
      <c r="X539" s="14">
        <f>Table54[[#This Row],[M liitunud ÜV e]]/(Table54[[#This Row],[Elanikud RKA]]+Table54[[#This Row],[Liitunud H e]])</f>
        <v>0</v>
      </c>
    </row>
    <row r="540" spans="1:24" ht="20.100000000000001" customHeight="1" x14ac:dyDescent="0.25">
      <c r="A540" s="19" t="s">
        <v>792</v>
      </c>
      <c r="B540" s="19" t="s">
        <v>793</v>
      </c>
      <c r="C540" s="1" t="s">
        <v>26</v>
      </c>
      <c r="D540" s="19" t="s">
        <v>794</v>
      </c>
      <c r="E540" s="19" t="s">
        <v>795</v>
      </c>
      <c r="F540" s="19" t="s">
        <v>796</v>
      </c>
      <c r="G540" s="17">
        <v>443</v>
      </c>
      <c r="H540" s="17">
        <v>200</v>
      </c>
      <c r="I540" s="17">
        <v>430</v>
      </c>
      <c r="J540" s="17">
        <v>344</v>
      </c>
      <c r="K540" s="17">
        <v>353</v>
      </c>
      <c r="L540" s="17"/>
      <c r="M540" s="17">
        <v>0</v>
      </c>
      <c r="N540" s="17">
        <v>0</v>
      </c>
      <c r="O540" s="17">
        <v>86</v>
      </c>
      <c r="P540" s="17">
        <v>77</v>
      </c>
      <c r="Q540" s="8">
        <f>Table54[[#This Row],[Elanikud RKA]]/(Table54[[#This Row],[Elanikud]]+G541)</f>
        <v>0.84812623274161736</v>
      </c>
      <c r="S540" s="8">
        <f>Table54[[#This Row],[Liitunud ÜK e]]/(Table54[[#This Row],[Elanikud RKA]]+Table54[[#This Row],[Liitunud H e]])</f>
        <v>0.8</v>
      </c>
      <c r="T540" s="8">
        <f>Table54[[#This Row],[Liitunud ÜV e]]/(Table54[[#This Row],[Elanikud RKA]]+Table54[[#This Row],[Liitunud H e]])</f>
        <v>0.82093023255813957</v>
      </c>
      <c r="U540" s="8">
        <f>Table54[[#This Row],[M liitunud ÜK LP e]]/(Table54[[#This Row],[Elanikud RKA]]+Table54[[#This Row],[Liitunud H e]])</f>
        <v>0</v>
      </c>
      <c r="V540" s="8">
        <f>Table54[[#This Row],[M liitunud ÜV LP e]]/(Table54[[#This Row],[Elanikud RKA]]+Table54[[#This Row],[Liitunud H e]])</f>
        <v>0</v>
      </c>
      <c r="W540" s="8">
        <f>Table54[[#This Row],[M liitunud ÜK e]]/(Table54[[#This Row],[Elanikud RKA]]+Table54[[#This Row],[Liitunud H e]])</f>
        <v>0.2</v>
      </c>
      <c r="X540" s="8">
        <f>Table54[[#This Row],[M liitunud ÜV e]]/(Table54[[#This Row],[Elanikud RKA]]+Table54[[#This Row],[Liitunud H e]])</f>
        <v>0.17906976744186046</v>
      </c>
    </row>
    <row r="541" spans="1:24" ht="20.100000000000001" customHeight="1" x14ac:dyDescent="0.25">
      <c r="A541" s="19" t="s">
        <v>792</v>
      </c>
      <c r="B541" s="19" t="s">
        <v>793</v>
      </c>
      <c r="C541" s="1" t="s">
        <v>26</v>
      </c>
      <c r="D541" s="19" t="s">
        <v>794</v>
      </c>
      <c r="E541" s="19" t="s">
        <v>795</v>
      </c>
      <c r="F541" s="19" t="s">
        <v>797</v>
      </c>
      <c r="G541" s="17">
        <v>64</v>
      </c>
      <c r="H541" s="17">
        <v>0</v>
      </c>
      <c r="I541" s="17"/>
      <c r="J541" s="17"/>
      <c r="K541" s="17"/>
      <c r="L541" s="17"/>
      <c r="M541" s="17"/>
      <c r="N541" s="17"/>
      <c r="O541" s="17"/>
      <c r="P541" s="17"/>
      <c r="Q541" s="8">
        <f>Table54[[#This Row],[Elanikud RKA]]/(Table54[[#This Row],[Elanikud]])</f>
        <v>0</v>
      </c>
    </row>
    <row r="542" spans="1:24" ht="20.100000000000001" customHeight="1" x14ac:dyDescent="0.25">
      <c r="A542" s="6" t="s">
        <v>798</v>
      </c>
      <c r="B542" s="6" t="s">
        <v>799</v>
      </c>
      <c r="C542" s="1" t="s">
        <v>26</v>
      </c>
      <c r="D542" s="6" t="s">
        <v>794</v>
      </c>
      <c r="E542" s="6" t="s">
        <v>800</v>
      </c>
      <c r="F542" s="6" t="s">
        <v>801</v>
      </c>
      <c r="G542" s="7">
        <v>396</v>
      </c>
      <c r="H542" s="7"/>
      <c r="I542" s="7">
        <v>270</v>
      </c>
      <c r="J542" s="7">
        <v>500</v>
      </c>
      <c r="K542" s="7">
        <v>500</v>
      </c>
      <c r="L542" s="7">
        <v>0</v>
      </c>
      <c r="M542" s="7">
        <v>0</v>
      </c>
      <c r="N542" s="7">
        <v>6</v>
      </c>
      <c r="O542" s="7">
        <v>0</v>
      </c>
      <c r="P542" s="7">
        <v>0</v>
      </c>
      <c r="Q542" s="8">
        <f>Table54[[#This Row],[Elanikud RKA]]/(Table54[[#This Row],[Elanikud]])</f>
        <v>0.68181818181818177</v>
      </c>
      <c r="S542" s="8">
        <f>Table54[[#This Row],[Liitunud ÜK e]]/(Table54[[#This Row],[Elanikud RKA]]+Table54[[#This Row],[Liitunud H e]])</f>
        <v>1.8518518518518519</v>
      </c>
      <c r="T542" s="8">
        <f>Table54[[#This Row],[Liitunud ÜV e]]/(Table54[[#This Row],[Elanikud RKA]]+Table54[[#This Row],[Liitunud H e]])</f>
        <v>1.8518518518518519</v>
      </c>
      <c r="U542" s="8">
        <f>Table54[[#This Row],[M liitunud ÜK LP e]]/(Table54[[#This Row],[Elanikud RKA]]+Table54[[#This Row],[Liitunud H e]])</f>
        <v>0</v>
      </c>
      <c r="V542" s="8">
        <f>Table54[[#This Row],[M liitunud ÜV LP e]]/(Table54[[#This Row],[Elanikud RKA]]+Table54[[#This Row],[Liitunud H e]])</f>
        <v>2.2222222222222223E-2</v>
      </c>
      <c r="W542" s="8">
        <f>Table54[[#This Row],[M liitunud ÜK e]]/(Table54[[#This Row],[Elanikud RKA]]+Table54[[#This Row],[Liitunud H e]])</f>
        <v>0</v>
      </c>
      <c r="X542" s="8">
        <f>Table54[[#This Row],[M liitunud ÜV e]]/(Table54[[#This Row],[Elanikud RKA]]+Table54[[#This Row],[Liitunud H e]])</f>
        <v>0</v>
      </c>
    </row>
    <row r="543" spans="1:24" ht="20.100000000000001" customHeight="1" x14ac:dyDescent="0.25">
      <c r="A543" s="6" t="s">
        <v>802</v>
      </c>
      <c r="B543" s="6" t="s">
        <v>803</v>
      </c>
      <c r="C543" s="1" t="s">
        <v>26</v>
      </c>
      <c r="D543" s="6" t="s">
        <v>794</v>
      </c>
      <c r="E543" s="6" t="s">
        <v>804</v>
      </c>
      <c r="F543" s="6" t="s">
        <v>805</v>
      </c>
      <c r="G543" s="7">
        <v>338</v>
      </c>
      <c r="H543" s="7">
        <v>0</v>
      </c>
      <c r="I543" s="7">
        <v>230</v>
      </c>
      <c r="J543" s="7">
        <v>176</v>
      </c>
      <c r="K543" s="7">
        <v>230</v>
      </c>
      <c r="L543" s="7">
        <v>0</v>
      </c>
      <c r="M543" s="7">
        <v>0</v>
      </c>
      <c r="N543" s="7">
        <v>0</v>
      </c>
      <c r="O543" s="7">
        <v>54</v>
      </c>
      <c r="P543" s="7">
        <v>0</v>
      </c>
      <c r="Q543" s="8">
        <f>Table54[[#This Row],[Elanikud RKA]]/(Table54[[#This Row],[Elanikud]])</f>
        <v>0.68047337278106512</v>
      </c>
      <c r="S543" s="8">
        <f>Table54[[#This Row],[Liitunud ÜK e]]/(Table54[[#This Row],[Elanikud RKA]]+Table54[[#This Row],[Liitunud H e]])</f>
        <v>0.76521739130434785</v>
      </c>
      <c r="T543" s="8">
        <f>Table54[[#This Row],[Liitunud ÜV e]]/(Table54[[#This Row],[Elanikud RKA]]+Table54[[#This Row],[Liitunud H e]])</f>
        <v>1</v>
      </c>
      <c r="U543" s="8">
        <f>Table54[[#This Row],[M liitunud ÜK LP e]]/(Table54[[#This Row],[Elanikud RKA]]+Table54[[#This Row],[Liitunud H e]])</f>
        <v>0</v>
      </c>
      <c r="V543" s="8">
        <f>Table54[[#This Row],[M liitunud ÜV LP e]]/(Table54[[#This Row],[Elanikud RKA]]+Table54[[#This Row],[Liitunud H e]])</f>
        <v>0</v>
      </c>
      <c r="W543" s="8">
        <f>Table54[[#This Row],[M liitunud ÜK e]]/(Table54[[#This Row],[Elanikud RKA]]+Table54[[#This Row],[Liitunud H e]])</f>
        <v>0.23478260869565218</v>
      </c>
      <c r="X543" s="8">
        <f>Table54[[#This Row],[M liitunud ÜV e]]/(Table54[[#This Row],[Elanikud RKA]]+Table54[[#This Row],[Liitunud H e]])</f>
        <v>0</v>
      </c>
    </row>
    <row r="544" spans="1:24" ht="20.100000000000001" customHeight="1" x14ac:dyDescent="0.25">
      <c r="A544" s="6" t="s">
        <v>806</v>
      </c>
      <c r="B544" s="6" t="s">
        <v>807</v>
      </c>
      <c r="C544" s="1" t="s">
        <v>26</v>
      </c>
      <c r="D544" s="6" t="s">
        <v>794</v>
      </c>
      <c r="E544" s="6" t="s">
        <v>808</v>
      </c>
      <c r="F544" s="6" t="s">
        <v>809</v>
      </c>
      <c r="G544" s="7">
        <v>155</v>
      </c>
      <c r="H544" s="7">
        <v>0</v>
      </c>
      <c r="I544" s="7">
        <v>80</v>
      </c>
      <c r="J544" s="7">
        <v>68</v>
      </c>
      <c r="K544" s="7">
        <v>68</v>
      </c>
      <c r="L544" s="7">
        <v>0</v>
      </c>
      <c r="M544" s="7">
        <f>4*2.5</f>
        <v>10</v>
      </c>
      <c r="N544" s="7">
        <f>3*2.5</f>
        <v>7.5</v>
      </c>
      <c r="O544" s="7">
        <v>0</v>
      </c>
      <c r="P544" s="7">
        <v>12</v>
      </c>
      <c r="Q544" s="8">
        <f>Table54[[#This Row],[Elanikud RKA]]/(Table54[[#This Row],[Elanikud]])</f>
        <v>0.5161290322580645</v>
      </c>
      <c r="S544" s="8">
        <f>Table54[[#This Row],[Liitunud ÜK e]]/(Table54[[#This Row],[Elanikud RKA]]+Table54[[#This Row],[Liitunud H e]])</f>
        <v>0.85</v>
      </c>
      <c r="T544" s="8">
        <f>Table54[[#This Row],[Liitunud ÜV e]]/(Table54[[#This Row],[Elanikud RKA]]+Table54[[#This Row],[Liitunud H e]])</f>
        <v>0.85</v>
      </c>
      <c r="U544" s="8">
        <f>Table54[[#This Row],[M liitunud ÜK LP e]]/(Table54[[#This Row],[Elanikud RKA]]+Table54[[#This Row],[Liitunud H e]])</f>
        <v>0.125</v>
      </c>
      <c r="V544" s="8">
        <f>Table54[[#This Row],[M liitunud ÜV LP e]]/(Table54[[#This Row],[Elanikud RKA]]+Table54[[#This Row],[Liitunud H e]])</f>
        <v>9.375E-2</v>
      </c>
      <c r="W544" s="8">
        <f>Table54[[#This Row],[M liitunud ÜK e]]/(Table54[[#This Row],[Elanikud RKA]]+Table54[[#This Row],[Liitunud H e]])</f>
        <v>0</v>
      </c>
      <c r="X544" s="8">
        <f>Table54[[#This Row],[M liitunud ÜV e]]/(Table54[[#This Row],[Elanikud RKA]]+Table54[[#This Row],[Liitunud H e]])</f>
        <v>0.15</v>
      </c>
    </row>
    <row r="545" spans="1:24" ht="20.100000000000001" customHeight="1" x14ac:dyDescent="0.25">
      <c r="A545" s="6" t="s">
        <v>810</v>
      </c>
      <c r="B545" s="6" t="s">
        <v>811</v>
      </c>
      <c r="C545" s="1" t="s">
        <v>26</v>
      </c>
      <c r="D545" s="6" t="s">
        <v>794</v>
      </c>
      <c r="E545" s="6" t="s">
        <v>808</v>
      </c>
      <c r="F545" s="6" t="s">
        <v>812</v>
      </c>
      <c r="G545" s="7">
        <v>229</v>
      </c>
      <c r="H545" s="7">
        <v>0</v>
      </c>
      <c r="I545" s="7">
        <v>190</v>
      </c>
      <c r="J545" s="7">
        <v>180</v>
      </c>
      <c r="K545" s="7">
        <v>180</v>
      </c>
      <c r="L545" s="7">
        <v>0</v>
      </c>
      <c r="M545" s="7">
        <v>5</v>
      </c>
      <c r="N545" s="7">
        <v>5</v>
      </c>
      <c r="O545" s="7">
        <v>0</v>
      </c>
      <c r="P545" s="7">
        <v>10</v>
      </c>
      <c r="Q545" s="8">
        <f>Table54[[#This Row],[Elanikud RKA]]/(Table54[[#This Row],[Elanikud]])</f>
        <v>0.82969432314410485</v>
      </c>
      <c r="S545" s="8">
        <f>Table54[[#This Row],[Liitunud ÜK e]]/(Table54[[#This Row],[Elanikud RKA]]+Table54[[#This Row],[Liitunud H e]])</f>
        <v>0.94736842105263153</v>
      </c>
      <c r="T545" s="8">
        <f>Table54[[#This Row],[Liitunud ÜV e]]/(Table54[[#This Row],[Elanikud RKA]]+Table54[[#This Row],[Liitunud H e]])</f>
        <v>0.94736842105263153</v>
      </c>
      <c r="U545" s="8">
        <f>Table54[[#This Row],[M liitunud ÜK LP e]]/(Table54[[#This Row],[Elanikud RKA]]+Table54[[#This Row],[Liitunud H e]])</f>
        <v>2.6315789473684209E-2</v>
      </c>
      <c r="V545" s="8">
        <f>Table54[[#This Row],[M liitunud ÜV LP e]]/(Table54[[#This Row],[Elanikud RKA]]+Table54[[#This Row],[Liitunud H e]])</f>
        <v>2.6315789473684209E-2</v>
      </c>
      <c r="W545" s="8">
        <f>Table54[[#This Row],[M liitunud ÜK e]]/(Table54[[#This Row],[Elanikud RKA]]+Table54[[#This Row],[Liitunud H e]])</f>
        <v>0</v>
      </c>
      <c r="X545" s="8">
        <f>Table54[[#This Row],[M liitunud ÜV e]]/(Table54[[#This Row],[Elanikud RKA]]+Table54[[#This Row],[Liitunud H e]])</f>
        <v>5.2631578947368418E-2</v>
      </c>
    </row>
    <row r="546" spans="1:24" ht="20.100000000000001" customHeight="1" x14ac:dyDescent="0.25">
      <c r="A546" s="6" t="s">
        <v>813</v>
      </c>
      <c r="B546" s="6" t="s">
        <v>814</v>
      </c>
      <c r="C546" s="1" t="s">
        <v>26</v>
      </c>
      <c r="D546" s="6" t="s">
        <v>794</v>
      </c>
      <c r="E546" s="6" t="s">
        <v>808</v>
      </c>
      <c r="F546" s="6" t="s">
        <v>815</v>
      </c>
      <c r="G546" s="7">
        <v>199</v>
      </c>
      <c r="H546" s="7"/>
      <c r="I546" s="7">
        <v>110</v>
      </c>
      <c r="J546" s="7">
        <v>91</v>
      </c>
      <c r="K546" s="7">
        <v>96</v>
      </c>
      <c r="L546" s="7">
        <v>0</v>
      </c>
      <c r="M546" s="7">
        <v>5</v>
      </c>
      <c r="N546" s="7">
        <v>0</v>
      </c>
      <c r="O546" s="7">
        <v>0</v>
      </c>
      <c r="P546" s="7">
        <v>0</v>
      </c>
      <c r="Q546" s="8">
        <f>Table54[[#This Row],[Elanikud RKA]]/(Table54[[#This Row],[Elanikud]])</f>
        <v>0.55276381909547734</v>
      </c>
      <c r="S546" s="8">
        <f>Table54[[#This Row],[Liitunud ÜK e]]/(Table54[[#This Row],[Elanikud RKA]]+Table54[[#This Row],[Liitunud H e]])</f>
        <v>0.82727272727272727</v>
      </c>
      <c r="T546" s="8">
        <f>Table54[[#This Row],[Liitunud ÜV e]]/(Table54[[#This Row],[Elanikud RKA]]+Table54[[#This Row],[Liitunud H e]])</f>
        <v>0.87272727272727268</v>
      </c>
      <c r="U546" s="8">
        <f>Table54[[#This Row],[M liitunud ÜK LP e]]/(Table54[[#This Row],[Elanikud RKA]]+Table54[[#This Row],[Liitunud H e]])</f>
        <v>4.5454545454545456E-2</v>
      </c>
      <c r="V546" s="8">
        <f>Table54[[#This Row],[M liitunud ÜV LP e]]/(Table54[[#This Row],[Elanikud RKA]]+Table54[[#This Row],[Liitunud H e]])</f>
        <v>0</v>
      </c>
      <c r="W546" s="8">
        <f>Table54[[#This Row],[M liitunud ÜK e]]/(Table54[[#This Row],[Elanikud RKA]]+Table54[[#This Row],[Liitunud H e]])</f>
        <v>0</v>
      </c>
      <c r="X546" s="8">
        <f>Table54[[#This Row],[M liitunud ÜV e]]/(Table54[[#This Row],[Elanikud RKA]]+Table54[[#This Row],[Liitunud H e]])</f>
        <v>0</v>
      </c>
    </row>
    <row r="547" spans="1:24" s="12" customFormat="1" ht="20.100000000000001" customHeight="1" x14ac:dyDescent="0.25">
      <c r="A547" s="12" t="s">
        <v>1823</v>
      </c>
      <c r="B547" s="12" t="s">
        <v>1824</v>
      </c>
      <c r="C547" s="2" t="s">
        <v>26</v>
      </c>
      <c r="D547" s="12" t="s">
        <v>794</v>
      </c>
      <c r="E547" s="12" t="s">
        <v>808</v>
      </c>
      <c r="F547" s="12" t="s">
        <v>819</v>
      </c>
      <c r="G547" s="13">
        <v>268</v>
      </c>
      <c r="H547" s="13"/>
      <c r="I547" s="13">
        <v>160</v>
      </c>
      <c r="J547" s="13"/>
      <c r="K547" s="13"/>
      <c r="L547" s="13"/>
      <c r="M547" s="13"/>
      <c r="N547" s="13"/>
      <c r="O547" s="13"/>
      <c r="P547" s="13"/>
      <c r="Q547" s="14">
        <f>Table54[[#This Row],[Elanikud RKA]]/(Table54[[#This Row],[Elanikud]])</f>
        <v>0.59701492537313428</v>
      </c>
      <c r="R547" s="14"/>
      <c r="S547" s="14">
        <f>Table54[[#This Row],[Liitunud ÜK e]]/(Table54[[#This Row],[Elanikud RKA]]+Table54[[#This Row],[Liitunud H e]])</f>
        <v>0</v>
      </c>
      <c r="T547" s="14">
        <f>Table54[[#This Row],[Liitunud ÜV e]]/(Table54[[#This Row],[Elanikud RKA]]+Table54[[#This Row],[Liitunud H e]])</f>
        <v>0</v>
      </c>
      <c r="U547" s="14">
        <f>Table54[[#This Row],[M liitunud ÜK LP e]]/(Table54[[#This Row],[Elanikud RKA]]+Table54[[#This Row],[Liitunud H e]])</f>
        <v>0</v>
      </c>
      <c r="V547" s="14">
        <f>Table54[[#This Row],[M liitunud ÜV LP e]]/(Table54[[#This Row],[Elanikud RKA]]+Table54[[#This Row],[Liitunud H e]])</f>
        <v>0</v>
      </c>
      <c r="W547" s="14">
        <f>Table54[[#This Row],[M liitunud ÜK e]]/(Table54[[#This Row],[Elanikud RKA]]+Table54[[#This Row],[Liitunud H e]])</f>
        <v>0</v>
      </c>
      <c r="X547" s="14">
        <f>Table54[[#This Row],[M liitunud ÜV e]]/(Table54[[#This Row],[Elanikud RKA]]+Table54[[#This Row],[Liitunud H e]])</f>
        <v>0</v>
      </c>
    </row>
    <row r="548" spans="1:24" ht="20.100000000000001" customHeight="1" x14ac:dyDescent="0.25">
      <c r="A548" s="6" t="s">
        <v>816</v>
      </c>
      <c r="B548" s="6" t="s">
        <v>817</v>
      </c>
      <c r="C548" s="1" t="s">
        <v>48</v>
      </c>
      <c r="D548" s="6" t="s">
        <v>794</v>
      </c>
      <c r="E548" s="6" t="s">
        <v>808</v>
      </c>
      <c r="F548" s="6" t="s">
        <v>818</v>
      </c>
      <c r="G548" s="7">
        <v>2455</v>
      </c>
      <c r="H548" s="7">
        <v>0</v>
      </c>
      <c r="I548" s="7">
        <v>2510</v>
      </c>
      <c r="J548" s="7">
        <v>2347</v>
      </c>
      <c r="K548" s="7">
        <v>2277</v>
      </c>
      <c r="L548" s="7">
        <v>0</v>
      </c>
      <c r="M548" s="7">
        <v>133</v>
      </c>
      <c r="N548" s="7">
        <v>133</v>
      </c>
      <c r="O548" s="7">
        <v>0</v>
      </c>
      <c r="P548" s="7">
        <v>0</v>
      </c>
      <c r="Q548" s="8">
        <f>Table54[[#This Row],[Elanikud RKA]]/(Table54[[#This Row],[Elanikud]]+G549+G550+G551)</f>
        <v>0.84398117014122398</v>
      </c>
      <c r="S548" s="8">
        <f>Table54[[#This Row],[Liitunud ÜK e]]/(Table54[[#This Row],[Elanikud RKA]]+Table54[[#This Row],[Liitunud H e]])</f>
        <v>0.93505976095617527</v>
      </c>
      <c r="T548" s="8">
        <f>Table54[[#This Row],[Liitunud ÜV e]]/(Table54[[#This Row],[Elanikud RKA]]+Table54[[#This Row],[Liitunud H e]])</f>
        <v>0.90717131474103585</v>
      </c>
      <c r="U548" s="8">
        <f>Table54[[#This Row],[M liitunud ÜK LP e]]/(Table54[[#This Row],[Elanikud RKA]]+Table54[[#This Row],[Liitunud H e]])</f>
        <v>5.298804780876494E-2</v>
      </c>
      <c r="V548" s="8">
        <f>Table54[[#This Row],[M liitunud ÜV LP e]]/(Table54[[#This Row],[Elanikud RKA]]+Table54[[#This Row],[Liitunud H e]])</f>
        <v>5.298804780876494E-2</v>
      </c>
      <c r="W548" s="8">
        <f>Table54[[#This Row],[M liitunud ÜK e]]/(Table54[[#This Row],[Elanikud RKA]]+Table54[[#This Row],[Liitunud H e]])</f>
        <v>0</v>
      </c>
      <c r="X548" s="8">
        <f>Table54[[#This Row],[M liitunud ÜV e]]/(Table54[[#This Row],[Elanikud RKA]]+Table54[[#This Row],[Liitunud H e]])</f>
        <v>0</v>
      </c>
    </row>
    <row r="549" spans="1:24" ht="20.100000000000001" customHeight="1" x14ac:dyDescent="0.25">
      <c r="A549" s="19" t="s">
        <v>816</v>
      </c>
      <c r="B549" s="19" t="s">
        <v>817</v>
      </c>
      <c r="C549" s="1" t="s">
        <v>48</v>
      </c>
      <c r="D549" s="19" t="s">
        <v>794</v>
      </c>
      <c r="E549" s="19" t="s">
        <v>808</v>
      </c>
      <c r="F549" s="19" t="s">
        <v>819</v>
      </c>
      <c r="G549" s="17">
        <v>268</v>
      </c>
      <c r="H549" s="17">
        <v>0</v>
      </c>
      <c r="I549" s="17"/>
      <c r="J549" s="17"/>
      <c r="K549" s="17"/>
      <c r="L549" s="17"/>
      <c r="M549" s="17"/>
      <c r="N549" s="17"/>
      <c r="O549" s="17"/>
      <c r="P549" s="17"/>
    </row>
    <row r="550" spans="1:24" ht="20.100000000000001" customHeight="1" x14ac:dyDescent="0.25">
      <c r="A550" s="19" t="s">
        <v>816</v>
      </c>
      <c r="B550" s="19" t="s">
        <v>817</v>
      </c>
      <c r="C550" s="1" t="s">
        <v>48</v>
      </c>
      <c r="D550" s="19" t="s">
        <v>794</v>
      </c>
      <c r="E550" s="19" t="s">
        <v>808</v>
      </c>
      <c r="F550" s="19" t="s">
        <v>820</v>
      </c>
      <c r="G550" s="17">
        <v>121</v>
      </c>
      <c r="H550" s="17">
        <v>0</v>
      </c>
      <c r="I550" s="17"/>
      <c r="J550" s="17"/>
      <c r="K550" s="17"/>
      <c r="L550" s="17"/>
      <c r="M550" s="17"/>
      <c r="N550" s="17"/>
      <c r="O550" s="17"/>
      <c r="P550" s="17"/>
    </row>
    <row r="551" spans="1:24" ht="20.100000000000001" customHeight="1" x14ac:dyDescent="0.25">
      <c r="A551" s="19" t="s">
        <v>816</v>
      </c>
      <c r="B551" s="19" t="s">
        <v>817</v>
      </c>
      <c r="C551" s="1" t="s">
        <v>48</v>
      </c>
      <c r="D551" s="19" t="s">
        <v>794</v>
      </c>
      <c r="E551" s="19" t="s">
        <v>808</v>
      </c>
      <c r="F551" s="19" t="s">
        <v>821</v>
      </c>
      <c r="G551" s="17">
        <v>130</v>
      </c>
      <c r="H551" s="17">
        <v>0</v>
      </c>
      <c r="I551" s="17"/>
      <c r="J551" s="17"/>
      <c r="K551" s="17"/>
      <c r="L551" s="17"/>
      <c r="M551" s="17"/>
      <c r="N551" s="17"/>
      <c r="O551" s="17"/>
      <c r="P551" s="17"/>
    </row>
    <row r="552" spans="1:24" s="9" customFormat="1" ht="20.100000000000001" customHeight="1" x14ac:dyDescent="0.25">
      <c r="A552" s="9" t="s">
        <v>816</v>
      </c>
      <c r="B552" s="9" t="s">
        <v>817</v>
      </c>
      <c r="C552" s="3" t="s">
        <v>48</v>
      </c>
      <c r="D552" s="9" t="s">
        <v>794</v>
      </c>
      <c r="E552" s="9" t="s">
        <v>808</v>
      </c>
      <c r="F552" s="9" t="s">
        <v>2043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1"/>
      <c r="R552" s="8"/>
      <c r="S552" s="8"/>
      <c r="T552" s="8"/>
      <c r="U552" s="8"/>
      <c r="V552" s="8"/>
      <c r="W552" s="8"/>
      <c r="X552" s="8"/>
    </row>
    <row r="553" spans="1:24" s="9" customFormat="1" ht="20.100000000000001" customHeight="1" x14ac:dyDescent="0.25">
      <c r="A553" s="12" t="s">
        <v>1825</v>
      </c>
      <c r="B553" s="12" t="s">
        <v>1826</v>
      </c>
      <c r="C553" s="2" t="s">
        <v>48</v>
      </c>
      <c r="D553" s="12" t="s">
        <v>794</v>
      </c>
      <c r="E553" s="12" t="s">
        <v>824</v>
      </c>
      <c r="F553" s="12" t="s">
        <v>1827</v>
      </c>
      <c r="G553" s="13">
        <v>5767</v>
      </c>
      <c r="H553" s="13">
        <v>500</v>
      </c>
      <c r="I553" s="13">
        <v>6870</v>
      </c>
      <c r="J553" s="13"/>
      <c r="K553" s="13"/>
      <c r="L553" s="13"/>
      <c r="M553" s="13"/>
      <c r="N553" s="13"/>
      <c r="O553" s="13"/>
      <c r="P553" s="13"/>
      <c r="Q553" s="14">
        <f>Table54[[#This Row],[Elanikud RKA]]/(Table54[[#This Row],[Elanikud]]+G554+G555+G556+G557+G558)</f>
        <v>0.92264302981466562</v>
      </c>
      <c r="R553" s="14">
        <f>Table54[[#This Row],[Liitunud H e]]/Table54[[#This Row],[H_elanikud]]</f>
        <v>0</v>
      </c>
      <c r="S553" s="14">
        <f>Table54[[#This Row],[Liitunud ÜK e]]/(Table54[[#This Row],[Elanikud RKA]]+Table54[[#This Row],[Liitunud H e]])</f>
        <v>0</v>
      </c>
      <c r="T553" s="14">
        <f>Table54[[#This Row],[Liitunud ÜV e]]/(Table54[[#This Row],[Elanikud RKA]]+Table54[[#This Row],[Liitunud H e]])</f>
        <v>0</v>
      </c>
      <c r="U553" s="14">
        <f>Table54[[#This Row],[M liitunud ÜK LP e]]/(Table54[[#This Row],[Elanikud RKA]]+Table54[[#This Row],[Liitunud H e]])</f>
        <v>0</v>
      </c>
      <c r="V553" s="14">
        <f>Table54[[#This Row],[M liitunud ÜV LP e]]/(Table54[[#This Row],[Elanikud RKA]]+Table54[[#This Row],[Liitunud H e]])</f>
        <v>0</v>
      </c>
      <c r="W553" s="14">
        <f>Table54[[#This Row],[M liitunud ÜK e]]/(Table54[[#This Row],[Elanikud RKA]]+Table54[[#This Row],[Liitunud H e]])</f>
        <v>0</v>
      </c>
      <c r="X553" s="14">
        <f>Table54[[#This Row],[M liitunud ÜV e]]/(Table54[[#This Row],[Elanikud RKA]]+Table54[[#This Row],[Liitunud H e]])</f>
        <v>0</v>
      </c>
    </row>
    <row r="554" spans="1:24" s="9" customFormat="1" ht="20.100000000000001" customHeight="1" x14ac:dyDescent="0.25">
      <c r="A554" s="12" t="s">
        <v>1825</v>
      </c>
      <c r="B554" s="12" t="s">
        <v>1826</v>
      </c>
      <c r="C554" s="2" t="s">
        <v>48</v>
      </c>
      <c r="D554" s="12" t="s">
        <v>794</v>
      </c>
      <c r="E554" s="12" t="s">
        <v>824</v>
      </c>
      <c r="F554" s="12" t="s">
        <v>1828</v>
      </c>
      <c r="G554" s="13">
        <v>62</v>
      </c>
      <c r="H554" s="13"/>
      <c r="I554" s="13"/>
      <c r="J554" s="13"/>
      <c r="K554" s="13"/>
      <c r="L554" s="13"/>
      <c r="M554" s="13"/>
      <c r="N554" s="13"/>
      <c r="O554" s="13"/>
      <c r="P554" s="13"/>
      <c r="Q554" s="14"/>
      <c r="R554" s="14"/>
      <c r="S554" s="14"/>
      <c r="T554" s="14"/>
      <c r="U554" s="14"/>
      <c r="V554" s="14"/>
      <c r="W554" s="14"/>
      <c r="X554" s="14"/>
    </row>
    <row r="555" spans="1:24" s="12" customFormat="1" ht="20.100000000000001" customHeight="1" x14ac:dyDescent="0.25">
      <c r="A555" s="12" t="s">
        <v>1825</v>
      </c>
      <c r="B555" s="12" t="s">
        <v>1826</v>
      </c>
      <c r="C555" s="2" t="s">
        <v>48</v>
      </c>
      <c r="D555" s="12" t="s">
        <v>794</v>
      </c>
      <c r="E555" s="12" t="s">
        <v>824</v>
      </c>
      <c r="F555" s="12" t="s">
        <v>1829</v>
      </c>
      <c r="G555" s="13">
        <v>587</v>
      </c>
      <c r="H555" s="13"/>
      <c r="I555" s="13"/>
      <c r="J555" s="13"/>
      <c r="K555" s="13"/>
      <c r="L555" s="13"/>
      <c r="M555" s="13"/>
      <c r="N555" s="13"/>
      <c r="O555" s="13"/>
      <c r="P555" s="13"/>
      <c r="Q555" s="14"/>
      <c r="R555" s="14"/>
      <c r="S555" s="14"/>
      <c r="T555" s="14"/>
      <c r="U555" s="14"/>
      <c r="V555" s="14"/>
      <c r="W555" s="14"/>
      <c r="X555" s="14"/>
    </row>
    <row r="556" spans="1:24" s="12" customFormat="1" ht="20.100000000000001" customHeight="1" x14ac:dyDescent="0.25">
      <c r="A556" s="12" t="s">
        <v>1825</v>
      </c>
      <c r="B556" s="12" t="s">
        <v>1826</v>
      </c>
      <c r="C556" s="2" t="s">
        <v>48</v>
      </c>
      <c r="D556" s="12" t="s">
        <v>794</v>
      </c>
      <c r="E556" s="12" t="s">
        <v>824</v>
      </c>
      <c r="F556" s="12" t="s">
        <v>1830</v>
      </c>
      <c r="G556" s="13">
        <v>162</v>
      </c>
      <c r="H556" s="13"/>
      <c r="I556" s="13"/>
      <c r="J556" s="13"/>
      <c r="K556" s="13"/>
      <c r="L556" s="13"/>
      <c r="M556" s="13"/>
      <c r="N556" s="13"/>
      <c r="O556" s="13"/>
      <c r="P556" s="13"/>
      <c r="Q556" s="14"/>
      <c r="R556" s="14"/>
      <c r="S556" s="14"/>
      <c r="T556" s="14"/>
      <c r="U556" s="14"/>
      <c r="V556" s="14"/>
      <c r="W556" s="14"/>
      <c r="X556" s="14"/>
    </row>
    <row r="557" spans="1:24" s="12" customFormat="1" ht="20.100000000000001" customHeight="1" x14ac:dyDescent="0.25">
      <c r="A557" s="12" t="s">
        <v>1825</v>
      </c>
      <c r="B557" s="12" t="s">
        <v>1826</v>
      </c>
      <c r="C557" s="2" t="s">
        <v>48</v>
      </c>
      <c r="D557" s="12" t="s">
        <v>794</v>
      </c>
      <c r="E557" s="12" t="s">
        <v>824</v>
      </c>
      <c r="F557" s="12" t="s">
        <v>1831</v>
      </c>
      <c r="G557" s="13">
        <v>496</v>
      </c>
      <c r="H557" s="13"/>
      <c r="I557" s="13"/>
      <c r="J557" s="13"/>
      <c r="K557" s="13"/>
      <c r="L557" s="13"/>
      <c r="M557" s="13"/>
      <c r="N557" s="13"/>
      <c r="O557" s="13"/>
      <c r="P557" s="13"/>
      <c r="Q557" s="14"/>
      <c r="R557" s="14"/>
      <c r="S557" s="14"/>
      <c r="T557" s="14"/>
      <c r="U557" s="14"/>
      <c r="V557" s="14"/>
      <c r="W557" s="14"/>
      <c r="X557" s="14"/>
    </row>
    <row r="558" spans="1:24" s="12" customFormat="1" ht="20.100000000000001" customHeight="1" x14ac:dyDescent="0.25">
      <c r="A558" s="12" t="s">
        <v>1825</v>
      </c>
      <c r="B558" s="12" t="s">
        <v>1826</v>
      </c>
      <c r="C558" s="2" t="s">
        <v>48</v>
      </c>
      <c r="D558" s="12" t="s">
        <v>794</v>
      </c>
      <c r="E558" s="12" t="s">
        <v>824</v>
      </c>
      <c r="F558" s="12" t="s">
        <v>1832</v>
      </c>
      <c r="G558" s="13">
        <v>372</v>
      </c>
      <c r="H558" s="13"/>
      <c r="I558" s="13"/>
      <c r="J558" s="13"/>
      <c r="K558" s="13"/>
      <c r="L558" s="13"/>
      <c r="M558" s="13"/>
      <c r="N558" s="13"/>
      <c r="O558" s="13"/>
      <c r="P558" s="13"/>
      <c r="Q558" s="14"/>
      <c r="R558" s="14"/>
      <c r="S558" s="14"/>
      <c r="T558" s="14"/>
      <c r="U558" s="14"/>
      <c r="V558" s="14"/>
      <c r="W558" s="14"/>
      <c r="X558" s="14"/>
    </row>
    <row r="559" spans="1:24" s="12" customFormat="1" ht="20.100000000000001" customHeight="1" x14ac:dyDescent="0.25">
      <c r="A559" s="9" t="s">
        <v>1825</v>
      </c>
      <c r="B559" s="9" t="s">
        <v>1826</v>
      </c>
      <c r="C559" s="3" t="s">
        <v>48</v>
      </c>
      <c r="D559" s="9" t="s">
        <v>794</v>
      </c>
      <c r="E559" s="9" t="s">
        <v>824</v>
      </c>
      <c r="F559" s="9" t="s">
        <v>2044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1"/>
      <c r="R559" s="8"/>
      <c r="S559" s="8"/>
      <c r="T559" s="8"/>
      <c r="U559" s="8"/>
      <c r="V559" s="8"/>
      <c r="W559" s="8"/>
      <c r="X559" s="8"/>
    </row>
    <row r="560" spans="1:24" ht="20.100000000000001" customHeight="1" x14ac:dyDescent="0.25">
      <c r="A560" s="9" t="s">
        <v>1825</v>
      </c>
      <c r="B560" s="9" t="s">
        <v>1826</v>
      </c>
      <c r="C560" s="3" t="s">
        <v>48</v>
      </c>
      <c r="D560" s="9" t="s">
        <v>794</v>
      </c>
      <c r="E560" s="9" t="s">
        <v>824</v>
      </c>
      <c r="F560" s="9" t="s">
        <v>2045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1"/>
    </row>
    <row r="561" spans="1:24" ht="20.100000000000001" customHeight="1" x14ac:dyDescent="0.25">
      <c r="A561" s="19" t="s">
        <v>822</v>
      </c>
      <c r="B561" s="19" t="s">
        <v>823</v>
      </c>
      <c r="C561" s="1" t="s">
        <v>26</v>
      </c>
      <c r="D561" s="19" t="s">
        <v>794</v>
      </c>
      <c r="E561" s="19" t="s">
        <v>824</v>
      </c>
      <c r="F561" s="19" t="s">
        <v>825</v>
      </c>
      <c r="G561" s="17">
        <v>307</v>
      </c>
      <c r="H561" s="17"/>
      <c r="I561" s="17">
        <v>210</v>
      </c>
      <c r="J561" s="17">
        <v>140</v>
      </c>
      <c r="K561" s="17">
        <v>200</v>
      </c>
      <c r="L561" s="17">
        <v>0</v>
      </c>
      <c r="M561" s="17">
        <v>0</v>
      </c>
      <c r="N561" s="17">
        <v>0</v>
      </c>
      <c r="O561" s="17">
        <v>70</v>
      </c>
      <c r="P561" s="17">
        <v>10</v>
      </c>
      <c r="Q561" s="8">
        <f>Table54[[#This Row],[Elanikud RKA]]/(Table54[[#This Row],[Elanikud]])</f>
        <v>0.68403908794788271</v>
      </c>
      <c r="S561" s="8">
        <f>Table54[[#This Row],[Liitunud ÜK e]]/(Table54[[#This Row],[Elanikud RKA]]+Table54[[#This Row],[Liitunud H e]])</f>
        <v>0.66666666666666663</v>
      </c>
      <c r="T561" s="8">
        <f>Table54[[#This Row],[Liitunud ÜV e]]/(Table54[[#This Row],[Elanikud RKA]]+Table54[[#This Row],[Liitunud H e]])</f>
        <v>0.95238095238095233</v>
      </c>
      <c r="U561" s="8">
        <f>Table54[[#This Row],[M liitunud ÜK LP e]]/(Table54[[#This Row],[Elanikud RKA]]+Table54[[#This Row],[Liitunud H e]])</f>
        <v>0</v>
      </c>
      <c r="V561" s="8">
        <f>Table54[[#This Row],[M liitunud ÜV LP e]]/(Table54[[#This Row],[Elanikud RKA]]+Table54[[#This Row],[Liitunud H e]])</f>
        <v>0</v>
      </c>
      <c r="W561" s="8">
        <f>Table54[[#This Row],[M liitunud ÜK e]]/(Table54[[#This Row],[Elanikud RKA]]+Table54[[#This Row],[Liitunud H e]])</f>
        <v>0.33333333333333331</v>
      </c>
      <c r="X561" s="8">
        <f>Table54[[#This Row],[M liitunud ÜV e]]/(Table54[[#This Row],[Elanikud RKA]]+Table54[[#This Row],[Liitunud H e]])</f>
        <v>4.7619047619047616E-2</v>
      </c>
    </row>
    <row r="562" spans="1:24" s="9" customFormat="1" ht="20.100000000000001" customHeight="1" x14ac:dyDescent="0.25">
      <c r="A562" s="19" t="s">
        <v>826</v>
      </c>
      <c r="B562" s="19" t="s">
        <v>827</v>
      </c>
      <c r="C562" s="1" t="s">
        <v>26</v>
      </c>
      <c r="D562" s="19" t="s">
        <v>794</v>
      </c>
      <c r="E562" s="19" t="s">
        <v>828</v>
      </c>
      <c r="F562" s="19" t="s">
        <v>829</v>
      </c>
      <c r="G562" s="17">
        <v>240</v>
      </c>
      <c r="H562" s="17"/>
      <c r="I562" s="17">
        <v>200</v>
      </c>
      <c r="J562" s="17">
        <v>200</v>
      </c>
      <c r="K562" s="17">
        <v>200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8">
        <f>Table54[[#This Row],[Elanikud RKA]]/(Table54[[#This Row],[Elanikud]])</f>
        <v>0.83333333333333337</v>
      </c>
      <c r="R562" s="8"/>
      <c r="S562" s="8">
        <f>Table54[[#This Row],[Liitunud ÜK e]]/(Table54[[#This Row],[Elanikud RKA]]+Table54[[#This Row],[Liitunud H e]])</f>
        <v>1</v>
      </c>
      <c r="T562" s="8">
        <f>Table54[[#This Row],[Liitunud ÜV e]]/(Table54[[#This Row],[Elanikud RKA]]+Table54[[#This Row],[Liitunud H e]])</f>
        <v>1</v>
      </c>
      <c r="U562" s="8">
        <f>Table54[[#This Row],[M liitunud ÜK LP e]]/(Table54[[#This Row],[Elanikud RKA]]+Table54[[#This Row],[Liitunud H e]])</f>
        <v>0</v>
      </c>
      <c r="V562" s="8">
        <f>Table54[[#This Row],[M liitunud ÜV LP e]]/(Table54[[#This Row],[Elanikud RKA]]+Table54[[#This Row],[Liitunud H e]])</f>
        <v>0</v>
      </c>
      <c r="W562" s="8">
        <f>Table54[[#This Row],[M liitunud ÜK e]]/(Table54[[#This Row],[Elanikud RKA]]+Table54[[#This Row],[Liitunud H e]])</f>
        <v>0</v>
      </c>
      <c r="X562" s="8">
        <f>Table54[[#This Row],[M liitunud ÜV e]]/(Table54[[#This Row],[Elanikud RKA]]+Table54[[#This Row],[Liitunud H e]])</f>
        <v>0</v>
      </c>
    </row>
    <row r="563" spans="1:24" s="12" customFormat="1" ht="20.100000000000001" customHeight="1" x14ac:dyDescent="0.25">
      <c r="A563" s="19" t="s">
        <v>830</v>
      </c>
      <c r="B563" s="19" t="s">
        <v>831</v>
      </c>
      <c r="C563" s="1" t="s">
        <v>26</v>
      </c>
      <c r="D563" s="19" t="s">
        <v>794</v>
      </c>
      <c r="E563" s="19" t="s">
        <v>832</v>
      </c>
      <c r="F563" s="19" t="s">
        <v>833</v>
      </c>
      <c r="G563" s="17">
        <v>278</v>
      </c>
      <c r="H563" s="17"/>
      <c r="I563" s="17">
        <v>120</v>
      </c>
      <c r="J563" s="17">
        <v>120</v>
      </c>
      <c r="K563" s="17">
        <v>120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8">
        <f>Table54[[#This Row],[Elanikud RKA]]/(Table54[[#This Row],[Elanikud]])</f>
        <v>0.43165467625899279</v>
      </c>
      <c r="R563" s="8"/>
      <c r="S563" s="8">
        <f>Table54[[#This Row],[Liitunud ÜK e]]/(Table54[[#This Row],[Elanikud RKA]]+Table54[[#This Row],[Liitunud H e]])</f>
        <v>1</v>
      </c>
      <c r="T563" s="8">
        <f>Table54[[#This Row],[Liitunud ÜV e]]/(Table54[[#This Row],[Elanikud RKA]]+Table54[[#This Row],[Liitunud H e]])</f>
        <v>1</v>
      </c>
      <c r="U563" s="8">
        <f>Table54[[#This Row],[M liitunud ÜK LP e]]/(Table54[[#This Row],[Elanikud RKA]]+Table54[[#This Row],[Liitunud H e]])</f>
        <v>0</v>
      </c>
      <c r="V563" s="8">
        <f>Table54[[#This Row],[M liitunud ÜV LP e]]/(Table54[[#This Row],[Elanikud RKA]]+Table54[[#This Row],[Liitunud H e]])</f>
        <v>0</v>
      </c>
      <c r="W563" s="8">
        <f>Table54[[#This Row],[M liitunud ÜK e]]/(Table54[[#This Row],[Elanikud RKA]]+Table54[[#This Row],[Liitunud H e]])</f>
        <v>0</v>
      </c>
      <c r="X563" s="8">
        <f>Table54[[#This Row],[M liitunud ÜV e]]/(Table54[[#This Row],[Elanikud RKA]]+Table54[[#This Row],[Liitunud H e]])</f>
        <v>0</v>
      </c>
    </row>
    <row r="564" spans="1:24" s="12" customFormat="1" ht="20.100000000000001" customHeight="1" x14ac:dyDescent="0.25">
      <c r="A564" s="19" t="s">
        <v>834</v>
      </c>
      <c r="B564" s="19" t="s">
        <v>835</v>
      </c>
      <c r="C564" s="1" t="s">
        <v>26</v>
      </c>
      <c r="D564" s="19" t="s">
        <v>794</v>
      </c>
      <c r="E564" s="19" t="s">
        <v>832</v>
      </c>
      <c r="F564" s="19" t="s">
        <v>836</v>
      </c>
      <c r="G564" s="17">
        <v>399</v>
      </c>
      <c r="H564" s="17"/>
      <c r="I564" s="17">
        <v>380</v>
      </c>
      <c r="J564" s="17">
        <v>370</v>
      </c>
      <c r="K564" s="17">
        <v>370</v>
      </c>
      <c r="L564" s="17">
        <v>0</v>
      </c>
      <c r="M564" s="17">
        <v>0</v>
      </c>
      <c r="N564" s="17">
        <v>0</v>
      </c>
      <c r="O564" s="17">
        <v>10</v>
      </c>
      <c r="P564" s="17">
        <v>10</v>
      </c>
      <c r="Q564" s="8">
        <f>Table54[[#This Row],[Elanikud RKA]]/(Table54[[#This Row],[Elanikud]])</f>
        <v>0.95238095238095233</v>
      </c>
      <c r="R564" s="8"/>
      <c r="S564" s="8">
        <f>Table54[[#This Row],[Liitunud ÜK e]]/(Table54[[#This Row],[Elanikud RKA]]+Table54[[#This Row],[Liitunud H e]])</f>
        <v>0.97368421052631582</v>
      </c>
      <c r="T564" s="8">
        <f>Table54[[#This Row],[Liitunud ÜV e]]/(Table54[[#This Row],[Elanikud RKA]]+Table54[[#This Row],[Liitunud H e]])</f>
        <v>0.97368421052631582</v>
      </c>
      <c r="U564" s="8">
        <f>Table54[[#This Row],[M liitunud ÜK LP e]]/(Table54[[#This Row],[Elanikud RKA]]+Table54[[#This Row],[Liitunud H e]])</f>
        <v>0</v>
      </c>
      <c r="V564" s="8">
        <f>Table54[[#This Row],[M liitunud ÜV LP e]]/(Table54[[#This Row],[Elanikud RKA]]+Table54[[#This Row],[Liitunud H e]])</f>
        <v>0</v>
      </c>
      <c r="W564" s="8">
        <f>Table54[[#This Row],[M liitunud ÜK e]]/(Table54[[#This Row],[Elanikud RKA]]+Table54[[#This Row],[Liitunud H e]])</f>
        <v>2.6315789473684209E-2</v>
      </c>
      <c r="X564" s="8">
        <f>Table54[[#This Row],[M liitunud ÜV e]]/(Table54[[#This Row],[Elanikud RKA]]+Table54[[#This Row],[Liitunud H e]])</f>
        <v>2.6315789473684209E-2</v>
      </c>
    </row>
    <row r="565" spans="1:24" s="12" customFormat="1" ht="20.100000000000001" customHeight="1" x14ac:dyDescent="0.25">
      <c r="A565" s="9" t="s">
        <v>834</v>
      </c>
      <c r="B565" s="9" t="s">
        <v>835</v>
      </c>
      <c r="C565" s="3" t="s">
        <v>26</v>
      </c>
      <c r="D565" s="9" t="s">
        <v>794</v>
      </c>
      <c r="E565" s="9" t="s">
        <v>832</v>
      </c>
      <c r="F565" s="9" t="s">
        <v>2046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1"/>
      <c r="R565" s="8"/>
      <c r="S565" s="8"/>
      <c r="T565" s="8"/>
      <c r="U565" s="8"/>
      <c r="V565" s="8"/>
      <c r="W565" s="8"/>
      <c r="X565" s="8"/>
    </row>
    <row r="566" spans="1:24" s="12" customFormat="1" ht="20.100000000000001" customHeight="1" x14ac:dyDescent="0.25">
      <c r="A566" s="19" t="s">
        <v>837</v>
      </c>
      <c r="B566" s="19" t="s">
        <v>838</v>
      </c>
      <c r="C566" s="1" t="s">
        <v>26</v>
      </c>
      <c r="D566" s="19" t="s">
        <v>794</v>
      </c>
      <c r="E566" s="19" t="s">
        <v>839</v>
      </c>
      <c r="F566" s="19" t="s">
        <v>840</v>
      </c>
      <c r="G566" s="17">
        <v>267</v>
      </c>
      <c r="H566" s="17"/>
      <c r="I566" s="17">
        <v>240</v>
      </c>
      <c r="J566" s="17">
        <v>200</v>
      </c>
      <c r="K566" s="17">
        <v>200</v>
      </c>
      <c r="L566" s="17">
        <v>0</v>
      </c>
      <c r="M566" s="17">
        <v>40</v>
      </c>
      <c r="N566" s="17">
        <v>40</v>
      </c>
      <c r="O566" s="17">
        <v>0</v>
      </c>
      <c r="P566" s="17">
        <v>0</v>
      </c>
      <c r="Q566" s="8">
        <f>Table54[[#This Row],[Elanikud RKA]]/(Table54[[#This Row],[Elanikud]])</f>
        <v>0.898876404494382</v>
      </c>
      <c r="R566" s="8"/>
      <c r="S566" s="8">
        <f>Table54[[#This Row],[Liitunud ÜK e]]/(Table54[[#This Row],[Elanikud RKA]]+Table54[[#This Row],[Liitunud H e]])</f>
        <v>0.83333333333333337</v>
      </c>
      <c r="T566" s="8">
        <f>Table54[[#This Row],[Liitunud ÜV e]]/(Table54[[#This Row],[Elanikud RKA]]+Table54[[#This Row],[Liitunud H e]])</f>
        <v>0.83333333333333337</v>
      </c>
      <c r="U566" s="8">
        <f>Table54[[#This Row],[M liitunud ÜK LP e]]/(Table54[[#This Row],[Elanikud RKA]]+Table54[[#This Row],[Liitunud H e]])</f>
        <v>0.16666666666666666</v>
      </c>
      <c r="V566" s="8">
        <f>Table54[[#This Row],[M liitunud ÜV LP e]]/(Table54[[#This Row],[Elanikud RKA]]+Table54[[#This Row],[Liitunud H e]])</f>
        <v>0.16666666666666666</v>
      </c>
      <c r="W566" s="8">
        <f>Table54[[#This Row],[M liitunud ÜK e]]/(Table54[[#This Row],[Elanikud RKA]]+Table54[[#This Row],[Liitunud H e]])</f>
        <v>0</v>
      </c>
      <c r="X566" s="8">
        <f>Table54[[#This Row],[M liitunud ÜV e]]/(Table54[[#This Row],[Elanikud RKA]]+Table54[[#This Row],[Liitunud H e]])</f>
        <v>0</v>
      </c>
    </row>
    <row r="567" spans="1:24" s="9" customFormat="1" ht="20.100000000000001" customHeight="1" x14ac:dyDescent="0.25">
      <c r="A567" s="19" t="s">
        <v>841</v>
      </c>
      <c r="B567" s="19" t="s">
        <v>842</v>
      </c>
      <c r="C567" s="1" t="s">
        <v>26</v>
      </c>
      <c r="D567" s="19" t="s">
        <v>794</v>
      </c>
      <c r="E567" s="19" t="s">
        <v>843</v>
      </c>
      <c r="F567" s="19" t="s">
        <v>844</v>
      </c>
      <c r="G567" s="17">
        <v>71</v>
      </c>
      <c r="H567" s="17"/>
      <c r="I567" s="17">
        <v>10</v>
      </c>
      <c r="J567" s="17">
        <v>10</v>
      </c>
      <c r="K567" s="17">
        <v>10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8">
        <f>Table54[[#This Row],[Elanikud RKA]]/(Table54[[#This Row],[Elanikud]])</f>
        <v>0.14084507042253522</v>
      </c>
      <c r="R567" s="8"/>
      <c r="S567" s="8">
        <f>Table54[[#This Row],[Liitunud ÜK e]]/(Table54[[#This Row],[Elanikud RKA]]+Table54[[#This Row],[Liitunud H e]])</f>
        <v>1</v>
      </c>
      <c r="T567" s="8">
        <f>Table54[[#This Row],[Liitunud ÜV e]]/(Table54[[#This Row],[Elanikud RKA]]+Table54[[#This Row],[Liitunud H e]])</f>
        <v>1</v>
      </c>
      <c r="U567" s="8">
        <f>Table54[[#This Row],[M liitunud ÜK LP e]]/(Table54[[#This Row],[Elanikud RKA]]+Table54[[#This Row],[Liitunud H e]])</f>
        <v>0</v>
      </c>
      <c r="V567" s="8">
        <f>Table54[[#This Row],[M liitunud ÜV LP e]]/(Table54[[#This Row],[Elanikud RKA]]+Table54[[#This Row],[Liitunud H e]])</f>
        <v>0</v>
      </c>
      <c r="W567" s="8">
        <f>Table54[[#This Row],[M liitunud ÜK e]]/(Table54[[#This Row],[Elanikud RKA]]+Table54[[#This Row],[Liitunud H e]])</f>
        <v>0</v>
      </c>
      <c r="X567" s="8">
        <f>Table54[[#This Row],[M liitunud ÜV e]]/(Table54[[#This Row],[Elanikud RKA]]+Table54[[#This Row],[Liitunud H e]])</f>
        <v>0</v>
      </c>
    </row>
    <row r="568" spans="1:24" ht="20.100000000000001" customHeight="1" x14ac:dyDescent="0.25">
      <c r="A568" s="19" t="s">
        <v>845</v>
      </c>
      <c r="B568" s="19" t="s">
        <v>846</v>
      </c>
      <c r="C568" s="1" t="s">
        <v>26</v>
      </c>
      <c r="D568" s="19" t="s">
        <v>794</v>
      </c>
      <c r="E568" s="19" t="s">
        <v>847</v>
      </c>
      <c r="F568" s="19" t="s">
        <v>848</v>
      </c>
      <c r="G568" s="17">
        <v>564</v>
      </c>
      <c r="H568" s="17">
        <v>60</v>
      </c>
      <c r="I568" s="17">
        <v>510</v>
      </c>
      <c r="J568" s="17">
        <v>510</v>
      </c>
      <c r="K568" s="17">
        <v>510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8">
        <f>Table54[[#This Row],[Elanikud RKA]]/(Table54[[#This Row],[Elanikud]])</f>
        <v>0.9042553191489362</v>
      </c>
      <c r="R568" s="8">
        <f>Table54[[#This Row],[Liitunud H e]]/Table54[[#This Row],[H_elanikud]]</f>
        <v>0</v>
      </c>
      <c r="S568" s="8">
        <f>Table54[[#This Row],[Liitunud ÜK e]]/(Table54[[#This Row],[Elanikud RKA]]+Table54[[#This Row],[Liitunud H e]])</f>
        <v>1</v>
      </c>
      <c r="T568" s="8">
        <f>Table54[[#This Row],[Liitunud ÜV e]]/(Table54[[#This Row],[Elanikud RKA]]+Table54[[#This Row],[Liitunud H e]])</f>
        <v>1</v>
      </c>
      <c r="U568" s="8">
        <f>Table54[[#This Row],[M liitunud ÜK LP e]]/(Table54[[#This Row],[Elanikud RKA]]+Table54[[#This Row],[Liitunud H e]])</f>
        <v>0</v>
      </c>
      <c r="V568" s="8">
        <f>Table54[[#This Row],[M liitunud ÜV LP e]]/(Table54[[#This Row],[Elanikud RKA]]+Table54[[#This Row],[Liitunud H e]])</f>
        <v>0</v>
      </c>
      <c r="W568" s="8">
        <f>Table54[[#This Row],[M liitunud ÜK e]]/(Table54[[#This Row],[Elanikud RKA]]+Table54[[#This Row],[Liitunud H e]])</f>
        <v>0</v>
      </c>
      <c r="X568" s="8">
        <f>Table54[[#This Row],[M liitunud ÜV e]]/(Table54[[#This Row],[Elanikud RKA]]+Table54[[#This Row],[Liitunud H e]])</f>
        <v>0</v>
      </c>
    </row>
    <row r="569" spans="1:24" ht="20.100000000000001" customHeight="1" x14ac:dyDescent="0.25">
      <c r="A569" s="19" t="s">
        <v>849</v>
      </c>
      <c r="B569" s="19" t="s">
        <v>850</v>
      </c>
      <c r="C569" s="1" t="s">
        <v>26</v>
      </c>
      <c r="D569" s="19" t="s">
        <v>794</v>
      </c>
      <c r="E569" s="19" t="s">
        <v>847</v>
      </c>
      <c r="F569" s="19" t="s">
        <v>851</v>
      </c>
      <c r="G569" s="17">
        <v>374</v>
      </c>
      <c r="H569" s="17"/>
      <c r="I569" s="17">
        <v>310</v>
      </c>
      <c r="J569" s="17">
        <v>310</v>
      </c>
      <c r="K569" s="17">
        <v>310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8">
        <f>Table54[[#This Row],[Elanikud RKA]]/(Table54[[#This Row],[Elanikud]])</f>
        <v>0.82887700534759357</v>
      </c>
      <c r="S569" s="8">
        <f>Table54[[#This Row],[Liitunud ÜK e]]/(Table54[[#This Row],[Elanikud RKA]]+Table54[[#This Row],[Liitunud H e]])</f>
        <v>1</v>
      </c>
      <c r="T569" s="8">
        <f>Table54[[#This Row],[Liitunud ÜV e]]/(Table54[[#This Row],[Elanikud RKA]]+Table54[[#This Row],[Liitunud H e]])</f>
        <v>1</v>
      </c>
      <c r="U569" s="8">
        <f>Table54[[#This Row],[M liitunud ÜK LP e]]/(Table54[[#This Row],[Elanikud RKA]]+Table54[[#This Row],[Liitunud H e]])</f>
        <v>0</v>
      </c>
      <c r="V569" s="8">
        <f>Table54[[#This Row],[M liitunud ÜV LP e]]/(Table54[[#This Row],[Elanikud RKA]]+Table54[[#This Row],[Liitunud H e]])</f>
        <v>0</v>
      </c>
      <c r="W569" s="8">
        <f>Table54[[#This Row],[M liitunud ÜK e]]/(Table54[[#This Row],[Elanikud RKA]]+Table54[[#This Row],[Liitunud H e]])</f>
        <v>0</v>
      </c>
      <c r="X569" s="8">
        <f>Table54[[#This Row],[M liitunud ÜV e]]/(Table54[[#This Row],[Elanikud RKA]]+Table54[[#This Row],[Liitunud H e]])</f>
        <v>0</v>
      </c>
    </row>
    <row r="570" spans="1:24" ht="20.100000000000001" customHeight="1" x14ac:dyDescent="0.25">
      <c r="A570" s="19" t="s">
        <v>852</v>
      </c>
      <c r="B570" s="19" t="s">
        <v>853</v>
      </c>
      <c r="C570" s="1" t="s">
        <v>26</v>
      </c>
      <c r="D570" s="19" t="s">
        <v>794</v>
      </c>
      <c r="E570" s="19" t="s">
        <v>854</v>
      </c>
      <c r="F570" s="19" t="s">
        <v>855</v>
      </c>
      <c r="G570" s="17">
        <v>507</v>
      </c>
      <c r="H570" s="17">
        <v>0</v>
      </c>
      <c r="I570" s="17">
        <v>400</v>
      </c>
      <c r="J570" s="17">
        <v>300</v>
      </c>
      <c r="K570" s="17">
        <v>350</v>
      </c>
      <c r="L570" s="17">
        <v>0</v>
      </c>
      <c r="M570" s="17">
        <v>0</v>
      </c>
      <c r="N570" s="17">
        <v>0</v>
      </c>
      <c r="O570" s="17">
        <v>100</v>
      </c>
      <c r="P570" s="17">
        <v>50</v>
      </c>
      <c r="Q570" s="8">
        <f>Table54[[#This Row],[Elanikud RKA]]/(Table54[[#This Row],[Elanikud]])</f>
        <v>0.78895463510848129</v>
      </c>
      <c r="S570" s="8">
        <f>Table54[[#This Row],[Liitunud ÜK e]]/(Table54[[#This Row],[Elanikud RKA]]+Table54[[#This Row],[Liitunud H e]])</f>
        <v>0.75</v>
      </c>
      <c r="T570" s="8">
        <f>Table54[[#This Row],[Liitunud ÜV e]]/(Table54[[#This Row],[Elanikud RKA]]+Table54[[#This Row],[Liitunud H e]])</f>
        <v>0.875</v>
      </c>
      <c r="U570" s="8">
        <f>Table54[[#This Row],[M liitunud ÜK LP e]]/(Table54[[#This Row],[Elanikud RKA]]+Table54[[#This Row],[Liitunud H e]])</f>
        <v>0</v>
      </c>
      <c r="V570" s="8">
        <f>Table54[[#This Row],[M liitunud ÜV LP e]]/(Table54[[#This Row],[Elanikud RKA]]+Table54[[#This Row],[Liitunud H e]])</f>
        <v>0</v>
      </c>
      <c r="W570" s="8">
        <f>Table54[[#This Row],[M liitunud ÜK e]]/(Table54[[#This Row],[Elanikud RKA]]+Table54[[#This Row],[Liitunud H e]])</f>
        <v>0.25</v>
      </c>
      <c r="X570" s="8">
        <f>Table54[[#This Row],[M liitunud ÜV e]]/(Table54[[#This Row],[Elanikud RKA]]+Table54[[#This Row],[Liitunud H e]])</f>
        <v>0.125</v>
      </c>
    </row>
    <row r="571" spans="1:24" ht="20.100000000000001" customHeight="1" x14ac:dyDescent="0.25">
      <c r="A571" s="9" t="s">
        <v>852</v>
      </c>
      <c r="B571" s="9" t="s">
        <v>853</v>
      </c>
      <c r="C571" s="3" t="s">
        <v>26</v>
      </c>
      <c r="D571" s="9" t="s">
        <v>794</v>
      </c>
      <c r="E571" s="9" t="s">
        <v>854</v>
      </c>
      <c r="F571" s="9" t="s">
        <v>2047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1"/>
    </row>
    <row r="572" spans="1:24" ht="20.100000000000001" customHeight="1" x14ac:dyDescent="0.25">
      <c r="A572" s="12" t="s">
        <v>1833</v>
      </c>
      <c r="B572" s="12" t="s">
        <v>1834</v>
      </c>
      <c r="C572" s="2" t="s">
        <v>26</v>
      </c>
      <c r="D572" s="12" t="s">
        <v>794</v>
      </c>
      <c r="E572" s="12" t="s">
        <v>843</v>
      </c>
      <c r="F572" s="12" t="s">
        <v>1835</v>
      </c>
      <c r="G572" s="13">
        <v>394</v>
      </c>
      <c r="H572" s="13"/>
      <c r="I572" s="13">
        <v>300</v>
      </c>
      <c r="J572" s="13"/>
      <c r="K572" s="13">
        <v>250</v>
      </c>
      <c r="L572" s="13"/>
      <c r="M572" s="13"/>
      <c r="N572" s="13"/>
      <c r="O572" s="13"/>
      <c r="P572" s="13">
        <v>50</v>
      </c>
      <c r="Q572" s="14">
        <f>Table54[[#This Row],[Elanikud RKA]]/(Table54[[#This Row],[Elanikud]])</f>
        <v>0.76142131979695427</v>
      </c>
      <c r="R572" s="14"/>
      <c r="S572" s="14">
        <f>Table54[[#This Row],[Liitunud ÜK e]]/(Table54[[#This Row],[Elanikud RKA]]+Table54[[#This Row],[Liitunud H e]])</f>
        <v>0</v>
      </c>
      <c r="T572" s="14">
        <f>Table54[[#This Row],[Liitunud ÜV e]]/(Table54[[#This Row],[Elanikud RKA]]+Table54[[#This Row],[Liitunud H e]])</f>
        <v>0.83333333333333337</v>
      </c>
      <c r="U572" s="14">
        <f>Table54[[#This Row],[M liitunud ÜK LP e]]/(Table54[[#This Row],[Elanikud RKA]]+Table54[[#This Row],[Liitunud H e]])</f>
        <v>0</v>
      </c>
      <c r="V572" s="14">
        <f>Table54[[#This Row],[M liitunud ÜV LP e]]/(Table54[[#This Row],[Elanikud RKA]]+Table54[[#This Row],[Liitunud H e]])</f>
        <v>0</v>
      </c>
      <c r="W572" s="14">
        <f>Table54[[#This Row],[M liitunud ÜK e]]/(Table54[[#This Row],[Elanikud RKA]]+Table54[[#This Row],[Liitunud H e]])</f>
        <v>0</v>
      </c>
      <c r="X572" s="14">
        <f>Table54[[#This Row],[M liitunud ÜV e]]/(Table54[[#This Row],[Elanikud RKA]]+Table54[[#This Row],[Liitunud H e]])</f>
        <v>0.16666666666666666</v>
      </c>
    </row>
    <row r="573" spans="1:24" ht="20.100000000000001" customHeight="1" x14ac:dyDescent="0.25">
      <c r="A573" s="12" t="s">
        <v>1836</v>
      </c>
      <c r="B573" s="12" t="s">
        <v>1837</v>
      </c>
      <c r="C573" s="2" t="s">
        <v>26</v>
      </c>
      <c r="D573" s="12" t="s">
        <v>794</v>
      </c>
      <c r="E573" s="12" t="s">
        <v>808</v>
      </c>
      <c r="F573" s="12" t="s">
        <v>1838</v>
      </c>
      <c r="G573" s="13">
        <v>195</v>
      </c>
      <c r="H573" s="13"/>
      <c r="I573" s="13">
        <v>170</v>
      </c>
      <c r="J573" s="13"/>
      <c r="K573" s="13"/>
      <c r="L573" s="13"/>
      <c r="M573" s="13"/>
      <c r="N573" s="13"/>
      <c r="O573" s="13"/>
      <c r="P573" s="13"/>
      <c r="Q573" s="14">
        <f>Table54[[#This Row],[Elanikud RKA]]/(Table54[[#This Row],[Elanikud]])</f>
        <v>0.87179487179487181</v>
      </c>
      <c r="R573" s="14"/>
      <c r="S573" s="14">
        <f>Table54[[#This Row],[Liitunud ÜK e]]/(Table54[[#This Row],[Elanikud RKA]]+Table54[[#This Row],[Liitunud H e]])</f>
        <v>0</v>
      </c>
      <c r="T573" s="14">
        <f>Table54[[#This Row],[Liitunud ÜV e]]/(Table54[[#This Row],[Elanikud RKA]]+Table54[[#This Row],[Liitunud H e]])</f>
        <v>0</v>
      </c>
      <c r="U573" s="14">
        <f>Table54[[#This Row],[M liitunud ÜK LP e]]/(Table54[[#This Row],[Elanikud RKA]]+Table54[[#This Row],[Liitunud H e]])</f>
        <v>0</v>
      </c>
      <c r="V573" s="14">
        <f>Table54[[#This Row],[M liitunud ÜV LP e]]/(Table54[[#This Row],[Elanikud RKA]]+Table54[[#This Row],[Liitunud H e]])</f>
        <v>0</v>
      </c>
      <c r="W573" s="14">
        <f>Table54[[#This Row],[M liitunud ÜK e]]/(Table54[[#This Row],[Elanikud RKA]]+Table54[[#This Row],[Liitunud H e]])</f>
        <v>0</v>
      </c>
      <c r="X573" s="14">
        <f>Table54[[#This Row],[M liitunud ÜV e]]/(Table54[[#This Row],[Elanikud RKA]]+Table54[[#This Row],[Liitunud H e]])</f>
        <v>0</v>
      </c>
    </row>
    <row r="574" spans="1:24" s="9" customFormat="1" ht="20.100000000000001" customHeight="1" x14ac:dyDescent="0.25">
      <c r="A574" s="12" t="s">
        <v>1839</v>
      </c>
      <c r="B574" s="12" t="s">
        <v>1840</v>
      </c>
      <c r="C574" s="2" t="s">
        <v>26</v>
      </c>
      <c r="D574" s="12" t="s">
        <v>858</v>
      </c>
      <c r="E574" s="12" t="s">
        <v>859</v>
      </c>
      <c r="F574" s="12" t="s">
        <v>1841</v>
      </c>
      <c r="G574" s="13">
        <v>167</v>
      </c>
      <c r="H574" s="13">
        <v>7</v>
      </c>
      <c r="I574" s="13">
        <v>110</v>
      </c>
      <c r="J574" s="13">
        <v>63</v>
      </c>
      <c r="K574" s="13"/>
      <c r="L574" s="13"/>
      <c r="M574" s="13"/>
      <c r="N574" s="13"/>
      <c r="O574" s="13">
        <v>47</v>
      </c>
      <c r="P574" s="13"/>
      <c r="Q574" s="14">
        <f>Table54[[#This Row],[Elanikud RKA]]/(Table54[[#This Row],[Elanikud]])</f>
        <v>0.6586826347305389</v>
      </c>
      <c r="R574" s="14">
        <f>Table54[[#This Row],[Liitunud H e]]/Table54[[#This Row],[H_elanikud]]</f>
        <v>0</v>
      </c>
      <c r="S574" s="14">
        <f>Table54[[#This Row],[Liitunud ÜK e]]/(Table54[[#This Row],[Elanikud RKA]]+Table54[[#This Row],[Liitunud H e]])</f>
        <v>0.57272727272727275</v>
      </c>
      <c r="T574" s="14">
        <f>Table54[[#This Row],[Liitunud ÜV e]]/(Table54[[#This Row],[Elanikud RKA]]+Table54[[#This Row],[Liitunud H e]])</f>
        <v>0</v>
      </c>
      <c r="U574" s="14">
        <f>Table54[[#This Row],[M liitunud ÜK LP e]]/(Table54[[#This Row],[Elanikud RKA]]+Table54[[#This Row],[Liitunud H e]])</f>
        <v>0</v>
      </c>
      <c r="V574" s="14">
        <f>Table54[[#This Row],[M liitunud ÜV LP e]]/(Table54[[#This Row],[Elanikud RKA]]+Table54[[#This Row],[Liitunud H e]])</f>
        <v>0</v>
      </c>
      <c r="W574" s="14">
        <f>Table54[[#This Row],[M liitunud ÜK e]]/(Table54[[#This Row],[Elanikud RKA]]+Table54[[#This Row],[Liitunud H e]])</f>
        <v>0.42727272727272725</v>
      </c>
      <c r="X574" s="14">
        <f>Table54[[#This Row],[M liitunud ÜV e]]/(Table54[[#This Row],[Elanikud RKA]]+Table54[[#This Row],[Liitunud H e]])</f>
        <v>0</v>
      </c>
    </row>
    <row r="575" spans="1:24" ht="20.100000000000001" customHeight="1" x14ac:dyDescent="0.25">
      <c r="A575" s="12" t="s">
        <v>1842</v>
      </c>
      <c r="B575" s="12" t="s">
        <v>1843</v>
      </c>
      <c r="C575" s="2" t="s">
        <v>26</v>
      </c>
      <c r="D575" s="12" t="s">
        <v>858</v>
      </c>
      <c r="E575" s="12" t="s">
        <v>859</v>
      </c>
      <c r="F575" s="12" t="s">
        <v>1006</v>
      </c>
      <c r="G575" s="13">
        <v>1492</v>
      </c>
      <c r="H575" s="13">
        <v>60</v>
      </c>
      <c r="I575" s="13">
        <v>300</v>
      </c>
      <c r="J575" s="13"/>
      <c r="K575" s="13"/>
      <c r="L575" s="13"/>
      <c r="M575" s="13"/>
      <c r="N575" s="13"/>
      <c r="O575" s="13"/>
      <c r="P575" s="13"/>
      <c r="Q575" s="14">
        <f>Table54[[#This Row],[Elanikud RKA]]/(Table54[[#This Row],[Elanikud]])</f>
        <v>0.20107238605898123</v>
      </c>
      <c r="R575" s="14">
        <f>Table54[[#This Row],[Liitunud H e]]/Table54[[#This Row],[H_elanikud]]</f>
        <v>0</v>
      </c>
      <c r="S575" s="14">
        <f>Table54[[#This Row],[Liitunud ÜK e]]/(Table54[[#This Row],[Elanikud RKA]]+Table54[[#This Row],[Liitunud H e]])</f>
        <v>0</v>
      </c>
      <c r="T575" s="14">
        <f>Table54[[#This Row],[Liitunud ÜV e]]/(Table54[[#This Row],[Elanikud RKA]]+Table54[[#This Row],[Liitunud H e]])</f>
        <v>0</v>
      </c>
      <c r="U575" s="14">
        <f>Table54[[#This Row],[M liitunud ÜK LP e]]/(Table54[[#This Row],[Elanikud RKA]]+Table54[[#This Row],[Liitunud H e]])</f>
        <v>0</v>
      </c>
      <c r="V575" s="14">
        <f>Table54[[#This Row],[M liitunud ÜV LP e]]/(Table54[[#This Row],[Elanikud RKA]]+Table54[[#This Row],[Liitunud H e]])</f>
        <v>0</v>
      </c>
      <c r="W575" s="14">
        <f>Table54[[#This Row],[M liitunud ÜK e]]/(Table54[[#This Row],[Elanikud RKA]]+Table54[[#This Row],[Liitunud H e]])</f>
        <v>0</v>
      </c>
      <c r="X575" s="14">
        <f>Table54[[#This Row],[M liitunud ÜV e]]/(Table54[[#This Row],[Elanikud RKA]]+Table54[[#This Row],[Liitunud H e]])</f>
        <v>0</v>
      </c>
    </row>
    <row r="576" spans="1:24" ht="20.100000000000001" customHeight="1" x14ac:dyDescent="0.25">
      <c r="A576" s="9" t="s">
        <v>1842</v>
      </c>
      <c r="B576" s="9" t="s">
        <v>1843</v>
      </c>
      <c r="C576" s="3" t="s">
        <v>26</v>
      </c>
      <c r="D576" s="9" t="s">
        <v>858</v>
      </c>
      <c r="E576" s="9" t="s">
        <v>859</v>
      </c>
      <c r="F576" s="9" t="s">
        <v>2048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1"/>
    </row>
    <row r="577" spans="1:24" ht="20.100000000000001" customHeight="1" x14ac:dyDescent="0.25">
      <c r="A577" s="19" t="s">
        <v>856</v>
      </c>
      <c r="B577" s="19" t="s">
        <v>857</v>
      </c>
      <c r="C577" s="1" t="s">
        <v>26</v>
      </c>
      <c r="D577" s="19" t="s">
        <v>858</v>
      </c>
      <c r="E577" s="19" t="s">
        <v>859</v>
      </c>
      <c r="F577" s="19" t="s">
        <v>860</v>
      </c>
      <c r="G577" s="17">
        <v>422</v>
      </c>
      <c r="H577" s="17">
        <v>17</v>
      </c>
      <c r="I577" s="17">
        <v>250</v>
      </c>
      <c r="J577" s="7">
        <v>0</v>
      </c>
      <c r="K577" s="7">
        <v>230</v>
      </c>
      <c r="L577" s="17">
        <v>0</v>
      </c>
      <c r="M577" s="17">
        <v>0</v>
      </c>
      <c r="N577" s="17">
        <v>0</v>
      </c>
      <c r="O577" s="7">
        <v>250</v>
      </c>
      <c r="P577" s="7">
        <v>20</v>
      </c>
      <c r="Q577" s="8">
        <f>Table54[[#This Row],[Elanikud RKA]]/(Table54[[#This Row],[Elanikud]])</f>
        <v>0.59241706161137442</v>
      </c>
      <c r="R577" s="8">
        <f>Table54[[#This Row],[Liitunud H e]]/Table54[[#This Row],[H_elanikud]]</f>
        <v>0</v>
      </c>
      <c r="S577" s="8">
        <f>Table54[[#This Row],[Liitunud ÜK e]]/(Table54[[#This Row],[Elanikud RKA]]+Table54[[#This Row],[Liitunud H e]])</f>
        <v>0</v>
      </c>
      <c r="T577" s="8">
        <f>Table54[[#This Row],[Liitunud ÜV e]]/(Table54[[#This Row],[Elanikud RKA]]+Table54[[#This Row],[Liitunud H e]])</f>
        <v>0.92</v>
      </c>
      <c r="U577" s="8">
        <f>Table54[[#This Row],[M liitunud ÜK LP e]]/(Table54[[#This Row],[Elanikud RKA]]+Table54[[#This Row],[Liitunud H e]])</f>
        <v>0</v>
      </c>
      <c r="V577" s="8">
        <f>Table54[[#This Row],[M liitunud ÜV LP e]]/(Table54[[#This Row],[Elanikud RKA]]+Table54[[#This Row],[Liitunud H e]])</f>
        <v>0</v>
      </c>
      <c r="W577" s="8">
        <f>Table54[[#This Row],[M liitunud ÜK e]]/(Table54[[#This Row],[Elanikud RKA]]+Table54[[#This Row],[Liitunud H e]])</f>
        <v>1</v>
      </c>
      <c r="X577" s="8">
        <f>Table54[[#This Row],[M liitunud ÜV e]]/(Table54[[#This Row],[Elanikud RKA]]+Table54[[#This Row],[Liitunud H e]])</f>
        <v>0.08</v>
      </c>
    </row>
    <row r="578" spans="1:24" ht="20.100000000000001" customHeight="1" x14ac:dyDescent="0.25">
      <c r="A578" s="19" t="s">
        <v>861</v>
      </c>
      <c r="B578" s="19" t="s">
        <v>862</v>
      </c>
      <c r="C578" s="1" t="s">
        <v>26</v>
      </c>
      <c r="D578" s="19" t="s">
        <v>858</v>
      </c>
      <c r="E578" s="19" t="s">
        <v>859</v>
      </c>
      <c r="F578" s="19" t="s">
        <v>863</v>
      </c>
      <c r="G578" s="17">
        <v>196</v>
      </c>
      <c r="H578" s="17">
        <v>8</v>
      </c>
      <c r="I578" s="17">
        <v>140</v>
      </c>
      <c r="J578" s="7">
        <v>0</v>
      </c>
      <c r="K578" s="7">
        <v>98</v>
      </c>
      <c r="L578" s="17">
        <v>0</v>
      </c>
      <c r="M578" s="17">
        <v>0</v>
      </c>
      <c r="N578" s="17">
        <v>0</v>
      </c>
      <c r="O578" s="7">
        <v>0</v>
      </c>
      <c r="P578" s="17">
        <v>0</v>
      </c>
      <c r="Q578" s="8">
        <f>Table54[[#This Row],[Elanikud RKA]]/(Table54[[#This Row],[Elanikud]])</f>
        <v>0.7142857142857143</v>
      </c>
      <c r="R578" s="8">
        <f>Table54[[#This Row],[Liitunud H e]]/Table54[[#This Row],[H_elanikud]]</f>
        <v>0</v>
      </c>
      <c r="S578" s="8">
        <f>Table54[[#This Row],[Liitunud ÜK e]]/(Table54[[#This Row],[Elanikud RKA]]+Table54[[#This Row],[Liitunud H e]])</f>
        <v>0</v>
      </c>
      <c r="T578" s="8">
        <f>Table54[[#This Row],[Liitunud ÜV e]]/(Table54[[#This Row],[Elanikud RKA]]+Table54[[#This Row],[Liitunud H e]])</f>
        <v>0.7</v>
      </c>
      <c r="U578" s="8">
        <f>Table54[[#This Row],[M liitunud ÜK LP e]]/(Table54[[#This Row],[Elanikud RKA]]+Table54[[#This Row],[Liitunud H e]])</f>
        <v>0</v>
      </c>
      <c r="V578" s="8">
        <f>Table54[[#This Row],[M liitunud ÜV LP e]]/(Table54[[#This Row],[Elanikud RKA]]+Table54[[#This Row],[Liitunud H e]])</f>
        <v>0</v>
      </c>
      <c r="W578" s="8">
        <f>Table54[[#This Row],[M liitunud ÜK e]]/(Table54[[#This Row],[Elanikud RKA]]+Table54[[#This Row],[Liitunud H e]])</f>
        <v>0</v>
      </c>
      <c r="X578" s="8">
        <f>Table54[[#This Row],[M liitunud ÜV e]]/(Table54[[#This Row],[Elanikud RKA]]+Table54[[#This Row],[Liitunud H e]])</f>
        <v>0</v>
      </c>
    </row>
    <row r="579" spans="1:24" ht="20.100000000000001" customHeight="1" x14ac:dyDescent="0.25">
      <c r="A579" s="19" t="s">
        <v>864</v>
      </c>
      <c r="B579" s="19" t="s">
        <v>865</v>
      </c>
      <c r="C579" s="1" t="s">
        <v>26</v>
      </c>
      <c r="D579" s="19" t="s">
        <v>858</v>
      </c>
      <c r="E579" s="19" t="s">
        <v>859</v>
      </c>
      <c r="F579" s="19" t="s">
        <v>866</v>
      </c>
      <c r="G579" s="17">
        <v>278</v>
      </c>
      <c r="H579" s="17">
        <v>11</v>
      </c>
      <c r="I579" s="17">
        <v>80</v>
      </c>
      <c r="J579" s="7">
        <v>0</v>
      </c>
      <c r="K579" s="7">
        <v>34</v>
      </c>
      <c r="L579" s="17">
        <v>0</v>
      </c>
      <c r="M579" s="17">
        <v>0</v>
      </c>
      <c r="N579" s="17">
        <v>0</v>
      </c>
      <c r="O579" s="7">
        <v>80</v>
      </c>
      <c r="P579" s="7">
        <v>46</v>
      </c>
      <c r="Q579" s="8">
        <f>Table54[[#This Row],[Elanikud RKA]]/(Table54[[#This Row],[Elanikud]])</f>
        <v>0.28776978417266186</v>
      </c>
      <c r="R579" s="8">
        <f>Table54[[#This Row],[Liitunud H e]]/Table54[[#This Row],[H_elanikud]]</f>
        <v>0</v>
      </c>
      <c r="S579" s="8">
        <f>Table54[[#This Row],[Liitunud ÜK e]]/(Table54[[#This Row],[Elanikud RKA]]+Table54[[#This Row],[Liitunud H e]])</f>
        <v>0</v>
      </c>
      <c r="T579" s="8">
        <f>Table54[[#This Row],[Liitunud ÜV e]]/(Table54[[#This Row],[Elanikud RKA]]+Table54[[#This Row],[Liitunud H e]])</f>
        <v>0.42499999999999999</v>
      </c>
      <c r="U579" s="8">
        <f>Table54[[#This Row],[M liitunud ÜK LP e]]/(Table54[[#This Row],[Elanikud RKA]]+Table54[[#This Row],[Liitunud H e]])</f>
        <v>0</v>
      </c>
      <c r="V579" s="8">
        <f>Table54[[#This Row],[M liitunud ÜV LP e]]/(Table54[[#This Row],[Elanikud RKA]]+Table54[[#This Row],[Liitunud H e]])</f>
        <v>0</v>
      </c>
      <c r="W579" s="8">
        <f>Table54[[#This Row],[M liitunud ÜK e]]/(Table54[[#This Row],[Elanikud RKA]]+Table54[[#This Row],[Liitunud H e]])</f>
        <v>1</v>
      </c>
      <c r="X579" s="8">
        <f>Table54[[#This Row],[M liitunud ÜV e]]/(Table54[[#This Row],[Elanikud RKA]]+Table54[[#This Row],[Liitunud H e]])</f>
        <v>0.57499999999999996</v>
      </c>
    </row>
    <row r="580" spans="1:24" ht="20.100000000000001" customHeight="1" x14ac:dyDescent="0.25">
      <c r="A580" s="19" t="s">
        <v>867</v>
      </c>
      <c r="B580" s="19" t="s">
        <v>868</v>
      </c>
      <c r="C580" s="1" t="s">
        <v>26</v>
      </c>
      <c r="D580" s="19" t="s">
        <v>858</v>
      </c>
      <c r="E580" s="19" t="s">
        <v>859</v>
      </c>
      <c r="F580" s="19" t="s">
        <v>869</v>
      </c>
      <c r="G580" s="17">
        <v>179</v>
      </c>
      <c r="H580" s="17">
        <v>7</v>
      </c>
      <c r="I580" s="17">
        <v>150</v>
      </c>
      <c r="J580" s="7">
        <v>0</v>
      </c>
      <c r="K580" s="7">
        <v>143</v>
      </c>
      <c r="L580" s="17">
        <v>0</v>
      </c>
      <c r="M580" s="17">
        <v>0</v>
      </c>
      <c r="N580" s="17">
        <v>0</v>
      </c>
      <c r="O580" s="7">
        <v>150</v>
      </c>
      <c r="P580" s="7">
        <v>7</v>
      </c>
      <c r="Q580" s="8">
        <f>Table54[[#This Row],[Elanikud RKA]]/(Table54[[#This Row],[Elanikud]])</f>
        <v>0.83798882681564246</v>
      </c>
      <c r="R580" s="8">
        <f>Table54[[#This Row],[Liitunud H e]]/Table54[[#This Row],[H_elanikud]]</f>
        <v>0</v>
      </c>
      <c r="S580" s="8">
        <f>Table54[[#This Row],[Liitunud ÜK e]]/(Table54[[#This Row],[Elanikud RKA]]+Table54[[#This Row],[Liitunud H e]])</f>
        <v>0</v>
      </c>
      <c r="T580" s="8">
        <f>Table54[[#This Row],[Liitunud ÜV e]]/(Table54[[#This Row],[Elanikud RKA]]+Table54[[#This Row],[Liitunud H e]])</f>
        <v>0.95333333333333337</v>
      </c>
      <c r="U580" s="8">
        <f>Table54[[#This Row],[M liitunud ÜK LP e]]/(Table54[[#This Row],[Elanikud RKA]]+Table54[[#This Row],[Liitunud H e]])</f>
        <v>0</v>
      </c>
      <c r="V580" s="8">
        <f>Table54[[#This Row],[M liitunud ÜV LP e]]/(Table54[[#This Row],[Elanikud RKA]]+Table54[[#This Row],[Liitunud H e]])</f>
        <v>0</v>
      </c>
      <c r="W580" s="8">
        <f>Table54[[#This Row],[M liitunud ÜK e]]/(Table54[[#This Row],[Elanikud RKA]]+Table54[[#This Row],[Liitunud H e]])</f>
        <v>1</v>
      </c>
      <c r="X580" s="8">
        <f>Table54[[#This Row],[M liitunud ÜV e]]/(Table54[[#This Row],[Elanikud RKA]]+Table54[[#This Row],[Liitunud H e]])</f>
        <v>4.6666666666666669E-2</v>
      </c>
    </row>
    <row r="581" spans="1:24" ht="20.100000000000001" customHeight="1" x14ac:dyDescent="0.25">
      <c r="A581" s="19" t="s">
        <v>870</v>
      </c>
      <c r="B581" s="19" t="s">
        <v>871</v>
      </c>
      <c r="C581" s="1" t="s">
        <v>26</v>
      </c>
      <c r="D581" s="19" t="s">
        <v>858</v>
      </c>
      <c r="E581" s="19" t="s">
        <v>872</v>
      </c>
      <c r="F581" s="19" t="s">
        <v>873</v>
      </c>
      <c r="G581" s="17">
        <v>121</v>
      </c>
      <c r="H581" s="17">
        <v>4</v>
      </c>
      <c r="I581" s="17">
        <v>100</v>
      </c>
      <c r="J581" s="7">
        <v>0</v>
      </c>
      <c r="K581" s="7">
        <v>58</v>
      </c>
      <c r="L581" s="17">
        <v>0</v>
      </c>
      <c r="M581" s="17">
        <v>0</v>
      </c>
      <c r="N581" s="17">
        <v>0</v>
      </c>
      <c r="O581" s="7">
        <v>0</v>
      </c>
      <c r="P581" s="7">
        <v>15</v>
      </c>
      <c r="Q581" s="8">
        <f>Table54[[#This Row],[Elanikud RKA]]/(Table54[[#This Row],[Elanikud]])</f>
        <v>0.82644628099173556</v>
      </c>
      <c r="R581" s="8">
        <f>Table54[[#This Row],[Liitunud H e]]/Table54[[#This Row],[H_elanikud]]</f>
        <v>0</v>
      </c>
      <c r="S581" s="8">
        <f>Table54[[#This Row],[Liitunud ÜK e]]/(Table54[[#This Row],[Elanikud RKA]]+Table54[[#This Row],[Liitunud H e]])</f>
        <v>0</v>
      </c>
      <c r="T581" s="8">
        <f>Table54[[#This Row],[Liitunud ÜV e]]/(Table54[[#This Row],[Elanikud RKA]]+Table54[[#This Row],[Liitunud H e]])</f>
        <v>0.57999999999999996</v>
      </c>
      <c r="U581" s="8">
        <f>Table54[[#This Row],[M liitunud ÜK LP e]]/(Table54[[#This Row],[Elanikud RKA]]+Table54[[#This Row],[Liitunud H e]])</f>
        <v>0</v>
      </c>
      <c r="V581" s="8">
        <f>Table54[[#This Row],[M liitunud ÜV LP e]]/(Table54[[#This Row],[Elanikud RKA]]+Table54[[#This Row],[Liitunud H e]])</f>
        <v>0</v>
      </c>
      <c r="W581" s="8">
        <f>Table54[[#This Row],[M liitunud ÜK e]]/(Table54[[#This Row],[Elanikud RKA]]+Table54[[#This Row],[Liitunud H e]])</f>
        <v>0</v>
      </c>
      <c r="X581" s="8">
        <f>Table54[[#This Row],[M liitunud ÜV e]]/(Table54[[#This Row],[Elanikud RKA]]+Table54[[#This Row],[Liitunud H e]])</f>
        <v>0.15</v>
      </c>
    </row>
    <row r="582" spans="1:24" ht="20.100000000000001" customHeight="1" x14ac:dyDescent="0.25">
      <c r="A582" s="19" t="s">
        <v>874</v>
      </c>
      <c r="B582" s="19" t="s">
        <v>875</v>
      </c>
      <c r="C582" s="1" t="s">
        <v>26</v>
      </c>
      <c r="D582" s="19" t="s">
        <v>858</v>
      </c>
      <c r="E582" s="19" t="s">
        <v>876</v>
      </c>
      <c r="F582" s="19" t="s">
        <v>877</v>
      </c>
      <c r="G582" s="17">
        <v>241</v>
      </c>
      <c r="H582" s="17">
        <v>0</v>
      </c>
      <c r="I582" s="17">
        <v>140</v>
      </c>
      <c r="J582" s="7">
        <v>140</v>
      </c>
      <c r="K582" s="7">
        <v>140</v>
      </c>
      <c r="L582" s="17">
        <v>0</v>
      </c>
      <c r="M582" s="17">
        <v>0</v>
      </c>
      <c r="N582" s="17">
        <v>0</v>
      </c>
      <c r="O582" s="7">
        <v>0</v>
      </c>
      <c r="P582" s="7">
        <v>0</v>
      </c>
      <c r="Q582" s="8">
        <f>Table54[[#This Row],[Elanikud RKA]]/(Table54[[#This Row],[Elanikud]])</f>
        <v>0.58091286307053946</v>
      </c>
      <c r="S582" s="8">
        <f>Table54[[#This Row],[Liitunud ÜK e]]/(Table54[[#This Row],[Elanikud RKA]]+Table54[[#This Row],[Liitunud H e]])</f>
        <v>1</v>
      </c>
      <c r="T582" s="8">
        <f>Table54[[#This Row],[Liitunud ÜV e]]/(Table54[[#This Row],[Elanikud RKA]]+Table54[[#This Row],[Liitunud H e]])</f>
        <v>1</v>
      </c>
      <c r="U582" s="8">
        <f>Table54[[#This Row],[M liitunud ÜK LP e]]/(Table54[[#This Row],[Elanikud RKA]]+Table54[[#This Row],[Liitunud H e]])</f>
        <v>0</v>
      </c>
      <c r="V582" s="8">
        <f>Table54[[#This Row],[M liitunud ÜV LP e]]/(Table54[[#This Row],[Elanikud RKA]]+Table54[[#This Row],[Liitunud H e]])</f>
        <v>0</v>
      </c>
      <c r="W582" s="8">
        <f>Table54[[#This Row],[M liitunud ÜK e]]/(Table54[[#This Row],[Elanikud RKA]]+Table54[[#This Row],[Liitunud H e]])</f>
        <v>0</v>
      </c>
      <c r="X582" s="8">
        <f>Table54[[#This Row],[M liitunud ÜV e]]/(Table54[[#This Row],[Elanikud RKA]]+Table54[[#This Row],[Liitunud H e]])</f>
        <v>0</v>
      </c>
    </row>
    <row r="583" spans="1:24" ht="20.100000000000001" customHeight="1" x14ac:dyDescent="0.25">
      <c r="A583" s="19" t="s">
        <v>878</v>
      </c>
      <c r="B583" s="19" t="s">
        <v>879</v>
      </c>
      <c r="C583" s="1" t="s">
        <v>26</v>
      </c>
      <c r="D583" s="19" t="s">
        <v>858</v>
      </c>
      <c r="E583" s="19" t="s">
        <v>880</v>
      </c>
      <c r="F583" s="19" t="s">
        <v>881</v>
      </c>
      <c r="G583" s="17">
        <v>225</v>
      </c>
      <c r="H583" s="17">
        <v>28</v>
      </c>
      <c r="I583" s="17">
        <v>320</v>
      </c>
      <c r="J583" s="7">
        <v>140</v>
      </c>
      <c r="K583" s="7">
        <v>140</v>
      </c>
      <c r="L583" s="7">
        <v>0</v>
      </c>
      <c r="M583" s="7">
        <v>180</v>
      </c>
      <c r="N583" s="7">
        <v>180</v>
      </c>
      <c r="O583" s="7">
        <v>660</v>
      </c>
      <c r="P583" s="7">
        <v>660</v>
      </c>
      <c r="Q583" s="8">
        <f>Table54[[#This Row],[Elanikud RKA]]/(Table54[[#This Row],[Elanikud]]+G584)</f>
        <v>0.80808080808080807</v>
      </c>
      <c r="R583" s="8">
        <f>Table54[[#This Row],[Liitunud H e]]/Table54[[#This Row],[H_elanikud]]</f>
        <v>0</v>
      </c>
      <c r="S583" s="8">
        <f>Table54[[#This Row],[Liitunud ÜK e]]/(Table54[[#This Row],[Elanikud RKA]]+Table54[[#This Row],[Liitunud H e]])</f>
        <v>0.4375</v>
      </c>
      <c r="T583" s="8">
        <f>Table54[[#This Row],[Liitunud ÜV e]]/(Table54[[#This Row],[Elanikud RKA]]+Table54[[#This Row],[Liitunud H e]])</f>
        <v>0.4375</v>
      </c>
      <c r="U583" s="8">
        <f>Table54[[#This Row],[M liitunud ÜK LP e]]/(Table54[[#This Row],[Elanikud RKA]]+Table54[[#This Row],[Liitunud H e]])</f>
        <v>0.5625</v>
      </c>
      <c r="V583" s="8">
        <f>Table54[[#This Row],[M liitunud ÜV LP e]]/(Table54[[#This Row],[Elanikud RKA]]+Table54[[#This Row],[Liitunud H e]])</f>
        <v>0.5625</v>
      </c>
      <c r="W583" s="8">
        <f>Table54[[#This Row],[M liitunud ÜK e]]/(Table54[[#This Row],[Elanikud RKA]]+Table54[[#This Row],[Liitunud H e]])</f>
        <v>2.0625</v>
      </c>
      <c r="X583" s="8">
        <f>Table54[[#This Row],[M liitunud ÜV e]]/(Table54[[#This Row],[Elanikud RKA]]+Table54[[#This Row],[Liitunud H e]])</f>
        <v>2.0625</v>
      </c>
    </row>
    <row r="584" spans="1:24" ht="20.100000000000001" customHeight="1" x14ac:dyDescent="0.25">
      <c r="A584" s="19" t="s">
        <v>878</v>
      </c>
      <c r="B584" s="19" t="s">
        <v>879</v>
      </c>
      <c r="C584" s="1" t="s">
        <v>26</v>
      </c>
      <c r="D584" s="19" t="s">
        <v>858</v>
      </c>
      <c r="E584" s="19" t="s">
        <v>880</v>
      </c>
      <c r="F584" s="19" t="s">
        <v>882</v>
      </c>
      <c r="G584" s="17">
        <v>171</v>
      </c>
      <c r="H584" s="17"/>
      <c r="I584" s="17"/>
      <c r="J584" s="7"/>
      <c r="K584" s="7"/>
      <c r="L584" s="7"/>
      <c r="M584" s="7"/>
      <c r="N584" s="7"/>
      <c r="O584" s="7"/>
      <c r="P584" s="7"/>
      <c r="Q584" s="8">
        <f>Table54[[#This Row],[Elanikud RKA]]/(Table54[[#This Row],[Elanikud]])</f>
        <v>0</v>
      </c>
    </row>
    <row r="585" spans="1:24" ht="20.100000000000001" customHeight="1" x14ac:dyDescent="0.25">
      <c r="A585" s="9" t="s">
        <v>878</v>
      </c>
      <c r="B585" s="9" t="s">
        <v>879</v>
      </c>
      <c r="C585" s="3" t="s">
        <v>26</v>
      </c>
      <c r="D585" s="9" t="s">
        <v>858</v>
      </c>
      <c r="E585" s="9" t="s">
        <v>859</v>
      </c>
      <c r="F585" s="9" t="s">
        <v>2049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1"/>
    </row>
    <row r="586" spans="1:24" ht="20.100000000000001" customHeight="1" x14ac:dyDescent="0.25">
      <c r="A586" s="19" t="s">
        <v>883</v>
      </c>
      <c r="B586" s="19" t="s">
        <v>884</v>
      </c>
      <c r="C586" s="1" t="s">
        <v>26</v>
      </c>
      <c r="D586" s="19" t="s">
        <v>858</v>
      </c>
      <c r="E586" s="19" t="s">
        <v>872</v>
      </c>
      <c r="F586" s="19" t="s">
        <v>885</v>
      </c>
      <c r="G586" s="17">
        <v>271</v>
      </c>
      <c r="H586" s="17">
        <v>8</v>
      </c>
      <c r="I586" s="17">
        <v>180</v>
      </c>
      <c r="J586" s="7">
        <v>151</v>
      </c>
      <c r="K586" s="7">
        <v>151</v>
      </c>
      <c r="L586" s="7">
        <v>0</v>
      </c>
      <c r="M586" s="7">
        <v>5</v>
      </c>
      <c r="N586" s="7">
        <v>0</v>
      </c>
      <c r="O586" s="7">
        <v>24</v>
      </c>
      <c r="P586" s="7">
        <v>29</v>
      </c>
      <c r="Q586" s="8">
        <f>Table54[[#This Row],[Elanikud RKA]]/(Table54[[#This Row],[Elanikud]])</f>
        <v>0.66420664206642066</v>
      </c>
      <c r="R586" s="8">
        <f>Table54[[#This Row],[Liitunud H e]]/Table54[[#This Row],[H_elanikud]]</f>
        <v>0</v>
      </c>
      <c r="S586" s="8">
        <f>Table54[[#This Row],[Liitunud ÜK e]]/(Table54[[#This Row],[Elanikud RKA]]+Table54[[#This Row],[Liitunud H e]])</f>
        <v>0.83888888888888891</v>
      </c>
      <c r="T586" s="8">
        <f>Table54[[#This Row],[Liitunud ÜV e]]/(Table54[[#This Row],[Elanikud RKA]]+Table54[[#This Row],[Liitunud H e]])</f>
        <v>0.83888888888888891</v>
      </c>
      <c r="U586" s="8">
        <f>Table54[[#This Row],[M liitunud ÜK LP e]]/(Table54[[#This Row],[Elanikud RKA]]+Table54[[#This Row],[Liitunud H e]])</f>
        <v>2.7777777777777776E-2</v>
      </c>
      <c r="V586" s="8">
        <f>Table54[[#This Row],[M liitunud ÜV LP e]]/(Table54[[#This Row],[Elanikud RKA]]+Table54[[#This Row],[Liitunud H e]])</f>
        <v>0</v>
      </c>
      <c r="W586" s="8">
        <f>Table54[[#This Row],[M liitunud ÜK e]]/(Table54[[#This Row],[Elanikud RKA]]+Table54[[#This Row],[Liitunud H e]])</f>
        <v>0.13333333333333333</v>
      </c>
      <c r="X586" s="8">
        <f>Table54[[#This Row],[M liitunud ÜV e]]/(Table54[[#This Row],[Elanikud RKA]]+Table54[[#This Row],[Liitunud H e]])</f>
        <v>0.16111111111111112</v>
      </c>
    </row>
    <row r="587" spans="1:24" s="12" customFormat="1" ht="20.100000000000001" customHeight="1" x14ac:dyDescent="0.25">
      <c r="A587" s="19" t="s">
        <v>886</v>
      </c>
      <c r="B587" s="19" t="s">
        <v>887</v>
      </c>
      <c r="C587" s="1" t="s">
        <v>26</v>
      </c>
      <c r="D587" s="19" t="s">
        <v>858</v>
      </c>
      <c r="E587" s="19" t="s">
        <v>876</v>
      </c>
      <c r="F587" s="19" t="s">
        <v>888</v>
      </c>
      <c r="G587" s="17">
        <v>406</v>
      </c>
      <c r="H587" s="17">
        <v>0</v>
      </c>
      <c r="I587" s="17">
        <v>350</v>
      </c>
      <c r="J587" s="7">
        <v>250</v>
      </c>
      <c r="K587" s="7">
        <v>297</v>
      </c>
      <c r="L587" s="7">
        <v>0</v>
      </c>
      <c r="M587" s="7">
        <v>100</v>
      </c>
      <c r="N587" s="7">
        <v>53</v>
      </c>
      <c r="O587" s="7">
        <v>0</v>
      </c>
      <c r="P587" s="7">
        <v>0</v>
      </c>
      <c r="Q587" s="8">
        <f>Table54[[#This Row],[Elanikud RKA]]/(Table54[[#This Row],[Elanikud]])</f>
        <v>0.86206896551724133</v>
      </c>
      <c r="R587" s="8"/>
      <c r="S587" s="8">
        <f>Table54[[#This Row],[Liitunud ÜK e]]/(Table54[[#This Row],[Elanikud RKA]]+Table54[[#This Row],[Liitunud H e]])</f>
        <v>0.7142857142857143</v>
      </c>
      <c r="T587" s="8">
        <f>Table54[[#This Row],[Liitunud ÜV e]]/(Table54[[#This Row],[Elanikud RKA]]+Table54[[#This Row],[Liitunud H e]])</f>
        <v>0.84857142857142853</v>
      </c>
      <c r="U587" s="8">
        <f>Table54[[#This Row],[M liitunud ÜK LP e]]/(Table54[[#This Row],[Elanikud RKA]]+Table54[[#This Row],[Liitunud H e]])</f>
        <v>0.2857142857142857</v>
      </c>
      <c r="V587" s="8">
        <f>Table54[[#This Row],[M liitunud ÜV LP e]]/(Table54[[#This Row],[Elanikud RKA]]+Table54[[#This Row],[Liitunud H e]])</f>
        <v>0.15142857142857144</v>
      </c>
      <c r="W587" s="8">
        <f>Table54[[#This Row],[M liitunud ÜK e]]/(Table54[[#This Row],[Elanikud RKA]]+Table54[[#This Row],[Liitunud H e]])</f>
        <v>0</v>
      </c>
      <c r="X587" s="8">
        <f>Table54[[#This Row],[M liitunud ÜV e]]/(Table54[[#This Row],[Elanikud RKA]]+Table54[[#This Row],[Liitunud H e]])</f>
        <v>0</v>
      </c>
    </row>
    <row r="588" spans="1:24" ht="20.100000000000001" customHeight="1" x14ac:dyDescent="0.25">
      <c r="A588" s="19" t="s">
        <v>889</v>
      </c>
      <c r="B588" s="19" t="s">
        <v>890</v>
      </c>
      <c r="C588" s="1" t="s">
        <v>26</v>
      </c>
      <c r="D588" s="19" t="s">
        <v>858</v>
      </c>
      <c r="E588" s="19" t="s">
        <v>891</v>
      </c>
      <c r="F588" s="19" t="s">
        <v>892</v>
      </c>
      <c r="G588" s="17">
        <v>744</v>
      </c>
      <c r="H588" s="17">
        <v>0</v>
      </c>
      <c r="I588" s="17">
        <v>730</v>
      </c>
      <c r="J588" s="7">
        <v>730</v>
      </c>
      <c r="K588" s="7">
        <v>730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8">
        <f>Table54[[#This Row],[Elanikud RKA]]/(Table54[[#This Row],[Elanikud]]+G589)</f>
        <v>0.89680589680589684</v>
      </c>
      <c r="S588" s="8">
        <f>Table54[[#This Row],[Liitunud ÜK e]]/(Table54[[#This Row],[Elanikud RKA]]+Table54[[#This Row],[Liitunud H e]])</f>
        <v>1</v>
      </c>
      <c r="T588" s="8">
        <f>Table54[[#This Row],[Liitunud ÜV e]]/(Table54[[#This Row],[Elanikud RKA]]+Table54[[#This Row],[Liitunud H e]])</f>
        <v>1</v>
      </c>
      <c r="U588" s="8">
        <f>Table54[[#This Row],[M liitunud ÜK LP e]]/(Table54[[#This Row],[Elanikud RKA]]+Table54[[#This Row],[Liitunud H e]])</f>
        <v>0</v>
      </c>
      <c r="V588" s="8">
        <f>Table54[[#This Row],[M liitunud ÜV LP e]]/(Table54[[#This Row],[Elanikud RKA]]+Table54[[#This Row],[Liitunud H e]])</f>
        <v>0</v>
      </c>
      <c r="W588" s="8">
        <f>Table54[[#This Row],[M liitunud ÜK e]]/(Table54[[#This Row],[Elanikud RKA]]+Table54[[#This Row],[Liitunud H e]])</f>
        <v>0</v>
      </c>
      <c r="X588" s="8">
        <f>Table54[[#This Row],[M liitunud ÜV e]]/(Table54[[#This Row],[Elanikud RKA]]+Table54[[#This Row],[Liitunud H e]])</f>
        <v>0</v>
      </c>
    </row>
    <row r="589" spans="1:24" s="9" customFormat="1" ht="20.100000000000001" customHeight="1" x14ac:dyDescent="0.25">
      <c r="A589" s="19" t="s">
        <v>889</v>
      </c>
      <c r="B589" s="19" t="s">
        <v>890</v>
      </c>
      <c r="C589" s="1" t="s">
        <v>26</v>
      </c>
      <c r="D589" s="19" t="s">
        <v>858</v>
      </c>
      <c r="E589" s="19" t="s">
        <v>893</v>
      </c>
      <c r="F589" s="19" t="s">
        <v>894</v>
      </c>
      <c r="G589" s="17">
        <v>70</v>
      </c>
      <c r="H589" s="17"/>
      <c r="I589" s="17"/>
      <c r="J589" s="17"/>
      <c r="K589" s="17"/>
      <c r="L589" s="17"/>
      <c r="M589" s="17"/>
      <c r="N589" s="17"/>
      <c r="O589" s="17"/>
      <c r="P589" s="17"/>
      <c r="Q589" s="8"/>
      <c r="R589" s="8"/>
      <c r="S589" s="8"/>
      <c r="T589" s="8"/>
      <c r="U589" s="8"/>
      <c r="V589" s="8"/>
      <c r="W589" s="8"/>
      <c r="X589" s="8"/>
    </row>
    <row r="590" spans="1:24" ht="20.100000000000001" customHeight="1" x14ac:dyDescent="0.25">
      <c r="A590" s="19" t="s">
        <v>895</v>
      </c>
      <c r="B590" s="19" t="s">
        <v>896</v>
      </c>
      <c r="C590" s="1" t="s">
        <v>26</v>
      </c>
      <c r="D590" s="19" t="s">
        <v>858</v>
      </c>
      <c r="E590" s="19" t="s">
        <v>897</v>
      </c>
      <c r="F590" s="19" t="s">
        <v>898</v>
      </c>
      <c r="G590" s="17">
        <v>164</v>
      </c>
      <c r="H590" s="17">
        <v>0</v>
      </c>
      <c r="I590" s="17">
        <v>160</v>
      </c>
      <c r="J590" s="7">
        <v>160</v>
      </c>
      <c r="K590" s="7">
        <v>160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8">
        <f>Table54[[#This Row],[Elanikud RKA]]/(Table54[[#This Row],[Elanikud]])</f>
        <v>0.97560975609756095</v>
      </c>
      <c r="S590" s="8">
        <f>Table54[[#This Row],[Liitunud ÜK e]]/(Table54[[#This Row],[Elanikud RKA]]+Table54[[#This Row],[Liitunud H e]])</f>
        <v>1</v>
      </c>
      <c r="T590" s="8">
        <f>Table54[[#This Row],[Liitunud ÜV e]]/(Table54[[#This Row],[Elanikud RKA]]+Table54[[#This Row],[Liitunud H e]])</f>
        <v>1</v>
      </c>
      <c r="U590" s="8">
        <f>Table54[[#This Row],[M liitunud ÜK LP e]]/(Table54[[#This Row],[Elanikud RKA]]+Table54[[#This Row],[Liitunud H e]])</f>
        <v>0</v>
      </c>
      <c r="V590" s="8">
        <f>Table54[[#This Row],[M liitunud ÜV LP e]]/(Table54[[#This Row],[Elanikud RKA]]+Table54[[#This Row],[Liitunud H e]])</f>
        <v>0</v>
      </c>
      <c r="W590" s="8">
        <f>Table54[[#This Row],[M liitunud ÜK e]]/(Table54[[#This Row],[Elanikud RKA]]+Table54[[#This Row],[Liitunud H e]])</f>
        <v>0</v>
      </c>
      <c r="X590" s="8">
        <f>Table54[[#This Row],[M liitunud ÜV e]]/(Table54[[#This Row],[Elanikud RKA]]+Table54[[#This Row],[Liitunud H e]])</f>
        <v>0</v>
      </c>
    </row>
    <row r="591" spans="1:24" ht="20.100000000000001" customHeight="1" x14ac:dyDescent="0.25">
      <c r="A591" s="19" t="s">
        <v>899</v>
      </c>
      <c r="B591" s="19" t="s">
        <v>900</v>
      </c>
      <c r="C591" s="1" t="s">
        <v>26</v>
      </c>
      <c r="D591" s="19" t="s">
        <v>858</v>
      </c>
      <c r="E591" s="19" t="s">
        <v>897</v>
      </c>
      <c r="F591" s="19" t="s">
        <v>901</v>
      </c>
      <c r="G591" s="17">
        <v>388</v>
      </c>
      <c r="H591" s="17">
        <v>0</v>
      </c>
      <c r="I591" s="17">
        <v>350</v>
      </c>
      <c r="J591" s="7">
        <v>350</v>
      </c>
      <c r="K591" s="7">
        <v>350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8">
        <f>Table54[[#This Row],[Elanikud RKA]]/(Table54[[#This Row],[Elanikud]])</f>
        <v>0.90206185567010311</v>
      </c>
      <c r="S591" s="8">
        <f>Table54[[#This Row],[Liitunud ÜK e]]/(Table54[[#This Row],[Elanikud RKA]]+Table54[[#This Row],[Liitunud H e]])</f>
        <v>1</v>
      </c>
      <c r="T591" s="8">
        <f>Table54[[#This Row],[Liitunud ÜV e]]/(Table54[[#This Row],[Elanikud RKA]]+Table54[[#This Row],[Liitunud H e]])</f>
        <v>1</v>
      </c>
      <c r="U591" s="8">
        <f>Table54[[#This Row],[M liitunud ÜK LP e]]/(Table54[[#This Row],[Elanikud RKA]]+Table54[[#This Row],[Liitunud H e]])</f>
        <v>0</v>
      </c>
      <c r="V591" s="8">
        <f>Table54[[#This Row],[M liitunud ÜV LP e]]/(Table54[[#This Row],[Elanikud RKA]]+Table54[[#This Row],[Liitunud H e]])</f>
        <v>0</v>
      </c>
      <c r="W591" s="8">
        <f>Table54[[#This Row],[M liitunud ÜK e]]/(Table54[[#This Row],[Elanikud RKA]]+Table54[[#This Row],[Liitunud H e]])</f>
        <v>0</v>
      </c>
      <c r="X591" s="8">
        <f>Table54[[#This Row],[M liitunud ÜV e]]/(Table54[[#This Row],[Elanikud RKA]]+Table54[[#This Row],[Liitunud H e]])</f>
        <v>0</v>
      </c>
    </row>
    <row r="592" spans="1:24" ht="20.100000000000001" customHeight="1" x14ac:dyDescent="0.25">
      <c r="A592" s="19" t="s">
        <v>902</v>
      </c>
      <c r="B592" s="19" t="s">
        <v>903</v>
      </c>
      <c r="C592" s="1" t="s">
        <v>26</v>
      </c>
      <c r="D592" s="19" t="s">
        <v>858</v>
      </c>
      <c r="E592" s="19" t="s">
        <v>897</v>
      </c>
      <c r="F592" s="19" t="s">
        <v>904</v>
      </c>
      <c r="G592" s="17">
        <v>1195</v>
      </c>
      <c r="H592" s="17">
        <v>0</v>
      </c>
      <c r="I592" s="17">
        <v>1150</v>
      </c>
      <c r="J592" s="7">
        <v>825</v>
      </c>
      <c r="K592" s="7">
        <v>880</v>
      </c>
      <c r="L592" s="7">
        <v>0</v>
      </c>
      <c r="M592" s="7">
        <v>62</v>
      </c>
      <c r="N592" s="7">
        <v>67</v>
      </c>
      <c r="O592" s="7">
        <v>263</v>
      </c>
      <c r="P592" s="7">
        <v>203</v>
      </c>
      <c r="Q592" s="8">
        <f>Table54[[#This Row],[Elanikud RKA]]/(Table54[[#This Row],[Elanikud]])</f>
        <v>0.96234309623430958</v>
      </c>
      <c r="S592" s="8">
        <f>Table54[[#This Row],[Liitunud ÜK e]]/(Table54[[#This Row],[Elanikud RKA]]+Table54[[#This Row],[Liitunud H e]])</f>
        <v>0.71739130434782605</v>
      </c>
      <c r="T592" s="8">
        <f>Table54[[#This Row],[Liitunud ÜV e]]/(Table54[[#This Row],[Elanikud RKA]]+Table54[[#This Row],[Liitunud H e]])</f>
        <v>0.76521739130434785</v>
      </c>
      <c r="U592" s="8">
        <f>Table54[[#This Row],[M liitunud ÜK LP e]]/(Table54[[#This Row],[Elanikud RKA]]+Table54[[#This Row],[Liitunud H e]])</f>
        <v>5.3913043478260869E-2</v>
      </c>
      <c r="V592" s="8">
        <f>Table54[[#This Row],[M liitunud ÜV LP e]]/(Table54[[#This Row],[Elanikud RKA]]+Table54[[#This Row],[Liitunud H e]])</f>
        <v>5.8260869565217394E-2</v>
      </c>
      <c r="W592" s="8">
        <f>Table54[[#This Row],[M liitunud ÜK e]]/(Table54[[#This Row],[Elanikud RKA]]+Table54[[#This Row],[Liitunud H e]])</f>
        <v>0.22869565217391305</v>
      </c>
      <c r="X592" s="8">
        <f>Table54[[#This Row],[M liitunud ÜV e]]/(Table54[[#This Row],[Elanikud RKA]]+Table54[[#This Row],[Liitunud H e]])</f>
        <v>0.17652173913043478</v>
      </c>
    </row>
    <row r="593" spans="1:24" ht="20.100000000000001" customHeight="1" x14ac:dyDescent="0.25">
      <c r="A593" s="19" t="s">
        <v>905</v>
      </c>
      <c r="B593" s="19" t="s">
        <v>906</v>
      </c>
      <c r="C593" s="1" t="s">
        <v>26</v>
      </c>
      <c r="D593" s="19" t="s">
        <v>858</v>
      </c>
      <c r="E593" s="19" t="s">
        <v>907</v>
      </c>
      <c r="F593" s="19" t="s">
        <v>908</v>
      </c>
      <c r="G593" s="17">
        <v>191</v>
      </c>
      <c r="H593" s="17">
        <v>92</v>
      </c>
      <c r="I593" s="17">
        <v>80</v>
      </c>
      <c r="J593" s="7">
        <v>60</v>
      </c>
      <c r="K593" s="7">
        <v>80</v>
      </c>
      <c r="L593" s="7">
        <v>0</v>
      </c>
      <c r="M593" s="7">
        <v>0</v>
      </c>
      <c r="N593" s="17">
        <v>0</v>
      </c>
      <c r="O593" s="7">
        <v>20</v>
      </c>
      <c r="P593" s="17">
        <v>0</v>
      </c>
      <c r="Q593" s="8">
        <f>Table54[[#This Row],[Elanikud RKA]]/(Table54[[#This Row],[Elanikud]])</f>
        <v>0.41884816753926701</v>
      </c>
      <c r="R593" s="8">
        <f>Table54[[#This Row],[Liitunud H e]]/Table54[[#This Row],[H_elanikud]]</f>
        <v>0</v>
      </c>
      <c r="S593" s="8">
        <f>Table54[[#This Row],[Liitunud ÜK e]]/(Table54[[#This Row],[Elanikud RKA]]+Table54[[#This Row],[Liitunud H e]])</f>
        <v>0.75</v>
      </c>
      <c r="T593" s="8">
        <f>Table54[[#This Row],[Liitunud ÜV e]]/(Table54[[#This Row],[Elanikud RKA]]+Table54[[#This Row],[Liitunud H e]])</f>
        <v>1</v>
      </c>
      <c r="U593" s="8">
        <f>Table54[[#This Row],[M liitunud ÜK LP e]]/(Table54[[#This Row],[Elanikud RKA]]+Table54[[#This Row],[Liitunud H e]])</f>
        <v>0</v>
      </c>
      <c r="V593" s="8">
        <f>Table54[[#This Row],[M liitunud ÜV LP e]]/(Table54[[#This Row],[Elanikud RKA]]+Table54[[#This Row],[Liitunud H e]])</f>
        <v>0</v>
      </c>
      <c r="W593" s="8">
        <f>Table54[[#This Row],[M liitunud ÜK e]]/(Table54[[#This Row],[Elanikud RKA]]+Table54[[#This Row],[Liitunud H e]])</f>
        <v>0.25</v>
      </c>
      <c r="X593" s="8">
        <f>Table54[[#This Row],[M liitunud ÜV e]]/(Table54[[#This Row],[Elanikud RKA]]+Table54[[#This Row],[Liitunud H e]])</f>
        <v>0</v>
      </c>
    </row>
    <row r="594" spans="1:24" ht="20.100000000000001" customHeight="1" x14ac:dyDescent="0.25">
      <c r="A594" s="19" t="s">
        <v>909</v>
      </c>
      <c r="B594" s="19" t="s">
        <v>910</v>
      </c>
      <c r="C594" s="1" t="s">
        <v>26</v>
      </c>
      <c r="D594" s="19" t="s">
        <v>858</v>
      </c>
      <c r="E594" s="19" t="s">
        <v>907</v>
      </c>
      <c r="F594" s="19" t="s">
        <v>911</v>
      </c>
      <c r="G594" s="17">
        <v>268</v>
      </c>
      <c r="H594" s="17">
        <v>129</v>
      </c>
      <c r="I594" s="17">
        <v>240</v>
      </c>
      <c r="J594" s="7">
        <v>195</v>
      </c>
      <c r="K594" s="7">
        <v>227</v>
      </c>
      <c r="L594" s="7">
        <v>0</v>
      </c>
      <c r="M594" s="7">
        <v>0</v>
      </c>
      <c r="N594" s="17">
        <v>0</v>
      </c>
      <c r="O594" s="7">
        <v>45</v>
      </c>
      <c r="P594" s="7">
        <v>13</v>
      </c>
      <c r="Q594" s="8">
        <f>Table54[[#This Row],[Elanikud RKA]]/(Table54[[#This Row],[Elanikud]])</f>
        <v>0.89552238805970152</v>
      </c>
      <c r="R594" s="8">
        <f>Table54[[#This Row],[Liitunud H e]]/Table54[[#This Row],[H_elanikud]]</f>
        <v>0</v>
      </c>
      <c r="S594" s="8">
        <f>Table54[[#This Row],[Liitunud ÜK e]]/(Table54[[#This Row],[Elanikud RKA]]+Table54[[#This Row],[Liitunud H e]])</f>
        <v>0.8125</v>
      </c>
      <c r="T594" s="8">
        <f>Table54[[#This Row],[Liitunud ÜV e]]/(Table54[[#This Row],[Elanikud RKA]]+Table54[[#This Row],[Liitunud H e]])</f>
        <v>0.9458333333333333</v>
      </c>
      <c r="U594" s="8">
        <f>Table54[[#This Row],[M liitunud ÜK LP e]]/(Table54[[#This Row],[Elanikud RKA]]+Table54[[#This Row],[Liitunud H e]])</f>
        <v>0</v>
      </c>
      <c r="V594" s="8">
        <f>Table54[[#This Row],[M liitunud ÜV LP e]]/(Table54[[#This Row],[Elanikud RKA]]+Table54[[#This Row],[Liitunud H e]])</f>
        <v>0</v>
      </c>
      <c r="W594" s="8">
        <f>Table54[[#This Row],[M liitunud ÜK e]]/(Table54[[#This Row],[Elanikud RKA]]+Table54[[#This Row],[Liitunud H e]])</f>
        <v>0.1875</v>
      </c>
      <c r="X594" s="8">
        <f>Table54[[#This Row],[M liitunud ÜV e]]/(Table54[[#This Row],[Elanikud RKA]]+Table54[[#This Row],[Liitunud H e]])</f>
        <v>5.4166666666666669E-2</v>
      </c>
    </row>
    <row r="595" spans="1:24" ht="20.100000000000001" customHeight="1" x14ac:dyDescent="0.25">
      <c r="A595" s="19" t="s">
        <v>912</v>
      </c>
      <c r="B595" s="19" t="s">
        <v>913</v>
      </c>
      <c r="C595" s="1" t="s">
        <v>26</v>
      </c>
      <c r="D595" s="19" t="s">
        <v>858</v>
      </c>
      <c r="E595" s="19" t="s">
        <v>907</v>
      </c>
      <c r="F595" s="19" t="s">
        <v>914</v>
      </c>
      <c r="G595" s="17">
        <v>692</v>
      </c>
      <c r="H595" s="17">
        <v>332</v>
      </c>
      <c r="I595" s="17">
        <v>600</v>
      </c>
      <c r="J595" s="7">
        <v>283</v>
      </c>
      <c r="K595" s="7">
        <v>510</v>
      </c>
      <c r="L595" s="7">
        <v>0</v>
      </c>
      <c r="M595" s="7">
        <v>0</v>
      </c>
      <c r="N595" s="17">
        <v>0</v>
      </c>
      <c r="O595" s="7">
        <v>0</v>
      </c>
      <c r="P595" s="17">
        <v>0</v>
      </c>
      <c r="Q595" s="8">
        <f>Table54[[#This Row],[Elanikud RKA]]/(Table54[[#This Row],[Elanikud]])</f>
        <v>0.86705202312138729</v>
      </c>
      <c r="R595" s="8">
        <f>Table54[[#This Row],[Liitunud H e]]/Table54[[#This Row],[H_elanikud]]</f>
        <v>0</v>
      </c>
      <c r="S595" s="8">
        <f>Table54[[#This Row],[Liitunud ÜK e]]/(Table54[[#This Row],[Elanikud RKA]]+Table54[[#This Row],[Liitunud H e]])</f>
        <v>0.47166666666666668</v>
      </c>
      <c r="T595" s="8">
        <f>Table54[[#This Row],[Liitunud ÜV e]]/(Table54[[#This Row],[Elanikud RKA]]+Table54[[#This Row],[Liitunud H e]])</f>
        <v>0.85</v>
      </c>
      <c r="U595" s="8">
        <f>Table54[[#This Row],[M liitunud ÜK LP e]]/(Table54[[#This Row],[Elanikud RKA]]+Table54[[#This Row],[Liitunud H e]])</f>
        <v>0</v>
      </c>
      <c r="V595" s="8">
        <f>Table54[[#This Row],[M liitunud ÜV LP e]]/(Table54[[#This Row],[Elanikud RKA]]+Table54[[#This Row],[Liitunud H e]])</f>
        <v>0</v>
      </c>
      <c r="W595" s="8">
        <f>Table54[[#This Row],[M liitunud ÜK e]]/(Table54[[#This Row],[Elanikud RKA]]+Table54[[#This Row],[Liitunud H e]])</f>
        <v>0</v>
      </c>
      <c r="X595" s="8">
        <f>Table54[[#This Row],[M liitunud ÜV e]]/(Table54[[#This Row],[Elanikud RKA]]+Table54[[#This Row],[Liitunud H e]])</f>
        <v>0</v>
      </c>
    </row>
    <row r="596" spans="1:24" ht="20.100000000000001" customHeight="1" x14ac:dyDescent="0.25">
      <c r="A596" s="12" t="s">
        <v>1844</v>
      </c>
      <c r="B596" s="12" t="s">
        <v>1845</v>
      </c>
      <c r="C596" s="2" t="s">
        <v>26</v>
      </c>
      <c r="D596" s="12" t="s">
        <v>858</v>
      </c>
      <c r="E596" s="12" t="s">
        <v>893</v>
      </c>
      <c r="F596" s="12" t="s">
        <v>1846</v>
      </c>
      <c r="G596" s="13">
        <v>189</v>
      </c>
      <c r="H596" s="13">
        <v>0</v>
      </c>
      <c r="I596" s="13">
        <v>110</v>
      </c>
      <c r="J596" s="13"/>
      <c r="K596" s="13"/>
      <c r="L596" s="13"/>
      <c r="M596" s="13"/>
      <c r="N596" s="13"/>
      <c r="O596" s="13"/>
      <c r="P596" s="13"/>
      <c r="Q596" s="14">
        <f>Table54[[#This Row],[Elanikud RKA]]/(Table54[[#This Row],[Elanikud]])</f>
        <v>0.58201058201058198</v>
      </c>
      <c r="R596" s="14"/>
      <c r="S596" s="14">
        <f>Table54[[#This Row],[Liitunud ÜK e]]/(Table54[[#This Row],[Elanikud RKA]]+Table54[[#This Row],[Liitunud H e]])</f>
        <v>0</v>
      </c>
      <c r="T596" s="14">
        <f>Table54[[#This Row],[Liitunud ÜV e]]/(Table54[[#This Row],[Elanikud RKA]]+Table54[[#This Row],[Liitunud H e]])</f>
        <v>0</v>
      </c>
      <c r="U596" s="14">
        <f>Table54[[#This Row],[M liitunud ÜK LP e]]/(Table54[[#This Row],[Elanikud RKA]]+Table54[[#This Row],[Liitunud H e]])</f>
        <v>0</v>
      </c>
      <c r="V596" s="14">
        <f>Table54[[#This Row],[M liitunud ÜV LP e]]/(Table54[[#This Row],[Elanikud RKA]]+Table54[[#This Row],[Liitunud H e]])</f>
        <v>0</v>
      </c>
      <c r="W596" s="14">
        <f>Table54[[#This Row],[M liitunud ÜK e]]/(Table54[[#This Row],[Elanikud RKA]]+Table54[[#This Row],[Liitunud H e]])</f>
        <v>0</v>
      </c>
      <c r="X596" s="14">
        <f>Table54[[#This Row],[M liitunud ÜV e]]/(Table54[[#This Row],[Elanikud RKA]]+Table54[[#This Row],[Liitunud H e]])</f>
        <v>0</v>
      </c>
    </row>
    <row r="597" spans="1:24" ht="20.100000000000001" customHeight="1" x14ac:dyDescent="0.25">
      <c r="A597" s="19" t="s">
        <v>915</v>
      </c>
      <c r="B597" s="19" t="s">
        <v>265</v>
      </c>
      <c r="C597" s="1" t="s">
        <v>26</v>
      </c>
      <c r="D597" s="19" t="s">
        <v>858</v>
      </c>
      <c r="E597" s="19" t="s">
        <v>916</v>
      </c>
      <c r="F597" s="19" t="s">
        <v>266</v>
      </c>
      <c r="G597" s="17">
        <v>115</v>
      </c>
      <c r="H597" s="17">
        <v>55</v>
      </c>
      <c r="I597" s="17">
        <v>170</v>
      </c>
      <c r="J597" s="7">
        <v>91</v>
      </c>
      <c r="K597" s="7">
        <v>108</v>
      </c>
      <c r="L597" s="7">
        <v>0</v>
      </c>
      <c r="M597" s="7">
        <v>17</v>
      </c>
      <c r="N597" s="7">
        <v>17</v>
      </c>
      <c r="O597" s="7">
        <v>62</v>
      </c>
      <c r="P597" s="7">
        <v>0</v>
      </c>
      <c r="Q597" s="8">
        <f>Table54[[#This Row],[Elanikud RKA]]/(Table54[[#This Row],[Elanikud]])</f>
        <v>1.4782608695652173</v>
      </c>
      <c r="R597" s="8">
        <f>Table54[[#This Row],[Liitunud H e]]/Table54[[#This Row],[H_elanikud]]</f>
        <v>0</v>
      </c>
      <c r="S597" s="8">
        <f>Table54[[#This Row],[Liitunud ÜK e]]/(Table54[[#This Row],[Elanikud RKA]]+Table54[[#This Row],[Liitunud H e]])</f>
        <v>0.53529411764705881</v>
      </c>
      <c r="T597" s="8">
        <f>Table54[[#This Row],[Liitunud ÜV e]]/(Table54[[#This Row],[Elanikud RKA]]+Table54[[#This Row],[Liitunud H e]])</f>
        <v>0.63529411764705879</v>
      </c>
      <c r="U597" s="8">
        <f>Table54[[#This Row],[M liitunud ÜK LP e]]/(Table54[[#This Row],[Elanikud RKA]]+Table54[[#This Row],[Liitunud H e]])</f>
        <v>0.1</v>
      </c>
      <c r="V597" s="8">
        <f>Table54[[#This Row],[M liitunud ÜV LP e]]/(Table54[[#This Row],[Elanikud RKA]]+Table54[[#This Row],[Liitunud H e]])</f>
        <v>0.1</v>
      </c>
      <c r="W597" s="8">
        <f>Table54[[#This Row],[M liitunud ÜK e]]/(Table54[[#This Row],[Elanikud RKA]]+Table54[[#This Row],[Liitunud H e]])</f>
        <v>0.36470588235294116</v>
      </c>
      <c r="X597" s="8">
        <f>Table54[[#This Row],[M liitunud ÜV e]]/(Table54[[#This Row],[Elanikud RKA]]+Table54[[#This Row],[Liitunud H e]])</f>
        <v>0</v>
      </c>
    </row>
    <row r="598" spans="1:24" s="9" customFormat="1" ht="20.100000000000001" customHeight="1" x14ac:dyDescent="0.25">
      <c r="A598" s="9" t="s">
        <v>915</v>
      </c>
      <c r="B598" s="9" t="s">
        <v>265</v>
      </c>
      <c r="C598" s="3" t="s">
        <v>26</v>
      </c>
      <c r="D598" s="9" t="s">
        <v>858</v>
      </c>
      <c r="E598" s="9" t="s">
        <v>916</v>
      </c>
      <c r="F598" s="9" t="s">
        <v>2050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1"/>
      <c r="R598" s="8"/>
      <c r="S598" s="8"/>
      <c r="T598" s="8"/>
      <c r="U598" s="8"/>
      <c r="V598" s="8"/>
      <c r="W598" s="8"/>
      <c r="X598" s="8"/>
    </row>
    <row r="599" spans="1:24" s="9" customFormat="1" ht="20.100000000000001" customHeight="1" x14ac:dyDescent="0.25">
      <c r="A599" s="19" t="s">
        <v>917</v>
      </c>
      <c r="B599" s="19" t="s">
        <v>918</v>
      </c>
      <c r="C599" s="1" t="s">
        <v>26</v>
      </c>
      <c r="D599" s="19" t="s">
        <v>858</v>
      </c>
      <c r="E599" s="19" t="s">
        <v>916</v>
      </c>
      <c r="F599" s="19" t="s">
        <v>919</v>
      </c>
      <c r="G599" s="17">
        <v>227</v>
      </c>
      <c r="H599" s="17">
        <v>0</v>
      </c>
      <c r="I599" s="17">
        <v>200</v>
      </c>
      <c r="J599" s="7">
        <v>200</v>
      </c>
      <c r="K599" s="7">
        <v>200</v>
      </c>
      <c r="L599" s="7">
        <v>0</v>
      </c>
      <c r="M599" s="7">
        <v>0</v>
      </c>
      <c r="N599" s="17">
        <v>0</v>
      </c>
      <c r="O599" s="7">
        <v>0</v>
      </c>
      <c r="P599" s="17">
        <v>0</v>
      </c>
      <c r="Q599" s="8">
        <f>Table54[[#This Row],[Elanikud RKA]]/(Table54[[#This Row],[Elanikud]])</f>
        <v>0.88105726872246692</v>
      </c>
      <c r="R599" s="8"/>
      <c r="S599" s="8">
        <f>Table54[[#This Row],[Liitunud ÜK e]]/(Table54[[#This Row],[Elanikud RKA]]+Table54[[#This Row],[Liitunud H e]])</f>
        <v>1</v>
      </c>
      <c r="T599" s="8">
        <f>Table54[[#This Row],[Liitunud ÜV e]]/(Table54[[#This Row],[Elanikud RKA]]+Table54[[#This Row],[Liitunud H e]])</f>
        <v>1</v>
      </c>
      <c r="U599" s="8">
        <f>Table54[[#This Row],[M liitunud ÜK LP e]]/(Table54[[#This Row],[Elanikud RKA]]+Table54[[#This Row],[Liitunud H e]])</f>
        <v>0</v>
      </c>
      <c r="V599" s="8">
        <f>Table54[[#This Row],[M liitunud ÜV LP e]]/(Table54[[#This Row],[Elanikud RKA]]+Table54[[#This Row],[Liitunud H e]])</f>
        <v>0</v>
      </c>
      <c r="W599" s="8">
        <f>Table54[[#This Row],[M liitunud ÜK e]]/(Table54[[#This Row],[Elanikud RKA]]+Table54[[#This Row],[Liitunud H e]])</f>
        <v>0</v>
      </c>
      <c r="X599" s="8">
        <f>Table54[[#This Row],[M liitunud ÜV e]]/(Table54[[#This Row],[Elanikud RKA]]+Table54[[#This Row],[Liitunud H e]])</f>
        <v>0</v>
      </c>
    </row>
    <row r="600" spans="1:24" s="9" customFormat="1" ht="20.100000000000001" customHeight="1" x14ac:dyDescent="0.25">
      <c r="A600" s="19" t="s">
        <v>920</v>
      </c>
      <c r="B600" s="19" t="s">
        <v>921</v>
      </c>
      <c r="C600" s="1" t="s">
        <v>26</v>
      </c>
      <c r="D600" s="19" t="s">
        <v>858</v>
      </c>
      <c r="E600" s="19" t="s">
        <v>859</v>
      </c>
      <c r="F600" s="19" t="s">
        <v>922</v>
      </c>
      <c r="G600" s="17">
        <v>460</v>
      </c>
      <c r="H600" s="17">
        <v>18</v>
      </c>
      <c r="I600" s="17">
        <v>400</v>
      </c>
      <c r="J600" s="7">
        <v>400</v>
      </c>
      <c r="K600" s="7">
        <v>400</v>
      </c>
      <c r="L600" s="7">
        <v>0</v>
      </c>
      <c r="M600" s="7">
        <v>0</v>
      </c>
      <c r="N600" s="17">
        <v>0</v>
      </c>
      <c r="O600" s="7">
        <v>0</v>
      </c>
      <c r="P600" s="17">
        <v>0</v>
      </c>
      <c r="Q600" s="8">
        <f>Table54[[#This Row],[Elanikud RKA]]/(Table54[[#This Row],[Elanikud]])</f>
        <v>0.86956521739130432</v>
      </c>
      <c r="R600" s="8">
        <f>Table54[[#This Row],[Liitunud H e]]/Table54[[#This Row],[H_elanikud]]</f>
        <v>0</v>
      </c>
      <c r="S600" s="8">
        <f>Table54[[#This Row],[Liitunud ÜK e]]/(Table54[[#This Row],[Elanikud RKA]]+Table54[[#This Row],[Liitunud H e]])</f>
        <v>1</v>
      </c>
      <c r="T600" s="8">
        <f>Table54[[#This Row],[Liitunud ÜV e]]/(Table54[[#This Row],[Elanikud RKA]]+Table54[[#This Row],[Liitunud H e]])</f>
        <v>1</v>
      </c>
      <c r="U600" s="8">
        <f>Table54[[#This Row],[M liitunud ÜK LP e]]/(Table54[[#This Row],[Elanikud RKA]]+Table54[[#This Row],[Liitunud H e]])</f>
        <v>0</v>
      </c>
      <c r="V600" s="8">
        <f>Table54[[#This Row],[M liitunud ÜV LP e]]/(Table54[[#This Row],[Elanikud RKA]]+Table54[[#This Row],[Liitunud H e]])</f>
        <v>0</v>
      </c>
      <c r="W600" s="8">
        <f>Table54[[#This Row],[M liitunud ÜK e]]/(Table54[[#This Row],[Elanikud RKA]]+Table54[[#This Row],[Liitunud H e]])</f>
        <v>0</v>
      </c>
      <c r="X600" s="8">
        <f>Table54[[#This Row],[M liitunud ÜV e]]/(Table54[[#This Row],[Elanikud RKA]]+Table54[[#This Row],[Liitunud H e]])</f>
        <v>0</v>
      </c>
    </row>
    <row r="601" spans="1:24" s="9" customFormat="1" ht="20.100000000000001" customHeight="1" x14ac:dyDescent="0.25">
      <c r="A601" s="19" t="s">
        <v>923</v>
      </c>
      <c r="B601" s="19" t="s">
        <v>924</v>
      </c>
      <c r="C601" s="1" t="s">
        <v>26</v>
      </c>
      <c r="D601" s="19" t="s">
        <v>858</v>
      </c>
      <c r="E601" s="19" t="s">
        <v>925</v>
      </c>
      <c r="F601" s="19" t="s">
        <v>926</v>
      </c>
      <c r="G601" s="17">
        <v>711</v>
      </c>
      <c r="H601" s="17">
        <v>0</v>
      </c>
      <c r="I601" s="17">
        <v>200</v>
      </c>
      <c r="J601" s="7">
        <v>200</v>
      </c>
      <c r="K601" s="7">
        <v>200</v>
      </c>
      <c r="L601" s="7">
        <v>0</v>
      </c>
      <c r="M601" s="7">
        <v>0</v>
      </c>
      <c r="N601" s="17">
        <v>0</v>
      </c>
      <c r="O601" s="7">
        <v>0</v>
      </c>
      <c r="P601" s="17">
        <v>0</v>
      </c>
      <c r="Q601" s="8"/>
      <c r="R601" s="8"/>
      <c r="S601" s="8">
        <f>Table54[[#This Row],[Liitunud ÜK e]]/(Table54[[#This Row],[Elanikud RKA]]+Table54[[#This Row],[Liitunud H e]])</f>
        <v>1</v>
      </c>
      <c r="T601" s="8">
        <f>Table54[[#This Row],[Liitunud ÜV e]]/(Table54[[#This Row],[Elanikud RKA]]+Table54[[#This Row],[Liitunud H e]])</f>
        <v>1</v>
      </c>
      <c r="U601" s="8">
        <f>Table54[[#This Row],[M liitunud ÜK LP e]]/(Table54[[#This Row],[Elanikud RKA]]+Table54[[#This Row],[Liitunud H e]])</f>
        <v>0</v>
      </c>
      <c r="V601" s="8">
        <f>Table54[[#This Row],[M liitunud ÜV LP e]]/(Table54[[#This Row],[Elanikud RKA]]+Table54[[#This Row],[Liitunud H e]])</f>
        <v>0</v>
      </c>
      <c r="W601" s="8">
        <f>Table54[[#This Row],[M liitunud ÜK e]]/(Table54[[#This Row],[Elanikud RKA]]+Table54[[#This Row],[Liitunud H e]])</f>
        <v>0</v>
      </c>
      <c r="X601" s="8">
        <f>Table54[[#This Row],[M liitunud ÜV e]]/(Table54[[#This Row],[Elanikud RKA]]+Table54[[#This Row],[Liitunud H e]])</f>
        <v>0</v>
      </c>
    </row>
    <row r="602" spans="1:24" ht="20.100000000000001" customHeight="1" x14ac:dyDescent="0.25">
      <c r="A602" s="19" t="s">
        <v>927</v>
      </c>
      <c r="B602" s="19" t="s">
        <v>928</v>
      </c>
      <c r="C602" s="1" t="s">
        <v>26</v>
      </c>
      <c r="D602" s="19" t="s">
        <v>858</v>
      </c>
      <c r="E602" s="19" t="s">
        <v>925</v>
      </c>
      <c r="F602" s="19" t="s">
        <v>929</v>
      </c>
      <c r="G602" s="17">
        <v>273</v>
      </c>
      <c r="H602" s="17">
        <v>0</v>
      </c>
      <c r="I602" s="17">
        <v>180</v>
      </c>
      <c r="J602" s="7">
        <v>180</v>
      </c>
      <c r="K602" s="7">
        <v>180</v>
      </c>
      <c r="L602" s="7">
        <v>0</v>
      </c>
      <c r="M602" s="7">
        <v>0</v>
      </c>
      <c r="N602" s="17">
        <v>0</v>
      </c>
      <c r="O602" s="7">
        <v>0</v>
      </c>
      <c r="P602" s="17">
        <v>0</v>
      </c>
      <c r="S602" s="8">
        <f>Table54[[#This Row],[Liitunud ÜK e]]/(Table54[[#This Row],[Elanikud RKA]]+Table54[[#This Row],[Liitunud H e]])</f>
        <v>1</v>
      </c>
      <c r="T602" s="8">
        <f>Table54[[#This Row],[Liitunud ÜV e]]/(Table54[[#This Row],[Elanikud RKA]]+Table54[[#This Row],[Liitunud H e]])</f>
        <v>1</v>
      </c>
      <c r="U602" s="8">
        <f>Table54[[#This Row],[M liitunud ÜK LP e]]/(Table54[[#This Row],[Elanikud RKA]]+Table54[[#This Row],[Liitunud H e]])</f>
        <v>0</v>
      </c>
      <c r="V602" s="8">
        <f>Table54[[#This Row],[M liitunud ÜV LP e]]/(Table54[[#This Row],[Elanikud RKA]]+Table54[[#This Row],[Liitunud H e]])</f>
        <v>0</v>
      </c>
      <c r="W602" s="8">
        <f>Table54[[#This Row],[M liitunud ÜK e]]/(Table54[[#This Row],[Elanikud RKA]]+Table54[[#This Row],[Liitunud H e]])</f>
        <v>0</v>
      </c>
      <c r="X602" s="8">
        <f>Table54[[#This Row],[M liitunud ÜV e]]/(Table54[[#This Row],[Elanikud RKA]]+Table54[[#This Row],[Liitunud H e]])</f>
        <v>0</v>
      </c>
    </row>
    <row r="603" spans="1:24" s="12" customFormat="1" ht="20.100000000000001" customHeight="1" x14ac:dyDescent="0.25">
      <c r="A603" s="19" t="s">
        <v>930</v>
      </c>
      <c r="B603" s="19" t="s">
        <v>931</v>
      </c>
      <c r="C603" s="1" t="s">
        <v>48</v>
      </c>
      <c r="D603" s="19" t="s">
        <v>858</v>
      </c>
      <c r="E603" s="19" t="s">
        <v>932</v>
      </c>
      <c r="F603" s="19" t="s">
        <v>932</v>
      </c>
      <c r="G603" s="17">
        <v>39728</v>
      </c>
      <c r="H603" s="17">
        <v>0</v>
      </c>
      <c r="I603" s="17">
        <v>39419</v>
      </c>
      <c r="J603" s="7">
        <v>39137</v>
      </c>
      <c r="K603" s="7">
        <v>39025</v>
      </c>
      <c r="L603" s="7">
        <v>0</v>
      </c>
      <c r="M603" s="7">
        <v>0</v>
      </c>
      <c r="N603" s="17">
        <v>180</v>
      </c>
      <c r="O603" s="7">
        <v>1182</v>
      </c>
      <c r="P603" s="7">
        <v>394</v>
      </c>
      <c r="Q603" s="8">
        <f>Table54[[#This Row],[Elanikud RKA]]/(Table54[[#This Row],[Elanikud]]+G604+G605+G606)</f>
        <v>0.90306987399770899</v>
      </c>
      <c r="R603" s="8"/>
      <c r="S603" s="8">
        <f>Table54[[#This Row],[Liitunud ÜK e]]/(Table54[[#This Row],[Elanikud RKA]]+Table54[[#This Row],[Liitunud H e]])</f>
        <v>0.99284608944925035</v>
      </c>
      <c r="T603" s="8">
        <f>Table54[[#This Row],[Liitunud ÜV e]]/(Table54[[#This Row],[Elanikud RKA]]+Table54[[#This Row],[Liitunud H e]])</f>
        <v>0.99000482001065471</v>
      </c>
      <c r="U603" s="8">
        <f>Table54[[#This Row],[M liitunud ÜK LP e]]/(Table54[[#This Row],[Elanikud RKA]]+Table54[[#This Row],[Liitunud H e]])</f>
        <v>0</v>
      </c>
      <c r="V603" s="8">
        <f>Table54[[#This Row],[M liitunud ÜV LP e]]/(Table54[[#This Row],[Elanikud RKA]]+Table54[[#This Row],[Liitunud H e]])</f>
        <v>4.5663258834572158E-3</v>
      </c>
      <c r="W603" s="8">
        <f>Table54[[#This Row],[M liitunud ÜK e]]/(Table54[[#This Row],[Elanikud RKA]]+Table54[[#This Row],[Liitunud H e]])</f>
        <v>2.998553996803572E-2</v>
      </c>
      <c r="X603" s="8">
        <f>Table54[[#This Row],[M liitunud ÜV e]]/(Table54[[#This Row],[Elanikud RKA]]+Table54[[#This Row],[Liitunud H e]])</f>
        <v>9.9951799893452393E-3</v>
      </c>
    </row>
    <row r="604" spans="1:24" ht="20.100000000000001" customHeight="1" x14ac:dyDescent="0.25">
      <c r="A604" s="19" t="s">
        <v>930</v>
      </c>
      <c r="B604" s="19" t="s">
        <v>931</v>
      </c>
      <c r="C604" s="1" t="s">
        <v>48</v>
      </c>
      <c r="D604" s="19" t="s">
        <v>858</v>
      </c>
      <c r="E604" s="19" t="s">
        <v>859</v>
      </c>
      <c r="F604" s="19" t="s">
        <v>933</v>
      </c>
      <c r="G604" s="17">
        <v>1028</v>
      </c>
      <c r="H604" s="17">
        <v>41</v>
      </c>
      <c r="I604" s="17"/>
      <c r="J604" s="7"/>
      <c r="K604" s="7"/>
      <c r="L604" s="7"/>
      <c r="M604" s="7"/>
      <c r="N604" s="7"/>
      <c r="O604" s="7"/>
      <c r="P604" s="7"/>
    </row>
    <row r="605" spans="1:24" s="9" customFormat="1" ht="20.100000000000001" customHeight="1" x14ac:dyDescent="0.25">
      <c r="A605" s="6" t="s">
        <v>930</v>
      </c>
      <c r="B605" s="6" t="s">
        <v>931</v>
      </c>
      <c r="C605" s="1" t="s">
        <v>48</v>
      </c>
      <c r="D605" s="6" t="s">
        <v>858</v>
      </c>
      <c r="E605" s="6" t="s">
        <v>880</v>
      </c>
      <c r="F605" s="6" t="s">
        <v>934</v>
      </c>
      <c r="G605" s="7">
        <v>1332</v>
      </c>
      <c r="H605" s="7">
        <v>93</v>
      </c>
      <c r="I605" s="7"/>
      <c r="J605" s="7"/>
      <c r="K605" s="7"/>
      <c r="L605" s="7"/>
      <c r="M605" s="7"/>
      <c r="N605" s="17"/>
      <c r="O605" s="7"/>
      <c r="P605" s="7"/>
      <c r="Q605" s="8"/>
      <c r="R605" s="8"/>
      <c r="S605" s="8"/>
      <c r="T605" s="8"/>
      <c r="U605" s="8"/>
      <c r="V605" s="8"/>
      <c r="W605" s="8"/>
      <c r="X605" s="8"/>
    </row>
    <row r="606" spans="1:24" ht="20.100000000000001" customHeight="1" x14ac:dyDescent="0.25">
      <c r="A606" s="19" t="s">
        <v>930</v>
      </c>
      <c r="B606" s="19" t="s">
        <v>931</v>
      </c>
      <c r="C606" s="1" t="s">
        <v>48</v>
      </c>
      <c r="D606" s="19" t="s">
        <v>858</v>
      </c>
      <c r="E606" s="19" t="s">
        <v>880</v>
      </c>
      <c r="F606" s="19" t="s">
        <v>935</v>
      </c>
      <c r="G606" s="17">
        <v>1562</v>
      </c>
      <c r="H606" s="17">
        <v>0</v>
      </c>
      <c r="I606" s="17"/>
      <c r="J606" s="7"/>
      <c r="K606" s="7"/>
      <c r="L606" s="7"/>
      <c r="M606" s="7"/>
      <c r="N606" s="7"/>
      <c r="O606" s="7"/>
      <c r="P606" s="7"/>
    </row>
    <row r="607" spans="1:24" ht="20.100000000000001" customHeight="1" x14ac:dyDescent="0.25">
      <c r="A607" s="9" t="s">
        <v>930</v>
      </c>
      <c r="B607" s="9" t="s">
        <v>931</v>
      </c>
      <c r="C607" s="3" t="s">
        <v>48</v>
      </c>
      <c r="D607" s="9" t="s">
        <v>858</v>
      </c>
      <c r="E607" s="9" t="s">
        <v>880</v>
      </c>
      <c r="F607" s="9" t="s">
        <v>881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1"/>
    </row>
    <row r="608" spans="1:24" ht="20.100000000000001" customHeight="1" x14ac:dyDescent="0.25">
      <c r="A608" s="9" t="s">
        <v>930</v>
      </c>
      <c r="B608" s="9" t="s">
        <v>931</v>
      </c>
      <c r="C608" s="3" t="s">
        <v>48</v>
      </c>
      <c r="D608" s="9" t="s">
        <v>858</v>
      </c>
      <c r="E608" s="9" t="s">
        <v>880</v>
      </c>
      <c r="F608" s="9" t="s">
        <v>2051</v>
      </c>
      <c r="G608" s="10"/>
      <c r="H608" s="10"/>
      <c r="I608" s="10"/>
      <c r="J608" s="7"/>
      <c r="K608" s="7"/>
      <c r="L608" s="7"/>
      <c r="M608" s="7"/>
      <c r="N608" s="17"/>
      <c r="O608" s="7"/>
      <c r="P608" s="7"/>
    </row>
    <row r="609" spans="1:24" s="9" customFormat="1" ht="20.100000000000001" customHeight="1" x14ac:dyDescent="0.25">
      <c r="A609" s="9" t="s">
        <v>930</v>
      </c>
      <c r="B609" s="9" t="s">
        <v>931</v>
      </c>
      <c r="C609" s="3" t="s">
        <v>48</v>
      </c>
      <c r="D609" s="9" t="s">
        <v>858</v>
      </c>
      <c r="E609" s="9" t="s">
        <v>960</v>
      </c>
      <c r="F609" s="9" t="s">
        <v>2052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1"/>
      <c r="R609" s="8"/>
      <c r="S609" s="8"/>
      <c r="T609" s="8"/>
      <c r="U609" s="8"/>
      <c r="V609" s="8"/>
      <c r="W609" s="8"/>
      <c r="X609" s="8"/>
    </row>
    <row r="610" spans="1:24" ht="20.100000000000001" customHeight="1" x14ac:dyDescent="0.25">
      <c r="A610" s="6" t="s">
        <v>936</v>
      </c>
      <c r="B610" s="6" t="s">
        <v>937</v>
      </c>
      <c r="C610" s="1" t="s">
        <v>48</v>
      </c>
      <c r="D610" s="6" t="s">
        <v>858</v>
      </c>
      <c r="E610" s="6" t="s">
        <v>938</v>
      </c>
      <c r="F610" s="6" t="s">
        <v>938</v>
      </c>
      <c r="G610" s="7">
        <v>4076</v>
      </c>
      <c r="H610" s="7">
        <v>109</v>
      </c>
      <c r="I610" s="7">
        <v>6510</v>
      </c>
      <c r="J610" s="7">
        <v>3352</v>
      </c>
      <c r="K610" s="7">
        <v>3352</v>
      </c>
      <c r="L610" s="7">
        <v>0</v>
      </c>
      <c r="M610" s="7">
        <v>830</v>
      </c>
      <c r="N610" s="7">
        <v>830</v>
      </c>
      <c r="O610" s="7">
        <v>169</v>
      </c>
      <c r="P610" s="7">
        <v>169</v>
      </c>
      <c r="Q610" s="8">
        <f>Table54[[#This Row],[Elanikud RKA]]/(Table54[[#This Row],[Elanikud]]+G611+G612)</f>
        <v>0.81242980157244482</v>
      </c>
      <c r="S610" s="8">
        <f>Table54[[#This Row],[Liitunud ÜK e]]/(Table54[[#This Row],[Elanikud RKA]]+Table54[[#This Row],[Liitunud H e]])</f>
        <v>0.51490015360983099</v>
      </c>
      <c r="T610" s="8">
        <f>Table54[[#This Row],[Liitunud ÜV e]]/(Table54[[#This Row],[Elanikud RKA]]+Table54[[#This Row],[Liitunud H e]])</f>
        <v>0.51490015360983099</v>
      </c>
      <c r="U610" s="8">
        <f>Table54[[#This Row],[M liitunud ÜK LP e]]/(Table54[[#This Row],[Elanikud RKA]]+Table54[[#This Row],[Liitunud H e]])</f>
        <v>0.12749615975422426</v>
      </c>
      <c r="V610" s="8">
        <f>Table54[[#This Row],[M liitunud ÜV LP e]]/(Table54[[#This Row],[Elanikud RKA]]+Table54[[#This Row],[Liitunud H e]])</f>
        <v>0.12749615975422426</v>
      </c>
      <c r="W610" s="8">
        <f>Table54[[#This Row],[M liitunud ÜK e]]/(Table54[[#This Row],[Elanikud RKA]]+Table54[[#This Row],[Liitunud H e]])</f>
        <v>2.5960061443932411E-2</v>
      </c>
      <c r="X610" s="8">
        <f>Table54[[#This Row],[M liitunud ÜV e]]/(Table54[[#This Row],[Elanikud RKA]]+Table54[[#This Row],[Liitunud H e]])</f>
        <v>2.5960061443932411E-2</v>
      </c>
    </row>
    <row r="611" spans="1:24" s="9" customFormat="1" ht="20.100000000000001" customHeight="1" x14ac:dyDescent="0.25">
      <c r="A611" s="6" t="s">
        <v>936</v>
      </c>
      <c r="B611" s="6" t="s">
        <v>937</v>
      </c>
      <c r="C611" s="1" t="s">
        <v>48</v>
      </c>
      <c r="D611" s="6" t="s">
        <v>858</v>
      </c>
      <c r="E611" s="6" t="s">
        <v>880</v>
      </c>
      <c r="F611" s="6" t="s">
        <v>935</v>
      </c>
      <c r="G611" s="7">
        <v>1562</v>
      </c>
      <c r="H611" s="7"/>
      <c r="I611" s="7"/>
      <c r="J611" s="7"/>
      <c r="K611" s="7"/>
      <c r="L611" s="7"/>
      <c r="M611" s="7"/>
      <c r="N611" s="7"/>
      <c r="O611" s="7"/>
      <c r="P611" s="7"/>
      <c r="Q611" s="8"/>
      <c r="R611" s="8"/>
      <c r="S611" s="8"/>
      <c r="T611" s="8"/>
      <c r="U611" s="8"/>
      <c r="V611" s="8"/>
      <c r="W611" s="8"/>
      <c r="X611" s="8"/>
    </row>
    <row r="612" spans="1:24" s="9" customFormat="1" ht="20.100000000000001" customHeight="1" x14ac:dyDescent="0.25">
      <c r="A612" s="12" t="s">
        <v>936</v>
      </c>
      <c r="B612" s="12" t="s">
        <v>937</v>
      </c>
      <c r="C612" s="2" t="s">
        <v>48</v>
      </c>
      <c r="D612" s="12" t="s">
        <v>858</v>
      </c>
      <c r="E612" s="12" t="s">
        <v>925</v>
      </c>
      <c r="F612" s="12" t="s">
        <v>1847</v>
      </c>
      <c r="G612" s="13">
        <v>2375</v>
      </c>
      <c r="H612" s="13"/>
      <c r="I612" s="13"/>
      <c r="J612" s="7"/>
      <c r="K612" s="7"/>
      <c r="L612" s="17"/>
      <c r="M612" s="7"/>
      <c r="N612" s="7"/>
      <c r="O612" s="17"/>
      <c r="P612" s="17"/>
      <c r="Q612" s="8"/>
      <c r="R612" s="8"/>
      <c r="S612" s="8"/>
      <c r="T612" s="8"/>
      <c r="U612" s="8"/>
      <c r="V612" s="8"/>
      <c r="W612" s="8"/>
      <c r="X612" s="8"/>
    </row>
    <row r="613" spans="1:24" ht="20.100000000000001" customHeight="1" x14ac:dyDescent="0.25">
      <c r="A613" s="9" t="s">
        <v>936</v>
      </c>
      <c r="B613" s="9" t="s">
        <v>937</v>
      </c>
      <c r="C613" s="3" t="s">
        <v>48</v>
      </c>
      <c r="D613" s="9" t="s">
        <v>858</v>
      </c>
      <c r="E613" s="9" t="s">
        <v>925</v>
      </c>
      <c r="F613" s="9" t="s">
        <v>929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1"/>
    </row>
    <row r="614" spans="1:24" ht="20.100000000000001" customHeight="1" x14ac:dyDescent="0.25">
      <c r="A614" s="9" t="s">
        <v>936</v>
      </c>
      <c r="B614" s="9" t="s">
        <v>937</v>
      </c>
      <c r="C614" s="3" t="s">
        <v>48</v>
      </c>
      <c r="D614" s="9" t="s">
        <v>858</v>
      </c>
      <c r="E614" s="9" t="s">
        <v>977</v>
      </c>
      <c r="F614" s="9" t="s">
        <v>2053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1"/>
    </row>
    <row r="615" spans="1:24" ht="20.100000000000001" customHeight="1" x14ac:dyDescent="0.25">
      <c r="A615" s="19" t="s">
        <v>939</v>
      </c>
      <c r="B615" s="19" t="s">
        <v>940</v>
      </c>
      <c r="C615" s="1" t="s">
        <v>48</v>
      </c>
      <c r="D615" s="19" t="s">
        <v>858</v>
      </c>
      <c r="E615" s="19" t="s">
        <v>941</v>
      </c>
      <c r="F615" s="19" t="s">
        <v>942</v>
      </c>
      <c r="G615" s="17">
        <v>2355</v>
      </c>
      <c r="H615" s="17">
        <v>0</v>
      </c>
      <c r="I615" s="17">
        <v>2230</v>
      </c>
      <c r="J615" s="7">
        <v>2068</v>
      </c>
      <c r="K615" s="7">
        <v>2130</v>
      </c>
      <c r="L615" s="7">
        <v>0</v>
      </c>
      <c r="M615" s="7">
        <v>130</v>
      </c>
      <c r="N615" s="7">
        <v>100</v>
      </c>
      <c r="O615" s="7">
        <v>32</v>
      </c>
      <c r="P615" s="7">
        <v>0</v>
      </c>
      <c r="Q615" s="8">
        <f>Table54[[#This Row],[Elanikud RKA]]/(Table54[[#This Row],[Elanikud]]+G616+G617)</f>
        <v>0.90429845904298456</v>
      </c>
      <c r="S615" s="8">
        <f>Table54[[#This Row],[Liitunud ÜK e]]/(Table54[[#This Row],[Elanikud RKA]]+Table54[[#This Row],[Liitunud H e]])</f>
        <v>0.92735426008968613</v>
      </c>
      <c r="T615" s="8">
        <f>Table54[[#This Row],[Liitunud ÜV e]]/(Table54[[#This Row],[Elanikud RKA]]+Table54[[#This Row],[Liitunud H e]])</f>
        <v>0.95515695067264572</v>
      </c>
      <c r="U615" s="8">
        <f>Table54[[#This Row],[M liitunud ÜK LP e]]/(Table54[[#This Row],[Elanikud RKA]]+Table54[[#This Row],[Liitunud H e]])</f>
        <v>5.829596412556054E-2</v>
      </c>
      <c r="V615" s="8">
        <f>Table54[[#This Row],[M liitunud ÜV LP e]]/(Table54[[#This Row],[Elanikud RKA]]+Table54[[#This Row],[Liitunud H e]])</f>
        <v>4.4843049327354258E-2</v>
      </c>
      <c r="W615" s="8">
        <f>Table54[[#This Row],[M liitunud ÜK e]]/(Table54[[#This Row],[Elanikud RKA]]+Table54[[#This Row],[Liitunud H e]])</f>
        <v>1.4349775784753363E-2</v>
      </c>
      <c r="X615" s="8">
        <f>Table54[[#This Row],[M liitunud ÜV e]]/(Table54[[#This Row],[Elanikud RKA]]+Table54[[#This Row],[Liitunud H e]])</f>
        <v>0</v>
      </c>
    </row>
    <row r="616" spans="1:24" ht="20.100000000000001" customHeight="1" x14ac:dyDescent="0.25">
      <c r="A616" s="19" t="s">
        <v>939</v>
      </c>
      <c r="B616" s="19" t="s">
        <v>940</v>
      </c>
      <c r="C616" s="1" t="s">
        <v>48</v>
      </c>
      <c r="D616" s="19" t="s">
        <v>858</v>
      </c>
      <c r="E616" s="19" t="s">
        <v>893</v>
      </c>
      <c r="F616" s="19" t="s">
        <v>943</v>
      </c>
      <c r="G616" s="17">
        <v>58</v>
      </c>
      <c r="H616" s="17">
        <v>0</v>
      </c>
      <c r="I616" s="17"/>
      <c r="J616" s="7"/>
      <c r="K616" s="7"/>
      <c r="L616" s="7"/>
      <c r="M616" s="7"/>
      <c r="N616" s="7"/>
      <c r="O616" s="17"/>
      <c r="P616" s="17"/>
    </row>
    <row r="617" spans="1:24" ht="20.100000000000001" customHeight="1" x14ac:dyDescent="0.25">
      <c r="A617" s="19" t="s">
        <v>939</v>
      </c>
      <c r="B617" s="19" t="s">
        <v>940</v>
      </c>
      <c r="C617" s="1" t="s">
        <v>48</v>
      </c>
      <c r="D617" s="19" t="s">
        <v>858</v>
      </c>
      <c r="E617" s="19" t="s">
        <v>893</v>
      </c>
      <c r="F617" s="19" t="s">
        <v>944</v>
      </c>
      <c r="G617" s="17">
        <v>53</v>
      </c>
      <c r="H617" s="17">
        <v>0</v>
      </c>
      <c r="I617" s="17"/>
      <c r="J617" s="7"/>
      <c r="K617" s="7"/>
      <c r="L617" s="7"/>
      <c r="M617" s="7"/>
      <c r="N617" s="7"/>
      <c r="O617" s="17"/>
      <c r="P617" s="17"/>
    </row>
    <row r="618" spans="1:24" ht="20.100000000000001" customHeight="1" x14ac:dyDescent="0.25">
      <c r="A618" s="9" t="s">
        <v>939</v>
      </c>
      <c r="B618" s="9" t="s">
        <v>940</v>
      </c>
      <c r="C618" s="3" t="s">
        <v>48</v>
      </c>
      <c r="D618" s="9" t="s">
        <v>858</v>
      </c>
      <c r="E618" s="9" t="s">
        <v>893</v>
      </c>
      <c r="F618" s="9" t="s">
        <v>2054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1"/>
    </row>
    <row r="619" spans="1:24" ht="20.100000000000001" customHeight="1" x14ac:dyDescent="0.25">
      <c r="A619" s="19" t="s">
        <v>945</v>
      </c>
      <c r="B619" s="19" t="s">
        <v>946</v>
      </c>
      <c r="C619" s="1" t="s">
        <v>48</v>
      </c>
      <c r="D619" s="19" t="s">
        <v>858</v>
      </c>
      <c r="E619" s="19" t="s">
        <v>947</v>
      </c>
      <c r="F619" s="19" t="s">
        <v>948</v>
      </c>
      <c r="G619" s="17">
        <v>1763</v>
      </c>
      <c r="H619" s="17">
        <v>53</v>
      </c>
      <c r="I619" s="17">
        <v>1480</v>
      </c>
      <c r="J619" s="7">
        <v>829</v>
      </c>
      <c r="K619" s="7">
        <v>829</v>
      </c>
      <c r="L619" s="7">
        <v>0</v>
      </c>
      <c r="M619" s="7">
        <v>0</v>
      </c>
      <c r="N619" s="17">
        <v>0</v>
      </c>
      <c r="O619" s="7">
        <v>651</v>
      </c>
      <c r="P619" s="7">
        <v>651</v>
      </c>
      <c r="Q619" s="8">
        <f>Table54[[#This Row],[Elanikud RKA]]/(Table54[[#This Row],[Elanikud]])</f>
        <v>0.8394781622234827</v>
      </c>
      <c r="R619" s="8">
        <f>Table54[[#This Row],[Liitunud H e]]/Table54[[#This Row],[H_elanikud]]</f>
        <v>0</v>
      </c>
      <c r="S619" s="8">
        <f>Table54[[#This Row],[Liitunud ÜK e]]/(Table54[[#This Row],[Elanikud RKA]]+Table54[[#This Row],[Liitunud H e]])</f>
        <v>0.56013513513513513</v>
      </c>
      <c r="T619" s="8">
        <f>Table54[[#This Row],[Liitunud ÜV e]]/(Table54[[#This Row],[Elanikud RKA]]+Table54[[#This Row],[Liitunud H e]])</f>
        <v>0.56013513513513513</v>
      </c>
      <c r="U619" s="8">
        <f>Table54[[#This Row],[M liitunud ÜK LP e]]/(Table54[[#This Row],[Elanikud RKA]]+Table54[[#This Row],[Liitunud H e]])</f>
        <v>0</v>
      </c>
      <c r="V619" s="8">
        <f>Table54[[#This Row],[M liitunud ÜV LP e]]/(Table54[[#This Row],[Elanikud RKA]]+Table54[[#This Row],[Liitunud H e]])</f>
        <v>0</v>
      </c>
      <c r="W619" s="8">
        <f>Table54[[#This Row],[M liitunud ÜK e]]/(Table54[[#This Row],[Elanikud RKA]]+Table54[[#This Row],[Liitunud H e]])</f>
        <v>0.43986486486486487</v>
      </c>
      <c r="X619" s="8">
        <f>Table54[[#This Row],[M liitunud ÜV e]]/(Table54[[#This Row],[Elanikud RKA]]+Table54[[#This Row],[Liitunud H e]])</f>
        <v>0.43986486486486487</v>
      </c>
    </row>
    <row r="620" spans="1:24" ht="20.100000000000001" customHeight="1" x14ac:dyDescent="0.25">
      <c r="A620" s="9" t="s">
        <v>945</v>
      </c>
      <c r="B620" s="9" t="s">
        <v>946</v>
      </c>
      <c r="C620" s="3" t="s">
        <v>48</v>
      </c>
      <c r="D620" s="9" t="s">
        <v>858</v>
      </c>
      <c r="E620" s="9" t="s">
        <v>947</v>
      </c>
      <c r="F620" s="9" t="s">
        <v>2055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1"/>
    </row>
    <row r="621" spans="1:24" ht="20.100000000000001" customHeight="1" x14ac:dyDescent="0.25">
      <c r="A621" s="9" t="s">
        <v>945</v>
      </c>
      <c r="B621" s="9" t="s">
        <v>946</v>
      </c>
      <c r="C621" s="3" t="s">
        <v>48</v>
      </c>
      <c r="D621" s="9" t="s">
        <v>858</v>
      </c>
      <c r="E621" s="9" t="s">
        <v>947</v>
      </c>
      <c r="F621" s="9" t="s">
        <v>954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1"/>
    </row>
    <row r="622" spans="1:24" s="9" customFormat="1" ht="20.100000000000001" customHeight="1" x14ac:dyDescent="0.25">
      <c r="A622" s="6" t="s">
        <v>949</v>
      </c>
      <c r="B622" s="6" t="s">
        <v>950</v>
      </c>
      <c r="C622" s="1" t="s">
        <v>26</v>
      </c>
      <c r="D622" s="6" t="s">
        <v>858</v>
      </c>
      <c r="E622" s="6" t="s">
        <v>947</v>
      </c>
      <c r="F622" s="6" t="s">
        <v>951</v>
      </c>
      <c r="G622" s="7">
        <v>532</v>
      </c>
      <c r="H622" s="7">
        <v>16</v>
      </c>
      <c r="I622" s="7">
        <v>360</v>
      </c>
      <c r="J622" s="7">
        <v>314</v>
      </c>
      <c r="K622" s="7">
        <v>288</v>
      </c>
      <c r="L622" s="7">
        <v>0</v>
      </c>
      <c r="M622" s="7">
        <v>0</v>
      </c>
      <c r="N622" s="7">
        <v>0</v>
      </c>
      <c r="O622" s="7">
        <v>46</v>
      </c>
      <c r="P622" s="7">
        <v>72</v>
      </c>
      <c r="Q622" s="8">
        <f>Table54[[#This Row],[Elanikud RKA]]/(Table54[[#This Row],[Elanikud]])</f>
        <v>0.67669172932330823</v>
      </c>
      <c r="R622" s="8">
        <f>Table54[[#This Row],[Liitunud H e]]/Table54[[#This Row],[H_elanikud]]</f>
        <v>0</v>
      </c>
      <c r="S622" s="8">
        <f>Table54[[#This Row],[Liitunud ÜK e]]/(Table54[[#This Row],[Elanikud RKA]]+Table54[[#This Row],[Liitunud H e]])</f>
        <v>0.87222222222222223</v>
      </c>
      <c r="T622" s="8">
        <f>Table54[[#This Row],[Liitunud ÜV e]]/(Table54[[#This Row],[Elanikud RKA]]+Table54[[#This Row],[Liitunud H e]])</f>
        <v>0.8</v>
      </c>
      <c r="U622" s="8">
        <f>Table54[[#This Row],[M liitunud ÜK LP e]]/(Table54[[#This Row],[Elanikud RKA]]+Table54[[#This Row],[Liitunud H e]])</f>
        <v>0</v>
      </c>
      <c r="V622" s="8">
        <f>Table54[[#This Row],[M liitunud ÜV LP e]]/(Table54[[#This Row],[Elanikud RKA]]+Table54[[#This Row],[Liitunud H e]])</f>
        <v>0</v>
      </c>
      <c r="W622" s="8">
        <f>Table54[[#This Row],[M liitunud ÜK e]]/(Table54[[#This Row],[Elanikud RKA]]+Table54[[#This Row],[Liitunud H e]])</f>
        <v>0.12777777777777777</v>
      </c>
      <c r="X622" s="8">
        <f>Table54[[#This Row],[M liitunud ÜV e]]/(Table54[[#This Row],[Elanikud RKA]]+Table54[[#This Row],[Liitunud H e]])</f>
        <v>0.2</v>
      </c>
    </row>
    <row r="623" spans="1:24" ht="20.100000000000001" customHeight="1" x14ac:dyDescent="0.25">
      <c r="A623" s="19" t="s">
        <v>952</v>
      </c>
      <c r="B623" s="19" t="s">
        <v>953</v>
      </c>
      <c r="C623" s="1" t="s">
        <v>26</v>
      </c>
      <c r="D623" s="19" t="s">
        <v>858</v>
      </c>
      <c r="E623" s="19" t="s">
        <v>947</v>
      </c>
      <c r="F623" s="19" t="s">
        <v>954</v>
      </c>
      <c r="G623" s="17">
        <v>318</v>
      </c>
      <c r="H623" s="17">
        <v>10</v>
      </c>
      <c r="I623" s="17">
        <v>70</v>
      </c>
      <c r="J623" s="7">
        <v>70</v>
      </c>
      <c r="K623" s="7">
        <v>70</v>
      </c>
      <c r="L623" s="7">
        <v>0</v>
      </c>
      <c r="M623" s="7">
        <v>0</v>
      </c>
      <c r="N623" s="17">
        <v>0</v>
      </c>
      <c r="O623" s="7">
        <v>0</v>
      </c>
      <c r="P623" s="17">
        <v>0</v>
      </c>
      <c r="Q623" s="8">
        <f>Table54[[#This Row],[Elanikud RKA]]/(Table54[[#This Row],[Elanikud]])</f>
        <v>0.22012578616352202</v>
      </c>
      <c r="R623" s="8">
        <f>Table54[[#This Row],[Liitunud H e]]/Table54[[#This Row],[H_elanikud]]</f>
        <v>0</v>
      </c>
      <c r="S623" s="8">
        <f>Table54[[#This Row],[Liitunud ÜK e]]/(Table54[[#This Row],[Elanikud RKA]]+Table54[[#This Row],[Liitunud H e]])</f>
        <v>1</v>
      </c>
      <c r="T623" s="8">
        <f>Table54[[#This Row],[Liitunud ÜV e]]/(Table54[[#This Row],[Elanikud RKA]]+Table54[[#This Row],[Liitunud H e]])</f>
        <v>1</v>
      </c>
      <c r="U623" s="8">
        <f>Table54[[#This Row],[M liitunud ÜK LP e]]/(Table54[[#This Row],[Elanikud RKA]]+Table54[[#This Row],[Liitunud H e]])</f>
        <v>0</v>
      </c>
      <c r="V623" s="8">
        <f>Table54[[#This Row],[M liitunud ÜV LP e]]/(Table54[[#This Row],[Elanikud RKA]]+Table54[[#This Row],[Liitunud H e]])</f>
        <v>0</v>
      </c>
      <c r="W623" s="8">
        <f>Table54[[#This Row],[M liitunud ÜK e]]/(Table54[[#This Row],[Elanikud RKA]]+Table54[[#This Row],[Liitunud H e]])</f>
        <v>0</v>
      </c>
      <c r="X623" s="8">
        <f>Table54[[#This Row],[M liitunud ÜV e]]/(Table54[[#This Row],[Elanikud RKA]]+Table54[[#This Row],[Liitunud H e]])</f>
        <v>0</v>
      </c>
    </row>
    <row r="624" spans="1:24" s="12" customFormat="1" ht="20.100000000000001" customHeight="1" x14ac:dyDescent="0.25">
      <c r="A624" s="19" t="s">
        <v>955</v>
      </c>
      <c r="B624" s="19" t="s">
        <v>956</v>
      </c>
      <c r="C624" s="1" t="s">
        <v>26</v>
      </c>
      <c r="D624" s="19" t="s">
        <v>858</v>
      </c>
      <c r="E624" s="19" t="s">
        <v>880</v>
      </c>
      <c r="F624" s="19" t="s">
        <v>957</v>
      </c>
      <c r="G624" s="17">
        <v>158</v>
      </c>
      <c r="H624" s="17">
        <v>11</v>
      </c>
      <c r="I624" s="17">
        <v>120</v>
      </c>
      <c r="J624" s="17">
        <v>165</v>
      </c>
      <c r="K624" s="17">
        <v>165</v>
      </c>
      <c r="L624" s="17">
        <v>0</v>
      </c>
      <c r="M624" s="17">
        <v>0</v>
      </c>
      <c r="N624" s="17">
        <v>0</v>
      </c>
      <c r="O624" s="17">
        <v>20</v>
      </c>
      <c r="P624" s="17">
        <v>20</v>
      </c>
      <c r="Q624" s="8">
        <f>Table54[[#This Row],[Elanikud RKA]]/(Table54[[#This Row],[Elanikud]])</f>
        <v>0.759493670886076</v>
      </c>
      <c r="R624" s="8">
        <f>Table54[[#This Row],[Liitunud H e]]/Table54[[#This Row],[H_elanikud]]</f>
        <v>0</v>
      </c>
      <c r="S624" s="8">
        <f>Table54[[#This Row],[Liitunud ÜK e]]/(Table54[[#This Row],[Elanikud RKA]]+Table54[[#This Row],[Liitunud H e]])</f>
        <v>1.375</v>
      </c>
      <c r="T624" s="8">
        <f>Table54[[#This Row],[Liitunud ÜV e]]/(Table54[[#This Row],[Elanikud RKA]]+Table54[[#This Row],[Liitunud H e]])</f>
        <v>1.375</v>
      </c>
      <c r="U624" s="8">
        <f>Table54[[#This Row],[M liitunud ÜK LP e]]/(Table54[[#This Row],[Elanikud RKA]]+Table54[[#This Row],[Liitunud H e]])</f>
        <v>0</v>
      </c>
      <c r="V624" s="8">
        <f>Table54[[#This Row],[M liitunud ÜV LP e]]/(Table54[[#This Row],[Elanikud RKA]]+Table54[[#This Row],[Liitunud H e]])</f>
        <v>0</v>
      </c>
      <c r="W624" s="8">
        <f>Table54[[#This Row],[M liitunud ÜK e]]/(Table54[[#This Row],[Elanikud RKA]]+Table54[[#This Row],[Liitunud H e]])</f>
        <v>0.16666666666666666</v>
      </c>
      <c r="X624" s="8">
        <f>Table54[[#This Row],[M liitunud ÜV e]]/(Table54[[#This Row],[Elanikud RKA]]+Table54[[#This Row],[Liitunud H e]])</f>
        <v>0.16666666666666666</v>
      </c>
    </row>
    <row r="625" spans="1:24" s="12" customFormat="1" ht="20.100000000000001" customHeight="1" x14ac:dyDescent="0.25">
      <c r="A625" s="19" t="s">
        <v>958</v>
      </c>
      <c r="B625" s="19" t="s">
        <v>959</v>
      </c>
      <c r="C625" s="1" t="s">
        <v>26</v>
      </c>
      <c r="D625" s="19" t="s">
        <v>858</v>
      </c>
      <c r="E625" s="19" t="s">
        <v>960</v>
      </c>
      <c r="F625" s="19" t="s">
        <v>961</v>
      </c>
      <c r="G625" s="17">
        <v>443</v>
      </c>
      <c r="H625" s="17">
        <v>18</v>
      </c>
      <c r="I625" s="17">
        <v>130</v>
      </c>
      <c r="J625" s="7">
        <v>118</v>
      </c>
      <c r="K625" s="7">
        <v>130</v>
      </c>
      <c r="L625" s="7">
        <v>0</v>
      </c>
      <c r="M625" s="7">
        <v>12</v>
      </c>
      <c r="N625" s="17">
        <v>0</v>
      </c>
      <c r="O625" s="7">
        <v>0</v>
      </c>
      <c r="P625" s="7">
        <v>0</v>
      </c>
      <c r="Q625" s="8">
        <f>Table54[[#This Row],[Elanikud RKA]]/(Table54[[#This Row],[Elanikud]])</f>
        <v>0.29345372460496616</v>
      </c>
      <c r="R625" s="8">
        <f>Table54[[#This Row],[Liitunud H e]]/Table54[[#This Row],[H_elanikud]]</f>
        <v>0</v>
      </c>
      <c r="S625" s="8">
        <f>Table54[[#This Row],[Liitunud ÜK e]]/(Table54[[#This Row],[Elanikud RKA]]+Table54[[#This Row],[Liitunud H e]])</f>
        <v>0.90769230769230769</v>
      </c>
      <c r="T625" s="8">
        <f>Table54[[#This Row],[Liitunud ÜV e]]/(Table54[[#This Row],[Elanikud RKA]]+Table54[[#This Row],[Liitunud H e]])</f>
        <v>1</v>
      </c>
      <c r="U625" s="8">
        <f>Table54[[#This Row],[M liitunud ÜK LP e]]/(Table54[[#This Row],[Elanikud RKA]]+Table54[[#This Row],[Liitunud H e]])</f>
        <v>9.2307692307692313E-2</v>
      </c>
      <c r="V625" s="8">
        <f>Table54[[#This Row],[M liitunud ÜV LP e]]/(Table54[[#This Row],[Elanikud RKA]]+Table54[[#This Row],[Liitunud H e]])</f>
        <v>0</v>
      </c>
      <c r="W625" s="8">
        <f>Table54[[#This Row],[M liitunud ÜK e]]/(Table54[[#This Row],[Elanikud RKA]]+Table54[[#This Row],[Liitunud H e]])</f>
        <v>0</v>
      </c>
      <c r="X625" s="8">
        <f>Table54[[#This Row],[M liitunud ÜV e]]/(Table54[[#This Row],[Elanikud RKA]]+Table54[[#This Row],[Liitunud H e]])</f>
        <v>0</v>
      </c>
    </row>
    <row r="626" spans="1:24" s="12" customFormat="1" ht="20.100000000000001" customHeight="1" x14ac:dyDescent="0.25">
      <c r="A626" s="19" t="s">
        <v>962</v>
      </c>
      <c r="B626" s="19" t="s">
        <v>963</v>
      </c>
      <c r="C626" s="1" t="s">
        <v>26</v>
      </c>
      <c r="D626" s="19" t="s">
        <v>858</v>
      </c>
      <c r="E626" s="19" t="s">
        <v>960</v>
      </c>
      <c r="F626" s="19" t="s">
        <v>964</v>
      </c>
      <c r="G626" s="17">
        <v>473</v>
      </c>
      <c r="H626" s="17">
        <v>19</v>
      </c>
      <c r="I626" s="17">
        <v>190</v>
      </c>
      <c r="J626" s="7">
        <v>66</v>
      </c>
      <c r="K626" s="7">
        <v>173</v>
      </c>
      <c r="L626" s="7">
        <v>0</v>
      </c>
      <c r="M626" s="7">
        <v>0</v>
      </c>
      <c r="N626" s="7">
        <v>30</v>
      </c>
      <c r="O626" s="7">
        <v>110</v>
      </c>
      <c r="P626" s="7">
        <v>17</v>
      </c>
      <c r="Q626" s="8">
        <f>Table54[[#This Row],[Elanikud RKA]]/(Table54[[#This Row],[Elanikud]])</f>
        <v>0.40169133192389006</v>
      </c>
      <c r="R626" s="8">
        <f>Table54[[#This Row],[Liitunud H e]]/Table54[[#This Row],[H_elanikud]]</f>
        <v>0</v>
      </c>
      <c r="S626" s="8">
        <f>Table54[[#This Row],[Liitunud ÜK e]]/(Table54[[#This Row],[Elanikud RKA]]+Table54[[#This Row],[Liitunud H e]])</f>
        <v>0.3473684210526316</v>
      </c>
      <c r="T626" s="8">
        <f>Table54[[#This Row],[Liitunud ÜV e]]/(Table54[[#This Row],[Elanikud RKA]]+Table54[[#This Row],[Liitunud H e]])</f>
        <v>0.91052631578947374</v>
      </c>
      <c r="U626" s="8">
        <f>Table54[[#This Row],[M liitunud ÜK LP e]]/(Table54[[#This Row],[Elanikud RKA]]+Table54[[#This Row],[Liitunud H e]])</f>
        <v>0</v>
      </c>
      <c r="V626" s="8">
        <f>Table54[[#This Row],[M liitunud ÜV LP e]]/(Table54[[#This Row],[Elanikud RKA]]+Table54[[#This Row],[Liitunud H e]])</f>
        <v>0.15789473684210525</v>
      </c>
      <c r="W626" s="8">
        <f>Table54[[#This Row],[M liitunud ÜK e]]/(Table54[[#This Row],[Elanikud RKA]]+Table54[[#This Row],[Liitunud H e]])</f>
        <v>0.57894736842105265</v>
      </c>
      <c r="X626" s="8">
        <f>Table54[[#This Row],[M liitunud ÜV e]]/(Table54[[#This Row],[Elanikud RKA]]+Table54[[#This Row],[Liitunud H e]])</f>
        <v>8.9473684210526316E-2</v>
      </c>
    </row>
    <row r="627" spans="1:24" ht="20.100000000000001" customHeight="1" x14ac:dyDescent="0.25">
      <c r="A627" s="19" t="s">
        <v>965</v>
      </c>
      <c r="B627" s="19" t="s">
        <v>966</v>
      </c>
      <c r="C627" s="1" t="s">
        <v>26</v>
      </c>
      <c r="D627" s="19" t="s">
        <v>858</v>
      </c>
      <c r="E627" s="19" t="s">
        <v>960</v>
      </c>
      <c r="F627" s="19" t="s">
        <v>967</v>
      </c>
      <c r="G627" s="17">
        <v>533</v>
      </c>
      <c r="H627" s="17">
        <v>37</v>
      </c>
      <c r="I627" s="17">
        <v>290</v>
      </c>
      <c r="J627" s="7">
        <v>236</v>
      </c>
      <c r="K627" s="7">
        <v>236</v>
      </c>
      <c r="L627" s="7">
        <v>0</v>
      </c>
      <c r="M627" s="7">
        <v>22</v>
      </c>
      <c r="N627" s="7">
        <v>22</v>
      </c>
      <c r="O627" s="17">
        <v>0</v>
      </c>
      <c r="P627" s="17">
        <v>0</v>
      </c>
      <c r="Q627" s="8">
        <f>Table54[[#This Row],[Elanikud RKA]]/(Table54[[#This Row],[Elanikud]])</f>
        <v>0.54409005628517826</v>
      </c>
      <c r="R627" s="8">
        <f>Table54[[#This Row],[Liitunud H e]]/Table54[[#This Row],[H_elanikud]]</f>
        <v>0</v>
      </c>
      <c r="S627" s="8">
        <f>Table54[[#This Row],[Liitunud ÜK e]]/(Table54[[#This Row],[Elanikud RKA]]+Table54[[#This Row],[Liitunud H e]])</f>
        <v>0.81379310344827582</v>
      </c>
      <c r="T627" s="8">
        <f>Table54[[#This Row],[Liitunud ÜV e]]/(Table54[[#This Row],[Elanikud RKA]]+Table54[[#This Row],[Liitunud H e]])</f>
        <v>0.81379310344827582</v>
      </c>
      <c r="U627" s="8">
        <f>Table54[[#This Row],[M liitunud ÜK LP e]]/(Table54[[#This Row],[Elanikud RKA]]+Table54[[#This Row],[Liitunud H e]])</f>
        <v>7.586206896551724E-2</v>
      </c>
      <c r="V627" s="8">
        <f>Table54[[#This Row],[M liitunud ÜV LP e]]/(Table54[[#This Row],[Elanikud RKA]]+Table54[[#This Row],[Liitunud H e]])</f>
        <v>7.586206896551724E-2</v>
      </c>
      <c r="W627" s="8">
        <f>Table54[[#This Row],[M liitunud ÜK e]]/(Table54[[#This Row],[Elanikud RKA]]+Table54[[#This Row],[Liitunud H e]])</f>
        <v>0</v>
      </c>
      <c r="X627" s="8">
        <f>Table54[[#This Row],[M liitunud ÜV e]]/(Table54[[#This Row],[Elanikud RKA]]+Table54[[#This Row],[Liitunud H e]])</f>
        <v>0</v>
      </c>
    </row>
    <row r="628" spans="1:24" ht="20.100000000000001" customHeight="1" x14ac:dyDescent="0.25">
      <c r="A628" s="19" t="s">
        <v>965</v>
      </c>
      <c r="B628" s="19" t="s">
        <v>966</v>
      </c>
      <c r="C628" s="1" t="s">
        <v>26</v>
      </c>
      <c r="D628" s="19" t="s">
        <v>858</v>
      </c>
      <c r="E628" s="19" t="s">
        <v>960</v>
      </c>
      <c r="F628" s="19" t="s">
        <v>968</v>
      </c>
      <c r="G628" s="17">
        <v>395</v>
      </c>
      <c r="H628" s="17"/>
      <c r="I628" s="17"/>
      <c r="J628" s="7"/>
      <c r="K628" s="7"/>
      <c r="L628" s="7"/>
      <c r="M628" s="7"/>
      <c r="N628" s="7"/>
      <c r="O628" s="17"/>
      <c r="P628" s="17"/>
    </row>
    <row r="629" spans="1:24" ht="20.100000000000001" customHeight="1" x14ac:dyDescent="0.25">
      <c r="A629" s="19" t="s">
        <v>969</v>
      </c>
      <c r="B629" s="19" t="s">
        <v>970</v>
      </c>
      <c r="C629" s="1" t="s">
        <v>26</v>
      </c>
      <c r="D629" s="19" t="s">
        <v>858</v>
      </c>
      <c r="E629" s="19" t="s">
        <v>960</v>
      </c>
      <c r="F629" s="19" t="s">
        <v>971</v>
      </c>
      <c r="G629" s="17">
        <v>163</v>
      </c>
      <c r="H629" s="17">
        <v>7</v>
      </c>
      <c r="I629" s="17">
        <v>40</v>
      </c>
      <c r="J629" s="7">
        <v>0</v>
      </c>
      <c r="K629" s="7">
        <v>40</v>
      </c>
      <c r="L629" s="7">
        <v>0</v>
      </c>
      <c r="M629" s="7">
        <v>0</v>
      </c>
      <c r="N629" s="7">
        <v>0</v>
      </c>
      <c r="O629" s="7">
        <v>40</v>
      </c>
      <c r="P629" s="7">
        <v>0</v>
      </c>
      <c r="Q629" s="8">
        <f>Table54[[#This Row],[Elanikud RKA]]/(Table54[[#This Row],[Elanikud]])</f>
        <v>0.24539877300613497</v>
      </c>
      <c r="R629" s="8">
        <f>Table54[[#This Row],[Liitunud H e]]/Table54[[#This Row],[H_elanikud]]</f>
        <v>0</v>
      </c>
      <c r="S629" s="8">
        <f>Table54[[#This Row],[Liitunud ÜK e]]/(Table54[[#This Row],[Elanikud RKA]]+Table54[[#This Row],[Liitunud H e]])</f>
        <v>0</v>
      </c>
      <c r="T629" s="8">
        <f>Table54[[#This Row],[Liitunud ÜV e]]/(Table54[[#This Row],[Elanikud RKA]]+Table54[[#This Row],[Liitunud H e]])</f>
        <v>1</v>
      </c>
      <c r="U629" s="8">
        <f>Table54[[#This Row],[M liitunud ÜK LP e]]/(Table54[[#This Row],[Elanikud RKA]]+Table54[[#This Row],[Liitunud H e]])</f>
        <v>0</v>
      </c>
      <c r="V629" s="8">
        <f>Table54[[#This Row],[M liitunud ÜV LP e]]/(Table54[[#This Row],[Elanikud RKA]]+Table54[[#This Row],[Liitunud H e]])</f>
        <v>0</v>
      </c>
      <c r="W629" s="8">
        <f>Table54[[#This Row],[M liitunud ÜK e]]/(Table54[[#This Row],[Elanikud RKA]]+Table54[[#This Row],[Liitunud H e]])</f>
        <v>1</v>
      </c>
      <c r="X629" s="8">
        <f>Table54[[#This Row],[M liitunud ÜV e]]/(Table54[[#This Row],[Elanikud RKA]]+Table54[[#This Row],[Liitunud H e]])</f>
        <v>0</v>
      </c>
    </row>
    <row r="630" spans="1:24" ht="20.100000000000001" customHeight="1" x14ac:dyDescent="0.25">
      <c r="A630" s="19" t="s">
        <v>972</v>
      </c>
      <c r="B630" s="19" t="s">
        <v>973</v>
      </c>
      <c r="C630" s="1" t="s">
        <v>26</v>
      </c>
      <c r="D630" s="19" t="s">
        <v>858</v>
      </c>
      <c r="E630" s="19" t="s">
        <v>947</v>
      </c>
      <c r="F630" s="19" t="s">
        <v>974</v>
      </c>
      <c r="G630" s="17">
        <v>256</v>
      </c>
      <c r="H630" s="17">
        <v>8</v>
      </c>
      <c r="I630" s="17">
        <v>170</v>
      </c>
      <c r="J630" s="7">
        <v>80</v>
      </c>
      <c r="K630" s="7">
        <v>87</v>
      </c>
      <c r="L630" s="7">
        <v>0</v>
      </c>
      <c r="M630" s="7">
        <v>0</v>
      </c>
      <c r="N630" s="17">
        <v>0</v>
      </c>
      <c r="O630" s="7">
        <v>90</v>
      </c>
      <c r="P630" s="7">
        <v>83</v>
      </c>
      <c r="Q630" s="8">
        <f>Table54[[#This Row],[Elanikud RKA]]/(Table54[[#This Row],[Elanikud]])</f>
        <v>0.6640625</v>
      </c>
      <c r="R630" s="8">
        <f>Table54[[#This Row],[Liitunud H e]]/Table54[[#This Row],[H_elanikud]]</f>
        <v>0</v>
      </c>
      <c r="S630" s="8">
        <f>Table54[[#This Row],[Liitunud ÜK e]]/(Table54[[#This Row],[Elanikud RKA]]+Table54[[#This Row],[Liitunud H e]])</f>
        <v>0.47058823529411764</v>
      </c>
      <c r="T630" s="8">
        <f>Table54[[#This Row],[Liitunud ÜV e]]/(Table54[[#This Row],[Elanikud RKA]]+Table54[[#This Row],[Liitunud H e]])</f>
        <v>0.5117647058823529</v>
      </c>
      <c r="U630" s="8">
        <f>Table54[[#This Row],[M liitunud ÜK LP e]]/(Table54[[#This Row],[Elanikud RKA]]+Table54[[#This Row],[Liitunud H e]])</f>
        <v>0</v>
      </c>
      <c r="V630" s="8">
        <f>Table54[[#This Row],[M liitunud ÜV LP e]]/(Table54[[#This Row],[Elanikud RKA]]+Table54[[#This Row],[Liitunud H e]])</f>
        <v>0</v>
      </c>
      <c r="W630" s="8">
        <f>Table54[[#This Row],[M liitunud ÜK e]]/(Table54[[#This Row],[Elanikud RKA]]+Table54[[#This Row],[Liitunud H e]])</f>
        <v>0.52941176470588236</v>
      </c>
      <c r="X630" s="8">
        <f>Table54[[#This Row],[M liitunud ÜV e]]/(Table54[[#This Row],[Elanikud RKA]]+Table54[[#This Row],[Liitunud H e]])</f>
        <v>0.48823529411764705</v>
      </c>
    </row>
    <row r="631" spans="1:24" ht="20.100000000000001" customHeight="1" x14ac:dyDescent="0.25">
      <c r="A631" s="19" t="s">
        <v>975</v>
      </c>
      <c r="B631" s="19" t="s">
        <v>976</v>
      </c>
      <c r="C631" s="1" t="s">
        <v>26</v>
      </c>
      <c r="D631" s="19" t="s">
        <v>858</v>
      </c>
      <c r="E631" s="19" t="s">
        <v>977</v>
      </c>
      <c r="F631" s="19" t="s">
        <v>978</v>
      </c>
      <c r="G631" s="17">
        <v>457</v>
      </c>
      <c r="H631" s="17">
        <v>0</v>
      </c>
      <c r="I631" s="17">
        <v>340</v>
      </c>
      <c r="J631" s="7">
        <v>0</v>
      </c>
      <c r="K631" s="7">
        <v>340</v>
      </c>
      <c r="L631" s="7">
        <v>0</v>
      </c>
      <c r="M631" s="7">
        <v>0</v>
      </c>
      <c r="N631" s="7">
        <v>0</v>
      </c>
      <c r="O631" s="7">
        <v>340</v>
      </c>
      <c r="P631" s="7">
        <v>0</v>
      </c>
      <c r="Q631" s="8">
        <f>Table54[[#This Row],[Elanikud RKA]]/(Table54[[#This Row],[Elanikud]])</f>
        <v>0.74398249452954046</v>
      </c>
      <c r="S631" s="8">
        <f>Table54[[#This Row],[Liitunud ÜK e]]/(Table54[[#This Row],[Elanikud RKA]]+Table54[[#This Row],[Liitunud H e]])</f>
        <v>0</v>
      </c>
      <c r="T631" s="8">
        <f>Table54[[#This Row],[Liitunud ÜV e]]/(Table54[[#This Row],[Elanikud RKA]]+Table54[[#This Row],[Liitunud H e]])</f>
        <v>1</v>
      </c>
      <c r="U631" s="8">
        <f>Table54[[#This Row],[M liitunud ÜK LP e]]/(Table54[[#This Row],[Elanikud RKA]]+Table54[[#This Row],[Liitunud H e]])</f>
        <v>0</v>
      </c>
      <c r="V631" s="8">
        <f>Table54[[#This Row],[M liitunud ÜV LP e]]/(Table54[[#This Row],[Elanikud RKA]]+Table54[[#This Row],[Liitunud H e]])</f>
        <v>0</v>
      </c>
      <c r="W631" s="8">
        <f>Table54[[#This Row],[M liitunud ÜK e]]/(Table54[[#This Row],[Elanikud RKA]]+Table54[[#This Row],[Liitunud H e]])</f>
        <v>1</v>
      </c>
      <c r="X631" s="8">
        <f>Table54[[#This Row],[M liitunud ÜV e]]/(Table54[[#This Row],[Elanikud RKA]]+Table54[[#This Row],[Liitunud H e]])</f>
        <v>0</v>
      </c>
    </row>
    <row r="632" spans="1:24" ht="20.100000000000001" customHeight="1" x14ac:dyDescent="0.25">
      <c r="A632" s="9" t="s">
        <v>975</v>
      </c>
      <c r="B632" s="9" t="s">
        <v>976</v>
      </c>
      <c r="C632" s="3" t="s">
        <v>26</v>
      </c>
      <c r="D632" s="9" t="s">
        <v>858</v>
      </c>
      <c r="E632" s="9" t="s">
        <v>977</v>
      </c>
      <c r="F632" s="9" t="s">
        <v>2056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1"/>
    </row>
    <row r="633" spans="1:24" s="12" customFormat="1" ht="20.100000000000001" customHeight="1" x14ac:dyDescent="0.25">
      <c r="A633" s="12" t="s">
        <v>1848</v>
      </c>
      <c r="B633" s="12" t="s">
        <v>1849</v>
      </c>
      <c r="C633" s="2" t="s">
        <v>26</v>
      </c>
      <c r="D633" s="12" t="s">
        <v>858</v>
      </c>
      <c r="E633" s="12" t="s">
        <v>977</v>
      </c>
      <c r="F633" s="12" t="s">
        <v>1850</v>
      </c>
      <c r="G633" s="13">
        <v>295</v>
      </c>
      <c r="H633" s="13">
        <v>0</v>
      </c>
      <c r="I633" s="13">
        <v>230</v>
      </c>
      <c r="J633" s="13"/>
      <c r="K633" s="13"/>
      <c r="L633" s="13"/>
      <c r="M633" s="13"/>
      <c r="N633" s="13"/>
      <c r="O633" s="13"/>
      <c r="P633" s="13"/>
      <c r="Q633" s="14">
        <f>Table54[[#This Row],[Elanikud RKA]]/(Table54[[#This Row],[Elanikud]])</f>
        <v>0.77966101694915257</v>
      </c>
      <c r="R633" s="14"/>
      <c r="S633" s="14">
        <f>Table54[[#This Row],[Liitunud ÜK e]]/(Table54[[#This Row],[Elanikud RKA]]+Table54[[#This Row],[Liitunud H e]])</f>
        <v>0</v>
      </c>
      <c r="T633" s="14">
        <f>Table54[[#This Row],[Liitunud ÜV e]]/(Table54[[#This Row],[Elanikud RKA]]+Table54[[#This Row],[Liitunud H e]])</f>
        <v>0</v>
      </c>
      <c r="U633" s="14">
        <f>Table54[[#This Row],[M liitunud ÜK LP e]]/(Table54[[#This Row],[Elanikud RKA]]+Table54[[#This Row],[Liitunud H e]])</f>
        <v>0</v>
      </c>
      <c r="V633" s="14">
        <f>Table54[[#This Row],[M liitunud ÜV LP e]]/(Table54[[#This Row],[Elanikud RKA]]+Table54[[#This Row],[Liitunud H e]])</f>
        <v>0</v>
      </c>
      <c r="W633" s="14">
        <f>Table54[[#This Row],[M liitunud ÜK e]]/(Table54[[#This Row],[Elanikud RKA]]+Table54[[#This Row],[Liitunud H e]])</f>
        <v>0</v>
      </c>
      <c r="X633" s="14">
        <f>Table54[[#This Row],[M liitunud ÜV e]]/(Table54[[#This Row],[Elanikud RKA]]+Table54[[#This Row],[Liitunud H e]])</f>
        <v>0</v>
      </c>
    </row>
    <row r="634" spans="1:24" s="12" customFormat="1" ht="20.100000000000001" customHeight="1" x14ac:dyDescent="0.25">
      <c r="A634" s="12" t="s">
        <v>1851</v>
      </c>
      <c r="B634" s="12" t="s">
        <v>1852</v>
      </c>
      <c r="C634" s="2" t="s">
        <v>26</v>
      </c>
      <c r="D634" s="12" t="s">
        <v>858</v>
      </c>
      <c r="E634" s="12" t="s">
        <v>977</v>
      </c>
      <c r="F634" s="12" t="s">
        <v>1853</v>
      </c>
      <c r="G634" s="13">
        <v>227</v>
      </c>
      <c r="H634" s="13">
        <v>0</v>
      </c>
      <c r="I634" s="13">
        <v>160</v>
      </c>
      <c r="J634" s="13"/>
      <c r="K634" s="13">
        <v>140</v>
      </c>
      <c r="L634" s="13"/>
      <c r="M634" s="13"/>
      <c r="N634" s="13"/>
      <c r="O634" s="13"/>
      <c r="P634" s="13">
        <v>20</v>
      </c>
      <c r="Q634" s="14">
        <f>Table54[[#This Row],[Elanikud RKA]]/(Table54[[#This Row],[Elanikud]])</f>
        <v>0.70484581497797361</v>
      </c>
      <c r="R634" s="14"/>
      <c r="S634" s="14">
        <f>Table54[[#This Row],[Liitunud ÜK e]]/(Table54[[#This Row],[Elanikud RKA]]+Table54[[#This Row],[Liitunud H e]])</f>
        <v>0</v>
      </c>
      <c r="T634" s="14">
        <f>Table54[[#This Row],[Liitunud ÜV e]]/(Table54[[#This Row],[Elanikud RKA]]+Table54[[#This Row],[Liitunud H e]])</f>
        <v>0.875</v>
      </c>
      <c r="U634" s="14">
        <f>Table54[[#This Row],[M liitunud ÜK LP e]]/(Table54[[#This Row],[Elanikud RKA]]+Table54[[#This Row],[Liitunud H e]])</f>
        <v>0</v>
      </c>
      <c r="V634" s="14">
        <f>Table54[[#This Row],[M liitunud ÜV LP e]]/(Table54[[#This Row],[Elanikud RKA]]+Table54[[#This Row],[Liitunud H e]])</f>
        <v>0</v>
      </c>
      <c r="W634" s="14">
        <f>Table54[[#This Row],[M liitunud ÜK e]]/(Table54[[#This Row],[Elanikud RKA]]+Table54[[#This Row],[Liitunud H e]])</f>
        <v>0</v>
      </c>
      <c r="X634" s="14">
        <f>Table54[[#This Row],[M liitunud ÜV e]]/(Table54[[#This Row],[Elanikud RKA]]+Table54[[#This Row],[Liitunud H e]])</f>
        <v>0.125</v>
      </c>
    </row>
    <row r="635" spans="1:24" s="12" customFormat="1" ht="20.100000000000001" customHeight="1" x14ac:dyDescent="0.25">
      <c r="A635" s="12" t="s">
        <v>1854</v>
      </c>
      <c r="B635" s="12" t="s">
        <v>1855</v>
      </c>
      <c r="C635" s="2" t="s">
        <v>26</v>
      </c>
      <c r="D635" s="12" t="s">
        <v>858</v>
      </c>
      <c r="E635" s="12" t="s">
        <v>977</v>
      </c>
      <c r="F635" s="12" t="s">
        <v>1856</v>
      </c>
      <c r="G635" s="13">
        <v>344</v>
      </c>
      <c r="H635" s="13">
        <v>0</v>
      </c>
      <c r="I635" s="13">
        <v>323</v>
      </c>
      <c r="J635" s="13"/>
      <c r="K635" s="13">
        <v>300</v>
      </c>
      <c r="L635" s="13"/>
      <c r="M635" s="13"/>
      <c r="N635" s="13"/>
      <c r="O635" s="13"/>
      <c r="P635" s="13">
        <v>23</v>
      </c>
      <c r="Q635" s="14">
        <f>Table54[[#This Row],[Elanikud RKA]]/(Table54[[#This Row],[Elanikud]])</f>
        <v>0.93895348837209303</v>
      </c>
      <c r="R635" s="14"/>
      <c r="S635" s="14">
        <f>Table54[[#This Row],[Liitunud ÜK e]]/(Table54[[#This Row],[Elanikud RKA]]+Table54[[#This Row],[Liitunud H e]])</f>
        <v>0</v>
      </c>
      <c r="T635" s="14">
        <f>Table54[[#This Row],[Liitunud ÜV e]]/(Table54[[#This Row],[Elanikud RKA]]+Table54[[#This Row],[Liitunud H e]])</f>
        <v>0.92879256965944268</v>
      </c>
      <c r="U635" s="14">
        <f>Table54[[#This Row],[M liitunud ÜK LP e]]/(Table54[[#This Row],[Elanikud RKA]]+Table54[[#This Row],[Liitunud H e]])</f>
        <v>0</v>
      </c>
      <c r="V635" s="14">
        <f>Table54[[#This Row],[M liitunud ÜV LP e]]/(Table54[[#This Row],[Elanikud RKA]]+Table54[[#This Row],[Liitunud H e]])</f>
        <v>0</v>
      </c>
      <c r="W635" s="14">
        <f>Table54[[#This Row],[M liitunud ÜK e]]/(Table54[[#This Row],[Elanikud RKA]]+Table54[[#This Row],[Liitunud H e]])</f>
        <v>0</v>
      </c>
      <c r="X635" s="14">
        <f>Table54[[#This Row],[M liitunud ÜV e]]/(Table54[[#This Row],[Elanikud RKA]]+Table54[[#This Row],[Liitunud H e]])</f>
        <v>7.1207430340557279E-2</v>
      </c>
    </row>
    <row r="636" spans="1:24" s="12" customFormat="1" ht="20.100000000000001" customHeight="1" x14ac:dyDescent="0.25">
      <c r="A636" s="19" t="s">
        <v>979</v>
      </c>
      <c r="B636" s="19" t="s">
        <v>980</v>
      </c>
      <c r="C636" s="1" t="s">
        <v>26</v>
      </c>
      <c r="D636" s="19" t="s">
        <v>858</v>
      </c>
      <c r="E636" s="19" t="s">
        <v>981</v>
      </c>
      <c r="F636" s="19" t="s">
        <v>982</v>
      </c>
      <c r="G636" s="17">
        <v>483</v>
      </c>
      <c r="H636" s="17">
        <v>58</v>
      </c>
      <c r="I636" s="17">
        <v>330</v>
      </c>
      <c r="J636" s="7">
        <v>330</v>
      </c>
      <c r="K636" s="7">
        <v>330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8">
        <f>Table54[[#This Row],[Elanikud RKA]]/(Table54[[#This Row],[Elanikud]])</f>
        <v>0.68322981366459623</v>
      </c>
      <c r="R636" s="8">
        <f>Table54[[#This Row],[Liitunud H e]]/Table54[[#This Row],[H_elanikud]]</f>
        <v>0</v>
      </c>
      <c r="S636" s="8">
        <f>Table54[[#This Row],[Liitunud ÜK e]]/(Table54[[#This Row],[Elanikud RKA]]+Table54[[#This Row],[Liitunud H e]])</f>
        <v>1</v>
      </c>
      <c r="T636" s="8">
        <f>Table54[[#This Row],[Liitunud ÜV e]]/(Table54[[#This Row],[Elanikud RKA]]+Table54[[#This Row],[Liitunud H e]])</f>
        <v>1</v>
      </c>
      <c r="U636" s="8">
        <f>Table54[[#This Row],[M liitunud ÜK LP e]]/(Table54[[#This Row],[Elanikud RKA]]+Table54[[#This Row],[Liitunud H e]])</f>
        <v>0</v>
      </c>
      <c r="V636" s="8">
        <f>Table54[[#This Row],[M liitunud ÜV LP e]]/(Table54[[#This Row],[Elanikud RKA]]+Table54[[#This Row],[Liitunud H e]])</f>
        <v>0</v>
      </c>
      <c r="W636" s="8">
        <f>Table54[[#This Row],[M liitunud ÜK e]]/(Table54[[#This Row],[Elanikud RKA]]+Table54[[#This Row],[Liitunud H e]])</f>
        <v>0</v>
      </c>
      <c r="X636" s="8">
        <f>Table54[[#This Row],[M liitunud ÜV e]]/(Table54[[#This Row],[Elanikud RKA]]+Table54[[#This Row],[Liitunud H e]])</f>
        <v>0</v>
      </c>
    </row>
    <row r="637" spans="1:24" s="9" customFormat="1" ht="20.100000000000001" customHeight="1" x14ac:dyDescent="0.25">
      <c r="A637" s="19" t="s">
        <v>983</v>
      </c>
      <c r="B637" s="19" t="s">
        <v>984</v>
      </c>
      <c r="C637" s="1" t="s">
        <v>26</v>
      </c>
      <c r="D637" s="19" t="s">
        <v>858</v>
      </c>
      <c r="E637" s="19" t="s">
        <v>985</v>
      </c>
      <c r="F637" s="19" t="s">
        <v>986</v>
      </c>
      <c r="G637" s="17">
        <v>90</v>
      </c>
      <c r="H637" s="17">
        <v>39</v>
      </c>
      <c r="I637" s="17">
        <v>90</v>
      </c>
      <c r="J637" s="7">
        <v>60</v>
      </c>
      <c r="K637" s="7">
        <v>60</v>
      </c>
      <c r="L637" s="7">
        <v>0</v>
      </c>
      <c r="M637" s="7">
        <v>0</v>
      </c>
      <c r="N637" s="7">
        <v>7</v>
      </c>
      <c r="O637" s="7">
        <v>0</v>
      </c>
      <c r="P637" s="7">
        <v>0</v>
      </c>
      <c r="Q637" s="8">
        <f>Table54[[#This Row],[Elanikud RKA]]/(Table54[[#This Row],[Elanikud]]+G638)</f>
        <v>0.70866141732283461</v>
      </c>
      <c r="R637" s="8">
        <f>Table54[[#This Row],[Liitunud H e]]/Table54[[#This Row],[H_elanikud]]</f>
        <v>0</v>
      </c>
      <c r="S637" s="8">
        <f>Table54[[#This Row],[Liitunud ÜK e]]/(Table54[[#This Row],[Elanikud RKA]]+Table54[[#This Row],[Liitunud H e]])</f>
        <v>0.66666666666666663</v>
      </c>
      <c r="T637" s="8">
        <f>Table54[[#This Row],[Liitunud ÜV e]]/(Table54[[#This Row],[Elanikud RKA]]+Table54[[#This Row],[Liitunud H e]])</f>
        <v>0.66666666666666663</v>
      </c>
      <c r="U637" s="8">
        <f>Table54[[#This Row],[M liitunud ÜK LP e]]/(Table54[[#This Row],[Elanikud RKA]]+Table54[[#This Row],[Liitunud H e]])</f>
        <v>0</v>
      </c>
      <c r="V637" s="8">
        <f>Table54[[#This Row],[M liitunud ÜV LP e]]/(Table54[[#This Row],[Elanikud RKA]]+Table54[[#This Row],[Liitunud H e]])</f>
        <v>7.7777777777777779E-2</v>
      </c>
      <c r="W637" s="8">
        <f>Table54[[#This Row],[M liitunud ÜK e]]/(Table54[[#This Row],[Elanikud RKA]]+Table54[[#This Row],[Liitunud H e]])</f>
        <v>0</v>
      </c>
      <c r="X637" s="8">
        <f>Table54[[#This Row],[M liitunud ÜV e]]/(Table54[[#This Row],[Elanikud RKA]]+Table54[[#This Row],[Liitunud H e]])</f>
        <v>0</v>
      </c>
    </row>
    <row r="638" spans="1:24" ht="20.100000000000001" customHeight="1" x14ac:dyDescent="0.25">
      <c r="A638" s="19" t="s">
        <v>983</v>
      </c>
      <c r="B638" s="19" t="s">
        <v>984</v>
      </c>
      <c r="C638" s="1" t="s">
        <v>26</v>
      </c>
      <c r="D638" s="19" t="s">
        <v>858</v>
      </c>
      <c r="E638" s="19" t="s">
        <v>985</v>
      </c>
      <c r="F638" s="19" t="s">
        <v>987</v>
      </c>
      <c r="G638" s="17">
        <v>37</v>
      </c>
      <c r="H638" s="17">
        <v>16</v>
      </c>
      <c r="I638" s="17"/>
      <c r="J638" s="7"/>
      <c r="K638" s="7"/>
      <c r="L638" s="7"/>
      <c r="M638" s="7"/>
      <c r="N638" s="7"/>
      <c r="O638" s="7"/>
      <c r="P638" s="7"/>
    </row>
    <row r="639" spans="1:24" ht="20.100000000000001" customHeight="1" x14ac:dyDescent="0.25">
      <c r="A639" s="19" t="s">
        <v>988</v>
      </c>
      <c r="B639" s="19" t="s">
        <v>989</v>
      </c>
      <c r="C639" s="1" t="s">
        <v>26</v>
      </c>
      <c r="D639" s="19" t="s">
        <v>858</v>
      </c>
      <c r="E639" s="19" t="s">
        <v>985</v>
      </c>
      <c r="F639" s="19" t="s">
        <v>990</v>
      </c>
      <c r="G639" s="17">
        <v>107</v>
      </c>
      <c r="H639" s="17">
        <v>46</v>
      </c>
      <c r="I639" s="17">
        <v>80</v>
      </c>
      <c r="J639" s="7">
        <v>55</v>
      </c>
      <c r="K639" s="7">
        <v>55</v>
      </c>
      <c r="L639" s="7">
        <v>0</v>
      </c>
      <c r="M639" s="7">
        <v>0</v>
      </c>
      <c r="N639" s="7">
        <v>2</v>
      </c>
      <c r="O639" s="7">
        <v>0</v>
      </c>
      <c r="P639" s="7">
        <v>0</v>
      </c>
      <c r="Q639" s="8">
        <f>Table54[[#This Row],[Elanikud RKA]]/(Table54[[#This Row],[Elanikud]]+G640)</f>
        <v>0.56338028169014087</v>
      </c>
      <c r="R639" s="8">
        <f>Table54[[#This Row],[Liitunud H e]]/Table54[[#This Row],[H_elanikud]]</f>
        <v>0</v>
      </c>
      <c r="S639" s="8">
        <f>Table54[[#This Row],[Liitunud ÜK e]]/(Table54[[#This Row],[Elanikud RKA]]+Table54[[#This Row],[Liitunud H e]])</f>
        <v>0.6875</v>
      </c>
      <c r="T639" s="8">
        <f>Table54[[#This Row],[Liitunud ÜV e]]/(Table54[[#This Row],[Elanikud RKA]]+Table54[[#This Row],[Liitunud H e]])</f>
        <v>0.6875</v>
      </c>
      <c r="U639" s="8">
        <f>Table54[[#This Row],[M liitunud ÜK LP e]]/(Table54[[#This Row],[Elanikud RKA]]+Table54[[#This Row],[Liitunud H e]])</f>
        <v>0</v>
      </c>
      <c r="V639" s="8">
        <f>Table54[[#This Row],[M liitunud ÜV LP e]]/(Table54[[#This Row],[Elanikud RKA]]+Table54[[#This Row],[Liitunud H e]])</f>
        <v>2.5000000000000001E-2</v>
      </c>
      <c r="W639" s="8">
        <f>Table54[[#This Row],[M liitunud ÜK e]]/(Table54[[#This Row],[Elanikud RKA]]+Table54[[#This Row],[Liitunud H e]])</f>
        <v>0</v>
      </c>
      <c r="X639" s="8">
        <f>Table54[[#This Row],[M liitunud ÜV e]]/(Table54[[#This Row],[Elanikud RKA]]+Table54[[#This Row],[Liitunud H e]])</f>
        <v>0</v>
      </c>
    </row>
    <row r="640" spans="1:24" ht="20.100000000000001" customHeight="1" x14ac:dyDescent="0.25">
      <c r="A640" s="19" t="s">
        <v>988</v>
      </c>
      <c r="B640" s="19" t="s">
        <v>989</v>
      </c>
      <c r="C640" s="1" t="s">
        <v>26</v>
      </c>
      <c r="D640" s="19" t="s">
        <v>858</v>
      </c>
      <c r="E640" s="19" t="s">
        <v>985</v>
      </c>
      <c r="F640" s="19" t="s">
        <v>991</v>
      </c>
      <c r="G640" s="17">
        <v>35</v>
      </c>
      <c r="H640" s="17">
        <v>15</v>
      </c>
      <c r="I640" s="17"/>
      <c r="J640" s="7"/>
      <c r="K640" s="7"/>
      <c r="L640" s="7"/>
      <c r="M640" s="7"/>
      <c r="N640" s="7"/>
      <c r="O640" s="7"/>
      <c r="P640" s="7"/>
    </row>
    <row r="641" spans="1:24" s="9" customFormat="1" ht="20.100000000000001" customHeight="1" x14ac:dyDescent="0.25">
      <c r="A641" s="19" t="s">
        <v>992</v>
      </c>
      <c r="B641" s="19" t="s">
        <v>993</v>
      </c>
      <c r="C641" s="1" t="s">
        <v>26</v>
      </c>
      <c r="D641" s="19" t="s">
        <v>858</v>
      </c>
      <c r="E641" s="19" t="s">
        <v>893</v>
      </c>
      <c r="F641" s="19" t="s">
        <v>994</v>
      </c>
      <c r="G641" s="17">
        <v>231</v>
      </c>
      <c r="H641" s="17">
        <v>0</v>
      </c>
      <c r="I641" s="17">
        <v>100</v>
      </c>
      <c r="J641" s="7">
        <v>45</v>
      </c>
      <c r="K641" s="7">
        <v>100</v>
      </c>
      <c r="L641" s="7">
        <v>0</v>
      </c>
      <c r="M641" s="7">
        <v>0</v>
      </c>
      <c r="N641" s="7">
        <v>0</v>
      </c>
      <c r="O641" s="7">
        <v>55</v>
      </c>
      <c r="P641" s="7">
        <v>0</v>
      </c>
      <c r="Q641" s="8">
        <f>Table54[[#This Row],[Elanikud RKA]]/(Table54[[#This Row],[Elanikud]])</f>
        <v>0.4329004329004329</v>
      </c>
      <c r="R641" s="8"/>
      <c r="S641" s="8">
        <f>Table54[[#This Row],[Liitunud ÜK e]]/(Table54[[#This Row],[Elanikud RKA]]+Table54[[#This Row],[Liitunud H e]])</f>
        <v>0.45</v>
      </c>
      <c r="T641" s="8">
        <f>Table54[[#This Row],[Liitunud ÜV e]]/(Table54[[#This Row],[Elanikud RKA]]+Table54[[#This Row],[Liitunud H e]])</f>
        <v>1</v>
      </c>
      <c r="U641" s="8">
        <f>Table54[[#This Row],[M liitunud ÜK LP e]]/(Table54[[#This Row],[Elanikud RKA]]+Table54[[#This Row],[Liitunud H e]])</f>
        <v>0</v>
      </c>
      <c r="V641" s="8">
        <f>Table54[[#This Row],[M liitunud ÜV LP e]]/(Table54[[#This Row],[Elanikud RKA]]+Table54[[#This Row],[Liitunud H e]])</f>
        <v>0</v>
      </c>
      <c r="W641" s="8">
        <f>Table54[[#This Row],[M liitunud ÜK e]]/(Table54[[#This Row],[Elanikud RKA]]+Table54[[#This Row],[Liitunud H e]])</f>
        <v>0.55000000000000004</v>
      </c>
      <c r="X641" s="8">
        <f>Table54[[#This Row],[M liitunud ÜV e]]/(Table54[[#This Row],[Elanikud RKA]]+Table54[[#This Row],[Liitunud H e]])</f>
        <v>0</v>
      </c>
    </row>
    <row r="642" spans="1:24" ht="20.100000000000001" customHeight="1" x14ac:dyDescent="0.25">
      <c r="A642" s="19" t="s">
        <v>995</v>
      </c>
      <c r="B642" s="19" t="s">
        <v>996</v>
      </c>
      <c r="C642" s="1" t="s">
        <v>26</v>
      </c>
      <c r="D642" s="19" t="s">
        <v>858</v>
      </c>
      <c r="E642" s="19" t="s">
        <v>893</v>
      </c>
      <c r="F642" s="19" t="s">
        <v>997</v>
      </c>
      <c r="G642" s="17">
        <v>221</v>
      </c>
      <c r="H642" s="17">
        <v>0</v>
      </c>
      <c r="I642" s="17">
        <v>150</v>
      </c>
      <c r="J642" s="7">
        <v>150</v>
      </c>
      <c r="K642" s="7">
        <v>150</v>
      </c>
      <c r="L642" s="7">
        <v>0</v>
      </c>
      <c r="M642" s="7">
        <v>0</v>
      </c>
      <c r="N642" s="7">
        <v>0</v>
      </c>
      <c r="O642" s="7">
        <v>0</v>
      </c>
      <c r="P642" s="7">
        <v>12</v>
      </c>
      <c r="Q642" s="8">
        <f>Table54[[#This Row],[Elanikud RKA]]/(Table54[[#This Row],[Elanikud]])</f>
        <v>0.67873303167420818</v>
      </c>
      <c r="S642" s="8">
        <f>Table54[[#This Row],[Liitunud ÜK e]]/(Table54[[#This Row],[Elanikud RKA]]+Table54[[#This Row],[Liitunud H e]])</f>
        <v>1</v>
      </c>
      <c r="T642" s="8">
        <f>Table54[[#This Row],[Liitunud ÜV e]]/(Table54[[#This Row],[Elanikud RKA]]+Table54[[#This Row],[Liitunud H e]])</f>
        <v>1</v>
      </c>
      <c r="U642" s="8">
        <f>Table54[[#This Row],[M liitunud ÜK LP e]]/(Table54[[#This Row],[Elanikud RKA]]+Table54[[#This Row],[Liitunud H e]])</f>
        <v>0</v>
      </c>
      <c r="V642" s="8">
        <f>Table54[[#This Row],[M liitunud ÜV LP e]]/(Table54[[#This Row],[Elanikud RKA]]+Table54[[#This Row],[Liitunud H e]])</f>
        <v>0</v>
      </c>
      <c r="W642" s="8">
        <f>Table54[[#This Row],[M liitunud ÜK e]]/(Table54[[#This Row],[Elanikud RKA]]+Table54[[#This Row],[Liitunud H e]])</f>
        <v>0</v>
      </c>
      <c r="X642" s="8">
        <f>Table54[[#This Row],[M liitunud ÜV e]]/(Table54[[#This Row],[Elanikud RKA]]+Table54[[#This Row],[Liitunud H e]])</f>
        <v>0.08</v>
      </c>
    </row>
    <row r="643" spans="1:24" s="9" customFormat="1" ht="20.100000000000001" customHeight="1" x14ac:dyDescent="0.25">
      <c r="A643" s="19" t="s">
        <v>998</v>
      </c>
      <c r="B643" s="19" t="s">
        <v>999</v>
      </c>
      <c r="C643" s="1" t="s">
        <v>26</v>
      </c>
      <c r="D643" s="19" t="s">
        <v>858</v>
      </c>
      <c r="E643" s="19" t="s">
        <v>893</v>
      </c>
      <c r="F643" s="19" t="s">
        <v>1000</v>
      </c>
      <c r="G643" s="17">
        <v>242</v>
      </c>
      <c r="H643" s="17">
        <v>0</v>
      </c>
      <c r="I643" s="17">
        <v>160</v>
      </c>
      <c r="J643" s="7">
        <v>275</v>
      </c>
      <c r="K643" s="7">
        <v>275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8">
        <f>Table54[[#This Row],[Elanikud RKA]]/(Table54[[#This Row],[Elanikud]])</f>
        <v>0.66115702479338845</v>
      </c>
      <c r="R643" s="8"/>
      <c r="S643" s="8">
        <f>Table54[[#This Row],[Liitunud ÜK e]]/(Table54[[#This Row],[Elanikud RKA]]+Table54[[#This Row],[Liitunud H e]])</f>
        <v>1.71875</v>
      </c>
      <c r="T643" s="8">
        <f>Table54[[#This Row],[Liitunud ÜV e]]/(Table54[[#This Row],[Elanikud RKA]]+Table54[[#This Row],[Liitunud H e]])</f>
        <v>1.71875</v>
      </c>
      <c r="U643" s="8">
        <f>Table54[[#This Row],[M liitunud ÜK LP e]]/(Table54[[#This Row],[Elanikud RKA]]+Table54[[#This Row],[Liitunud H e]])</f>
        <v>0</v>
      </c>
      <c r="V643" s="8">
        <f>Table54[[#This Row],[M liitunud ÜV LP e]]/(Table54[[#This Row],[Elanikud RKA]]+Table54[[#This Row],[Liitunud H e]])</f>
        <v>0</v>
      </c>
      <c r="W643" s="8">
        <f>Table54[[#This Row],[M liitunud ÜK e]]/(Table54[[#This Row],[Elanikud RKA]]+Table54[[#This Row],[Liitunud H e]])</f>
        <v>0</v>
      </c>
      <c r="X643" s="8">
        <f>Table54[[#This Row],[M liitunud ÜV e]]/(Table54[[#This Row],[Elanikud RKA]]+Table54[[#This Row],[Liitunud H e]])</f>
        <v>0</v>
      </c>
    </row>
    <row r="644" spans="1:24" ht="20.100000000000001" customHeight="1" x14ac:dyDescent="0.25">
      <c r="A644" s="19" t="s">
        <v>1001</v>
      </c>
      <c r="B644" s="19" t="s">
        <v>1002</v>
      </c>
      <c r="C644" s="1" t="s">
        <v>26</v>
      </c>
      <c r="D644" s="19" t="s">
        <v>858</v>
      </c>
      <c r="E644" s="19" t="s">
        <v>859</v>
      </c>
      <c r="F644" s="19" t="s">
        <v>1003</v>
      </c>
      <c r="G644" s="17">
        <v>143</v>
      </c>
      <c r="H644" s="17">
        <v>6</v>
      </c>
      <c r="I644" s="17">
        <v>60</v>
      </c>
      <c r="J644" s="7">
        <v>0</v>
      </c>
      <c r="K644" s="7">
        <v>54</v>
      </c>
      <c r="L644" s="7">
        <v>0</v>
      </c>
      <c r="M644" s="7">
        <v>0</v>
      </c>
      <c r="N644" s="17">
        <v>0</v>
      </c>
      <c r="O644" s="7">
        <v>60</v>
      </c>
      <c r="P644" s="7">
        <v>6</v>
      </c>
      <c r="Q644" s="8">
        <f>Table54[[#This Row],[Elanikud RKA]]/(Table54[[#This Row],[Elanikud]])</f>
        <v>0.41958041958041958</v>
      </c>
      <c r="R644" s="8">
        <f>Table54[[#This Row],[Liitunud H e]]/Table54[[#This Row],[H_elanikud]]</f>
        <v>0</v>
      </c>
      <c r="S644" s="8">
        <f>Table54[[#This Row],[Liitunud ÜK e]]/(Table54[[#This Row],[Elanikud RKA]]+Table54[[#This Row],[Liitunud H e]])</f>
        <v>0</v>
      </c>
      <c r="T644" s="8">
        <f>Table54[[#This Row],[Liitunud ÜV e]]/(Table54[[#This Row],[Elanikud RKA]]+Table54[[#This Row],[Liitunud H e]])</f>
        <v>0.9</v>
      </c>
      <c r="U644" s="8">
        <f>Table54[[#This Row],[M liitunud ÜK LP e]]/(Table54[[#This Row],[Elanikud RKA]]+Table54[[#This Row],[Liitunud H e]])</f>
        <v>0</v>
      </c>
      <c r="V644" s="8">
        <f>Table54[[#This Row],[M liitunud ÜV LP e]]/(Table54[[#This Row],[Elanikud RKA]]+Table54[[#This Row],[Liitunud H e]])</f>
        <v>0</v>
      </c>
      <c r="W644" s="8">
        <f>Table54[[#This Row],[M liitunud ÜK e]]/(Table54[[#This Row],[Elanikud RKA]]+Table54[[#This Row],[Liitunud H e]])</f>
        <v>1</v>
      </c>
      <c r="X644" s="8">
        <f>Table54[[#This Row],[M liitunud ÜV e]]/(Table54[[#This Row],[Elanikud RKA]]+Table54[[#This Row],[Liitunud H e]])</f>
        <v>0.1</v>
      </c>
    </row>
    <row r="645" spans="1:24" s="9" customFormat="1" ht="20.100000000000001" customHeight="1" x14ac:dyDescent="0.25">
      <c r="A645" s="19" t="s">
        <v>1004</v>
      </c>
      <c r="B645" s="19" t="s">
        <v>1005</v>
      </c>
      <c r="C645" s="1" t="s">
        <v>26</v>
      </c>
      <c r="D645" s="19" t="s">
        <v>858</v>
      </c>
      <c r="E645" s="19" t="s">
        <v>859</v>
      </c>
      <c r="F645" s="19" t="s">
        <v>1006</v>
      </c>
      <c r="G645" s="17">
        <v>1492</v>
      </c>
      <c r="H645" s="17">
        <v>60</v>
      </c>
      <c r="I645" s="17">
        <v>550</v>
      </c>
      <c r="J645" s="7">
        <v>0</v>
      </c>
      <c r="K645" s="7">
        <v>545</v>
      </c>
      <c r="L645" s="7">
        <v>0</v>
      </c>
      <c r="M645" s="7">
        <v>0</v>
      </c>
      <c r="N645" s="17">
        <v>0</v>
      </c>
      <c r="O645" s="7">
        <v>550</v>
      </c>
      <c r="P645" s="7">
        <v>5</v>
      </c>
      <c r="Q645" s="8">
        <f>Table54[[#This Row],[Elanikud RKA]]/(Table54[[#This Row],[Elanikud]])</f>
        <v>0.36863270777479895</v>
      </c>
      <c r="R645" s="8">
        <f>Table54[[#This Row],[Liitunud H e]]/Table54[[#This Row],[H_elanikud]]</f>
        <v>0</v>
      </c>
      <c r="S645" s="8">
        <f>Table54[[#This Row],[Liitunud ÜK e]]/(Table54[[#This Row],[Elanikud RKA]]+Table54[[#This Row],[Liitunud H e]])</f>
        <v>0</v>
      </c>
      <c r="T645" s="8">
        <f>Table54[[#This Row],[Liitunud ÜV e]]/(Table54[[#This Row],[Elanikud RKA]]+Table54[[#This Row],[Liitunud H e]])</f>
        <v>0.99090909090909096</v>
      </c>
      <c r="U645" s="8">
        <f>Table54[[#This Row],[M liitunud ÜK LP e]]/(Table54[[#This Row],[Elanikud RKA]]+Table54[[#This Row],[Liitunud H e]])</f>
        <v>0</v>
      </c>
      <c r="V645" s="8">
        <f>Table54[[#This Row],[M liitunud ÜV LP e]]/(Table54[[#This Row],[Elanikud RKA]]+Table54[[#This Row],[Liitunud H e]])</f>
        <v>0</v>
      </c>
      <c r="W645" s="8">
        <f>Table54[[#This Row],[M liitunud ÜK e]]/(Table54[[#This Row],[Elanikud RKA]]+Table54[[#This Row],[Liitunud H e]])</f>
        <v>1</v>
      </c>
      <c r="X645" s="8">
        <f>Table54[[#This Row],[M liitunud ÜV e]]/(Table54[[#This Row],[Elanikud RKA]]+Table54[[#This Row],[Liitunud H e]])</f>
        <v>9.0909090909090905E-3</v>
      </c>
    </row>
    <row r="646" spans="1:24" ht="20.100000000000001" customHeight="1" x14ac:dyDescent="0.25">
      <c r="A646" s="9" t="s">
        <v>1004</v>
      </c>
      <c r="B646" s="9" t="s">
        <v>1005</v>
      </c>
      <c r="C646" s="3" t="s">
        <v>26</v>
      </c>
      <c r="D646" s="9" t="s">
        <v>858</v>
      </c>
      <c r="E646" s="9" t="s">
        <v>859</v>
      </c>
      <c r="F646" s="9" t="s">
        <v>2049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1"/>
    </row>
    <row r="647" spans="1:24" ht="20.100000000000001" customHeight="1" x14ac:dyDescent="0.25">
      <c r="A647" s="19" t="s">
        <v>1007</v>
      </c>
      <c r="B647" s="19" t="s">
        <v>1008</v>
      </c>
      <c r="C647" s="1" t="s">
        <v>26</v>
      </c>
      <c r="D647" s="19" t="s">
        <v>1009</v>
      </c>
      <c r="E647" s="19" t="s">
        <v>1010</v>
      </c>
      <c r="F647" s="19" t="s">
        <v>1011</v>
      </c>
      <c r="G647" s="17">
        <v>218</v>
      </c>
      <c r="H647" s="17">
        <v>36</v>
      </c>
      <c r="I647" s="17">
        <v>200</v>
      </c>
      <c r="J647" s="17">
        <v>214</v>
      </c>
      <c r="K647" s="17">
        <v>236</v>
      </c>
      <c r="L647" s="17">
        <v>36</v>
      </c>
      <c r="M647" s="17">
        <v>22</v>
      </c>
      <c r="N647" s="17">
        <v>0</v>
      </c>
      <c r="O647" s="17">
        <f>Table54[[#This Row],[Elanikud RKA]]+Table54[[#This Row],[Liitunud H e]]-Table54[[#This Row],[Liitunud ÜK e]]-Table54[[#This Row],[M liitunud ÜK LP e]]</f>
        <v>0</v>
      </c>
      <c r="P647" s="17">
        <f>Table54[[#This Row],[Elanikud RKA]]+Table54[[#This Row],[Liitunud H e]]-Table54[[#This Row],[Liitunud ÜV e]]-Table54[[#This Row],[M liitunud ÜV LP e]]</f>
        <v>0</v>
      </c>
      <c r="Q647" s="8">
        <f>Table54[[#This Row],[Elanikud RKA]]/(Table54[[#This Row],[Elanikud]])</f>
        <v>0.91743119266055051</v>
      </c>
      <c r="R647" s="8">
        <f>Table54[[#This Row],[Liitunud H e]]/Table54[[#This Row],[H_elanikud]]</f>
        <v>1</v>
      </c>
      <c r="S647" s="8">
        <f>Table54[[#This Row],[Liitunud ÜK e]]/(Table54[[#This Row],[Elanikud RKA]]+Table54[[#This Row],[Liitunud H e]])</f>
        <v>0.90677966101694918</v>
      </c>
      <c r="T647" s="8">
        <f>Table54[[#This Row],[Liitunud ÜV e]]/(Table54[[#This Row],[Elanikud RKA]]+Table54[[#This Row],[Liitunud H e]])</f>
        <v>1</v>
      </c>
      <c r="U647" s="8">
        <f>Table54[[#This Row],[M liitunud ÜK LP e]]/(Table54[[#This Row],[Elanikud RKA]]+Table54[[#This Row],[Liitunud H e]])</f>
        <v>9.3220338983050849E-2</v>
      </c>
      <c r="V647" s="8">
        <f>Table54[[#This Row],[M liitunud ÜV LP e]]/(Table54[[#This Row],[Elanikud RKA]]+Table54[[#This Row],[Liitunud H e]])</f>
        <v>0</v>
      </c>
      <c r="W647" s="8">
        <f>Table54[[#This Row],[M liitunud ÜK e]]/(Table54[[#This Row],[Elanikud RKA]]+Table54[[#This Row],[Liitunud H e]])</f>
        <v>0</v>
      </c>
      <c r="X647" s="8">
        <f>Table54[[#This Row],[M liitunud ÜV e]]/(Table54[[#This Row],[Elanikud RKA]]+Table54[[#This Row],[Liitunud H e]])</f>
        <v>0</v>
      </c>
    </row>
    <row r="648" spans="1:24" ht="20.100000000000001" customHeight="1" x14ac:dyDescent="0.25">
      <c r="A648" s="19" t="s">
        <v>1012</v>
      </c>
      <c r="B648" s="19" t="s">
        <v>1013</v>
      </c>
      <c r="C648" s="1" t="s">
        <v>26</v>
      </c>
      <c r="D648" s="19" t="s">
        <v>1009</v>
      </c>
      <c r="E648" s="19" t="s">
        <v>1010</v>
      </c>
      <c r="F648" s="19" t="s">
        <v>1014</v>
      </c>
      <c r="G648" s="17">
        <v>144</v>
      </c>
      <c r="H648" s="17">
        <v>0</v>
      </c>
      <c r="I648" s="17">
        <v>130</v>
      </c>
      <c r="J648" s="17">
        <v>99</v>
      </c>
      <c r="K648" s="17">
        <v>118</v>
      </c>
      <c r="L648" s="17">
        <v>0</v>
      </c>
      <c r="M648" s="17">
        <v>8</v>
      </c>
      <c r="N648" s="17">
        <v>0</v>
      </c>
      <c r="O648" s="17">
        <f>Table54[[#This Row],[Elanikud RKA]]+Table54[[#This Row],[Liitunud H e]]-Table54[[#This Row],[Liitunud ÜK e]]-Table54[[#This Row],[M liitunud ÜK LP e]]</f>
        <v>23</v>
      </c>
      <c r="P648" s="17">
        <f>Table54[[#This Row],[Elanikud RKA]]+Table54[[#This Row],[Liitunud H e]]-Table54[[#This Row],[Liitunud ÜV e]]-Table54[[#This Row],[M liitunud ÜV LP e]]</f>
        <v>12</v>
      </c>
      <c r="Q648" s="8">
        <f>Table54[[#This Row],[Elanikud RKA]]/(Table54[[#This Row],[Elanikud]])</f>
        <v>0.90277777777777779</v>
      </c>
      <c r="S648" s="8">
        <f>Table54[[#This Row],[Liitunud ÜK e]]/(Table54[[#This Row],[Elanikud RKA]]+Table54[[#This Row],[Liitunud H e]])</f>
        <v>0.7615384615384615</v>
      </c>
      <c r="T648" s="8">
        <f>Table54[[#This Row],[Liitunud ÜV e]]/(Table54[[#This Row],[Elanikud RKA]]+Table54[[#This Row],[Liitunud H e]])</f>
        <v>0.90769230769230769</v>
      </c>
      <c r="U648" s="8">
        <f>Table54[[#This Row],[M liitunud ÜK LP e]]/(Table54[[#This Row],[Elanikud RKA]]+Table54[[#This Row],[Liitunud H e]])</f>
        <v>6.1538461538461542E-2</v>
      </c>
      <c r="V648" s="8">
        <f>Table54[[#This Row],[M liitunud ÜV LP e]]/(Table54[[#This Row],[Elanikud RKA]]+Table54[[#This Row],[Liitunud H e]])</f>
        <v>0</v>
      </c>
      <c r="W648" s="8">
        <f>Table54[[#This Row],[M liitunud ÜK e]]/(Table54[[#This Row],[Elanikud RKA]]+Table54[[#This Row],[Liitunud H e]])</f>
        <v>0.17692307692307693</v>
      </c>
      <c r="X648" s="8">
        <f>Table54[[#This Row],[M liitunud ÜV e]]/(Table54[[#This Row],[Elanikud RKA]]+Table54[[#This Row],[Liitunud H e]])</f>
        <v>9.2307692307692313E-2</v>
      </c>
    </row>
    <row r="649" spans="1:24" s="9" customFormat="1" ht="20.100000000000001" customHeight="1" x14ac:dyDescent="0.25">
      <c r="A649" s="19" t="s">
        <v>1015</v>
      </c>
      <c r="B649" s="19" t="s">
        <v>1016</v>
      </c>
      <c r="C649" s="1" t="s">
        <v>26</v>
      </c>
      <c r="D649" s="19" t="s">
        <v>1009</v>
      </c>
      <c r="E649" s="19" t="s">
        <v>1010</v>
      </c>
      <c r="F649" s="19" t="s">
        <v>1014</v>
      </c>
      <c r="G649" s="17">
        <v>144</v>
      </c>
      <c r="H649" s="17">
        <v>42</v>
      </c>
      <c r="I649" s="17">
        <v>100</v>
      </c>
      <c r="J649" s="17">
        <v>142</v>
      </c>
      <c r="K649" s="17">
        <v>142</v>
      </c>
      <c r="L649" s="17">
        <v>42</v>
      </c>
      <c r="M649" s="17">
        <v>0</v>
      </c>
      <c r="N649" s="17">
        <v>0</v>
      </c>
      <c r="O649" s="17">
        <f>Table54[[#This Row],[Elanikud RKA]]+Table54[[#This Row],[Liitunud H e]]-Table54[[#This Row],[Liitunud ÜK e]]-Table54[[#This Row],[M liitunud ÜK LP e]]</f>
        <v>0</v>
      </c>
      <c r="P649" s="17">
        <f>Table54[[#This Row],[Elanikud RKA]]+Table54[[#This Row],[Liitunud H e]]-Table54[[#This Row],[Liitunud ÜV e]]-Table54[[#This Row],[M liitunud ÜV LP e]]</f>
        <v>0</v>
      </c>
      <c r="Q649" s="8">
        <f>Table54[[#This Row],[Elanikud RKA]]/(Table54[[#This Row],[Elanikud]])</f>
        <v>0.69444444444444442</v>
      </c>
      <c r="R649" s="8">
        <f>Table54[[#This Row],[Liitunud H e]]/Table54[[#This Row],[H_elanikud]]</f>
        <v>1</v>
      </c>
      <c r="S649" s="8">
        <f>Table54[[#This Row],[Liitunud ÜK e]]/(Table54[[#This Row],[Elanikud RKA]]+Table54[[#This Row],[Liitunud H e]])</f>
        <v>1</v>
      </c>
      <c r="T649" s="8">
        <f>Table54[[#This Row],[Liitunud ÜV e]]/(Table54[[#This Row],[Elanikud RKA]]+Table54[[#This Row],[Liitunud H e]])</f>
        <v>1</v>
      </c>
      <c r="U649" s="8">
        <f>Table54[[#This Row],[M liitunud ÜK LP e]]/(Table54[[#This Row],[Elanikud RKA]]+Table54[[#This Row],[Liitunud H e]])</f>
        <v>0</v>
      </c>
      <c r="V649" s="8">
        <f>Table54[[#This Row],[M liitunud ÜV LP e]]/(Table54[[#This Row],[Elanikud RKA]]+Table54[[#This Row],[Liitunud H e]])</f>
        <v>0</v>
      </c>
      <c r="W649" s="8">
        <f>Table54[[#This Row],[M liitunud ÜK e]]/(Table54[[#This Row],[Elanikud RKA]]+Table54[[#This Row],[Liitunud H e]])</f>
        <v>0</v>
      </c>
      <c r="X649" s="8">
        <f>Table54[[#This Row],[M liitunud ÜV e]]/(Table54[[#This Row],[Elanikud RKA]]+Table54[[#This Row],[Liitunud H e]])</f>
        <v>0</v>
      </c>
    </row>
    <row r="650" spans="1:24" ht="20.100000000000001" customHeight="1" x14ac:dyDescent="0.25">
      <c r="A650" s="19" t="s">
        <v>1017</v>
      </c>
      <c r="B650" s="19" t="s">
        <v>1018</v>
      </c>
      <c r="C650" s="1" t="s">
        <v>26</v>
      </c>
      <c r="D650" s="19" t="s">
        <v>1009</v>
      </c>
      <c r="E650" s="19" t="s">
        <v>1019</v>
      </c>
      <c r="F650" s="19" t="s">
        <v>1020</v>
      </c>
      <c r="G650" s="17">
        <v>311</v>
      </c>
      <c r="H650" s="17">
        <v>0</v>
      </c>
      <c r="I650" s="17">
        <v>300</v>
      </c>
      <c r="J650" s="17">
        <v>92</v>
      </c>
      <c r="K650" s="17">
        <v>90</v>
      </c>
      <c r="L650" s="17">
        <v>0</v>
      </c>
      <c r="M650" s="17">
        <v>111</v>
      </c>
      <c r="N650" s="17">
        <v>113</v>
      </c>
      <c r="O650" s="17">
        <f>Table54[[#This Row],[Elanikud RKA]]+Table54[[#This Row],[Liitunud H e]]-Table54[[#This Row],[Liitunud ÜK e]]-Table54[[#This Row],[M liitunud ÜK LP e]]</f>
        <v>97</v>
      </c>
      <c r="P650" s="17">
        <f>Table54[[#This Row],[Elanikud RKA]]+Table54[[#This Row],[Liitunud H e]]-Table54[[#This Row],[Liitunud ÜV e]]-Table54[[#This Row],[M liitunud ÜV LP e]]</f>
        <v>97</v>
      </c>
      <c r="Q650" s="8">
        <f>Table54[[#This Row],[Elanikud RKA]]/(Table54[[#This Row],[Elanikud]])</f>
        <v>0.96463022508038587</v>
      </c>
      <c r="S650" s="8">
        <f>Table54[[#This Row],[Liitunud ÜK e]]/(Table54[[#This Row],[Elanikud RKA]]+Table54[[#This Row],[Liitunud H e]])</f>
        <v>0.30666666666666664</v>
      </c>
      <c r="T650" s="8">
        <f>Table54[[#This Row],[Liitunud ÜV e]]/(Table54[[#This Row],[Elanikud RKA]]+Table54[[#This Row],[Liitunud H e]])</f>
        <v>0.3</v>
      </c>
      <c r="U650" s="8">
        <f>Table54[[#This Row],[M liitunud ÜK LP e]]/(Table54[[#This Row],[Elanikud RKA]]+Table54[[#This Row],[Liitunud H e]])</f>
        <v>0.37</v>
      </c>
      <c r="V650" s="8">
        <f>Table54[[#This Row],[M liitunud ÜV LP e]]/(Table54[[#This Row],[Elanikud RKA]]+Table54[[#This Row],[Liitunud H e]])</f>
        <v>0.37666666666666665</v>
      </c>
      <c r="W650" s="8">
        <f>Table54[[#This Row],[M liitunud ÜK e]]/(Table54[[#This Row],[Elanikud RKA]]+Table54[[#This Row],[Liitunud H e]])</f>
        <v>0.32333333333333331</v>
      </c>
      <c r="X650" s="8">
        <f>Table54[[#This Row],[M liitunud ÜV e]]/(Table54[[#This Row],[Elanikud RKA]]+Table54[[#This Row],[Liitunud H e]])</f>
        <v>0.32333333333333331</v>
      </c>
    </row>
    <row r="651" spans="1:24" ht="20.100000000000001" customHeight="1" x14ac:dyDescent="0.25">
      <c r="A651" s="9" t="s">
        <v>1017</v>
      </c>
      <c r="B651" s="9" t="s">
        <v>1018</v>
      </c>
      <c r="C651" s="3" t="s">
        <v>26</v>
      </c>
      <c r="D651" s="9" t="s">
        <v>1009</v>
      </c>
      <c r="E651" s="9" t="s">
        <v>1019</v>
      </c>
      <c r="F651" s="9" t="s">
        <v>2057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1"/>
    </row>
    <row r="652" spans="1:24" ht="20.100000000000001" customHeight="1" x14ac:dyDescent="0.25">
      <c r="A652" s="9" t="s">
        <v>1017</v>
      </c>
      <c r="B652" s="9" t="s">
        <v>1018</v>
      </c>
      <c r="C652" s="3" t="s">
        <v>26</v>
      </c>
      <c r="D652" s="9" t="s">
        <v>1009</v>
      </c>
      <c r="E652" s="9" t="s">
        <v>1019</v>
      </c>
      <c r="F652" s="9" t="s">
        <v>2058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1"/>
    </row>
    <row r="653" spans="1:24" ht="20.100000000000001" customHeight="1" x14ac:dyDescent="0.25">
      <c r="A653" s="19" t="s">
        <v>1021</v>
      </c>
      <c r="B653" s="19" t="s">
        <v>1022</v>
      </c>
      <c r="C653" s="1" t="s">
        <v>26</v>
      </c>
      <c r="D653" s="19" t="s">
        <v>1009</v>
      </c>
      <c r="E653" s="19" t="s">
        <v>1019</v>
      </c>
      <c r="F653" s="19" t="s">
        <v>1023</v>
      </c>
      <c r="G653" s="17">
        <v>218</v>
      </c>
      <c r="H653" s="17">
        <v>0</v>
      </c>
      <c r="I653" s="17">
        <v>190</v>
      </c>
      <c r="J653" s="17">
        <v>80</v>
      </c>
      <c r="K653" s="17">
        <v>82</v>
      </c>
      <c r="L653" s="17">
        <v>0</v>
      </c>
      <c r="M653" s="17">
        <v>6</v>
      </c>
      <c r="N653" s="17">
        <v>4</v>
      </c>
      <c r="O653" s="17">
        <f>Table54[[#This Row],[Elanikud RKA]]+Table54[[#This Row],[Liitunud H e]]-Table54[[#This Row],[Liitunud ÜK e]]-Table54[[#This Row],[M liitunud ÜK LP e]]</f>
        <v>104</v>
      </c>
      <c r="P653" s="17">
        <f>Table54[[#This Row],[Elanikud RKA]]+Table54[[#This Row],[Liitunud H e]]-Table54[[#This Row],[Liitunud ÜV e]]-Table54[[#This Row],[M liitunud ÜV LP e]]</f>
        <v>104</v>
      </c>
      <c r="Q653" s="8">
        <f>Table54[[#This Row],[Elanikud RKA]]/(Table54[[#This Row],[Elanikud]])</f>
        <v>0.87155963302752293</v>
      </c>
      <c r="S653" s="8">
        <f>Table54[[#This Row],[Liitunud ÜK e]]/(Table54[[#This Row],[Elanikud RKA]]+Table54[[#This Row],[Liitunud H e]])</f>
        <v>0.42105263157894735</v>
      </c>
      <c r="T653" s="8">
        <f>Table54[[#This Row],[Liitunud ÜV e]]/(Table54[[#This Row],[Elanikud RKA]]+Table54[[#This Row],[Liitunud H e]])</f>
        <v>0.43157894736842106</v>
      </c>
      <c r="U653" s="8">
        <f>Table54[[#This Row],[M liitunud ÜK LP e]]/(Table54[[#This Row],[Elanikud RKA]]+Table54[[#This Row],[Liitunud H e]])</f>
        <v>3.1578947368421054E-2</v>
      </c>
      <c r="V653" s="8">
        <f>Table54[[#This Row],[M liitunud ÜV LP e]]/(Table54[[#This Row],[Elanikud RKA]]+Table54[[#This Row],[Liitunud H e]])</f>
        <v>2.1052631578947368E-2</v>
      </c>
      <c r="W653" s="8">
        <f>Table54[[#This Row],[M liitunud ÜK e]]/(Table54[[#This Row],[Elanikud RKA]]+Table54[[#This Row],[Liitunud H e]])</f>
        <v>0.54736842105263162</v>
      </c>
      <c r="X653" s="8">
        <f>Table54[[#This Row],[M liitunud ÜV e]]/(Table54[[#This Row],[Elanikud RKA]]+Table54[[#This Row],[Liitunud H e]])</f>
        <v>0.54736842105263162</v>
      </c>
    </row>
    <row r="654" spans="1:24" ht="20.100000000000001" customHeight="1" x14ac:dyDescent="0.25">
      <c r="A654" s="19" t="s">
        <v>1024</v>
      </c>
      <c r="B654" s="19" t="s">
        <v>1025</v>
      </c>
      <c r="C654" s="1" t="s">
        <v>26</v>
      </c>
      <c r="D654" s="19" t="s">
        <v>1009</v>
      </c>
      <c r="E654" s="19" t="s">
        <v>1019</v>
      </c>
      <c r="F654" s="19" t="s">
        <v>1026</v>
      </c>
      <c r="G654" s="17">
        <v>171</v>
      </c>
      <c r="H654" s="17">
        <v>0</v>
      </c>
      <c r="I654" s="17">
        <v>140</v>
      </c>
      <c r="J654" s="17">
        <v>19</v>
      </c>
      <c r="K654" s="17">
        <v>40</v>
      </c>
      <c r="L654" s="17">
        <v>0</v>
      </c>
      <c r="M654" s="17">
        <v>17</v>
      </c>
      <c r="N654" s="17">
        <v>13</v>
      </c>
      <c r="O654" s="17">
        <f>Table54[[#This Row],[Elanikud RKA]]+Table54[[#This Row],[Liitunud H e]]-Table54[[#This Row],[Liitunud ÜK e]]-Table54[[#This Row],[M liitunud ÜK LP e]]</f>
        <v>104</v>
      </c>
      <c r="P654" s="17">
        <f>Table54[[#This Row],[Elanikud RKA]]+Table54[[#This Row],[Liitunud H e]]-Table54[[#This Row],[Liitunud ÜV e]]-Table54[[#This Row],[M liitunud ÜV LP e]]</f>
        <v>87</v>
      </c>
      <c r="Q654" s="8">
        <f>Table54[[#This Row],[Elanikud RKA]]/(Table54[[#This Row],[Elanikud]])</f>
        <v>0.81871345029239762</v>
      </c>
      <c r="S654" s="8">
        <f>Table54[[#This Row],[Liitunud ÜK e]]/(Table54[[#This Row],[Elanikud RKA]]+Table54[[#This Row],[Liitunud H e]])</f>
        <v>0.1357142857142857</v>
      </c>
      <c r="T654" s="8">
        <f>Table54[[#This Row],[Liitunud ÜV e]]/(Table54[[#This Row],[Elanikud RKA]]+Table54[[#This Row],[Liitunud H e]])</f>
        <v>0.2857142857142857</v>
      </c>
      <c r="U654" s="8">
        <f>Table54[[#This Row],[M liitunud ÜK LP e]]/(Table54[[#This Row],[Elanikud RKA]]+Table54[[#This Row],[Liitunud H e]])</f>
        <v>0.12142857142857143</v>
      </c>
      <c r="V654" s="8">
        <f>Table54[[#This Row],[M liitunud ÜV LP e]]/(Table54[[#This Row],[Elanikud RKA]]+Table54[[#This Row],[Liitunud H e]])</f>
        <v>9.285714285714286E-2</v>
      </c>
      <c r="W654" s="8">
        <f>Table54[[#This Row],[M liitunud ÜK e]]/(Table54[[#This Row],[Elanikud RKA]]+Table54[[#This Row],[Liitunud H e]])</f>
        <v>0.74285714285714288</v>
      </c>
      <c r="X654" s="8">
        <f>Table54[[#This Row],[M liitunud ÜV e]]/(Table54[[#This Row],[Elanikud RKA]]+Table54[[#This Row],[Liitunud H e]])</f>
        <v>0.62142857142857144</v>
      </c>
    </row>
    <row r="655" spans="1:24" ht="20.100000000000001" customHeight="1" x14ac:dyDescent="0.25">
      <c r="A655" s="9" t="s">
        <v>1024</v>
      </c>
      <c r="B655" s="9" t="s">
        <v>1025</v>
      </c>
      <c r="C655" s="3" t="s">
        <v>26</v>
      </c>
      <c r="D655" s="9" t="s">
        <v>1009</v>
      </c>
      <c r="E655" s="9" t="s">
        <v>1019</v>
      </c>
      <c r="F655" s="9" t="s">
        <v>2059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1"/>
    </row>
    <row r="656" spans="1:24" ht="20.100000000000001" customHeight="1" x14ac:dyDescent="0.25">
      <c r="A656" s="19" t="s">
        <v>1027</v>
      </c>
      <c r="B656" s="19" t="s">
        <v>1028</v>
      </c>
      <c r="C656" s="1" t="s">
        <v>26</v>
      </c>
      <c r="D656" s="19" t="s">
        <v>1009</v>
      </c>
      <c r="E656" s="19" t="s">
        <v>1019</v>
      </c>
      <c r="F656" s="19" t="s">
        <v>1029</v>
      </c>
      <c r="G656" s="17">
        <v>268</v>
      </c>
      <c r="H656" s="17">
        <v>0</v>
      </c>
      <c r="I656" s="17">
        <v>220</v>
      </c>
      <c r="J656" s="17">
        <v>67</v>
      </c>
      <c r="K656" s="17">
        <v>80</v>
      </c>
      <c r="L656" s="17">
        <v>0</v>
      </c>
      <c r="M656" s="17">
        <v>4</v>
      </c>
      <c r="N656" s="17">
        <v>4</v>
      </c>
      <c r="O656" s="17">
        <f>Table54[[#This Row],[Elanikud RKA]]+Table54[[#This Row],[Liitunud H e]]-Table54[[#This Row],[Liitunud ÜK e]]-Table54[[#This Row],[M liitunud ÜK LP e]]</f>
        <v>149</v>
      </c>
      <c r="P656" s="17">
        <f>Table54[[#This Row],[Elanikud RKA]]+Table54[[#This Row],[Liitunud H e]]-Table54[[#This Row],[Liitunud ÜV e]]-Table54[[#This Row],[M liitunud ÜV LP e]]</f>
        <v>136</v>
      </c>
      <c r="Q656" s="8">
        <f>Table54[[#This Row],[Elanikud RKA]]/(Table54[[#This Row],[Elanikud]])</f>
        <v>0.82089552238805974</v>
      </c>
      <c r="S656" s="8">
        <f>Table54[[#This Row],[Liitunud ÜK e]]/(Table54[[#This Row],[Elanikud RKA]]+Table54[[#This Row],[Liitunud H e]])</f>
        <v>0.30454545454545456</v>
      </c>
      <c r="T656" s="8">
        <f>Table54[[#This Row],[Liitunud ÜV e]]/(Table54[[#This Row],[Elanikud RKA]]+Table54[[#This Row],[Liitunud H e]])</f>
        <v>0.36363636363636365</v>
      </c>
      <c r="U656" s="8">
        <f>Table54[[#This Row],[M liitunud ÜK LP e]]/(Table54[[#This Row],[Elanikud RKA]]+Table54[[#This Row],[Liitunud H e]])</f>
        <v>1.8181818181818181E-2</v>
      </c>
      <c r="V656" s="8">
        <f>Table54[[#This Row],[M liitunud ÜV LP e]]/(Table54[[#This Row],[Elanikud RKA]]+Table54[[#This Row],[Liitunud H e]])</f>
        <v>1.8181818181818181E-2</v>
      </c>
      <c r="W656" s="8">
        <f>Table54[[#This Row],[M liitunud ÜK e]]/(Table54[[#This Row],[Elanikud RKA]]+Table54[[#This Row],[Liitunud H e]])</f>
        <v>0.67727272727272725</v>
      </c>
      <c r="X656" s="8">
        <f>Table54[[#This Row],[M liitunud ÜV e]]/(Table54[[#This Row],[Elanikud RKA]]+Table54[[#This Row],[Liitunud H e]])</f>
        <v>0.61818181818181817</v>
      </c>
    </row>
    <row r="657" spans="1:24" s="9" customFormat="1" ht="20.100000000000001" customHeight="1" x14ac:dyDescent="0.25">
      <c r="A657" s="19" t="s">
        <v>1030</v>
      </c>
      <c r="B657" s="19" t="s">
        <v>1031</v>
      </c>
      <c r="C657" s="1" t="s">
        <v>26</v>
      </c>
      <c r="D657" s="19" t="s">
        <v>1009</v>
      </c>
      <c r="E657" s="19" t="s">
        <v>1019</v>
      </c>
      <c r="F657" s="19" t="s">
        <v>1032</v>
      </c>
      <c r="G657" s="17">
        <v>807</v>
      </c>
      <c r="H657" s="17">
        <v>0</v>
      </c>
      <c r="I657" s="17">
        <v>790</v>
      </c>
      <c r="J657" s="17">
        <v>120</v>
      </c>
      <c r="K657" s="17">
        <v>139</v>
      </c>
      <c r="L657" s="17">
        <v>0</v>
      </c>
      <c r="M657" s="17">
        <v>19</v>
      </c>
      <c r="N657" s="17">
        <v>23</v>
      </c>
      <c r="O657" s="17">
        <f>Table54[[#This Row],[Elanikud RKA]]+Table54[[#This Row],[Liitunud H e]]-Table54[[#This Row],[Liitunud ÜK e]]-Table54[[#This Row],[M liitunud ÜK LP e]]</f>
        <v>651</v>
      </c>
      <c r="P657" s="17">
        <f>Table54[[#This Row],[Elanikud RKA]]+Table54[[#This Row],[Liitunud H e]]-Table54[[#This Row],[Liitunud ÜV e]]-Table54[[#This Row],[M liitunud ÜV LP e]]</f>
        <v>628</v>
      </c>
      <c r="Q657" s="8">
        <f>Table54[[#This Row],[Elanikud RKA]]/(Table54[[#This Row],[Elanikud]])</f>
        <v>0.97893432465923169</v>
      </c>
      <c r="R657" s="8"/>
      <c r="S657" s="8">
        <f>Table54[[#This Row],[Liitunud ÜK e]]/(Table54[[#This Row],[Elanikud RKA]]+Table54[[#This Row],[Liitunud H e]])</f>
        <v>0.15189873417721519</v>
      </c>
      <c r="T657" s="8">
        <f>Table54[[#This Row],[Liitunud ÜV e]]/(Table54[[#This Row],[Elanikud RKA]]+Table54[[#This Row],[Liitunud H e]])</f>
        <v>0.17594936708860759</v>
      </c>
      <c r="U657" s="8">
        <f>Table54[[#This Row],[M liitunud ÜK LP e]]/(Table54[[#This Row],[Elanikud RKA]]+Table54[[#This Row],[Liitunud H e]])</f>
        <v>2.4050632911392405E-2</v>
      </c>
      <c r="V657" s="8">
        <f>Table54[[#This Row],[M liitunud ÜV LP e]]/(Table54[[#This Row],[Elanikud RKA]]+Table54[[#This Row],[Liitunud H e]])</f>
        <v>2.911392405063291E-2</v>
      </c>
      <c r="W657" s="8">
        <f>Table54[[#This Row],[M liitunud ÜK e]]/(Table54[[#This Row],[Elanikud RKA]]+Table54[[#This Row],[Liitunud H e]])</f>
        <v>0.82405063291139236</v>
      </c>
      <c r="X657" s="8">
        <f>Table54[[#This Row],[M liitunud ÜV e]]/(Table54[[#This Row],[Elanikud RKA]]+Table54[[#This Row],[Liitunud H e]])</f>
        <v>0.79493670886075951</v>
      </c>
    </row>
    <row r="658" spans="1:24" ht="20.100000000000001" customHeight="1" x14ac:dyDescent="0.25">
      <c r="A658" s="9" t="s">
        <v>1030</v>
      </c>
      <c r="B658" s="9" t="s">
        <v>1031</v>
      </c>
      <c r="C658" s="3" t="s">
        <v>26</v>
      </c>
      <c r="D658" s="9" t="s">
        <v>1009</v>
      </c>
      <c r="E658" s="9" t="s">
        <v>1019</v>
      </c>
      <c r="F658" s="9" t="s">
        <v>2060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1"/>
    </row>
    <row r="659" spans="1:24" s="9" customFormat="1" ht="20.100000000000001" customHeight="1" x14ac:dyDescent="0.25">
      <c r="A659" s="19" t="s">
        <v>1033</v>
      </c>
      <c r="B659" s="19" t="s">
        <v>1034</v>
      </c>
      <c r="C659" s="1" t="s">
        <v>48</v>
      </c>
      <c r="D659" s="19" t="s">
        <v>1009</v>
      </c>
      <c r="E659" s="19" t="s">
        <v>1019</v>
      </c>
      <c r="F659" s="19" t="s">
        <v>1035</v>
      </c>
      <c r="G659" s="17">
        <v>5202</v>
      </c>
      <c r="H659" s="17">
        <v>0</v>
      </c>
      <c r="I659" s="17">
        <v>5740</v>
      </c>
      <c r="J659" s="17">
        <v>1556</v>
      </c>
      <c r="K659" s="17">
        <v>1850</v>
      </c>
      <c r="L659" s="17">
        <v>0</v>
      </c>
      <c r="M659" s="17">
        <v>445</v>
      </c>
      <c r="N659" s="17">
        <v>328</v>
      </c>
      <c r="O659" s="17">
        <f>Table54[[#This Row],[Elanikud RKA]]-SUM(J659:J665)-SUM(M659:M665)</f>
        <v>3739</v>
      </c>
      <c r="P659" s="17">
        <f>Table54[[#This Row],[Elanikud RKA]]-SUM(K659:K665)-SUM(N659:N665)</f>
        <v>3562</v>
      </c>
      <c r="Q659" s="8">
        <f>Table54[[#This Row],[Elanikud RKA]]/(Table54[[#This Row],[Elanikud]]+G660+G661+G662+G663+G664+G665)</f>
        <v>0.95746455379482898</v>
      </c>
      <c r="R659" s="8"/>
      <c r="S659" s="8">
        <f>Table54[[#This Row],[Liitunud ÜK e]]/(Table54[[#This Row],[Elanikud RKA]]+Table54[[#This Row],[Liitunud H e]])</f>
        <v>0.27108013937282233</v>
      </c>
      <c r="T659" s="8">
        <f>Table54[[#This Row],[Liitunud ÜV e]]/(Table54[[#This Row],[Elanikud RKA]]+Table54[[#This Row],[Liitunud H e]])</f>
        <v>0.32229965156794427</v>
      </c>
      <c r="U659" s="8">
        <f>Table54[[#This Row],[M liitunud ÜK LP e]]/(Table54[[#This Row],[Elanikud RKA]]+Table54[[#This Row],[Liitunud H e]])</f>
        <v>7.7526132404181186E-2</v>
      </c>
      <c r="V659" s="8">
        <f>Table54[[#This Row],[M liitunud ÜV LP e]]/(Table54[[#This Row],[Elanikud RKA]]+Table54[[#This Row],[Liitunud H e]])</f>
        <v>5.7142857142857141E-2</v>
      </c>
      <c r="W659" s="8">
        <f>Table54[[#This Row],[M liitunud ÜK e]]/(Table54[[#This Row],[Elanikud RKA]]+Table54[[#This Row],[Liitunud H e]])</f>
        <v>0.65139372822299657</v>
      </c>
      <c r="X659" s="8">
        <f>Table54[[#This Row],[M liitunud ÜV e]]/(Table54[[#This Row],[Elanikud RKA]]+Table54[[#This Row],[Liitunud H e]])</f>
        <v>0.62055749128919857</v>
      </c>
    </row>
    <row r="660" spans="1:24" s="9" customFormat="1" ht="20.100000000000001" customHeight="1" x14ac:dyDescent="0.25">
      <c r="A660" s="6" t="s">
        <v>1033</v>
      </c>
      <c r="B660" s="6" t="s">
        <v>1034</v>
      </c>
      <c r="C660" s="1" t="s">
        <v>48</v>
      </c>
      <c r="D660" s="6" t="s">
        <v>1009</v>
      </c>
      <c r="E660" s="6" t="s">
        <v>1019</v>
      </c>
      <c r="F660" s="6" t="s">
        <v>1036</v>
      </c>
      <c r="G660" s="7">
        <v>62</v>
      </c>
      <c r="H660" s="17">
        <v>0</v>
      </c>
      <c r="I660" s="7"/>
      <c r="J660" s="7"/>
      <c r="K660" s="7"/>
      <c r="L660" s="7"/>
      <c r="M660" s="7"/>
      <c r="N660" s="7"/>
      <c r="O660" s="7"/>
      <c r="P660" s="7"/>
      <c r="Q660" s="8"/>
      <c r="R660" s="8"/>
      <c r="S660" s="8"/>
      <c r="T660" s="8"/>
      <c r="U660" s="8"/>
      <c r="V660" s="8"/>
      <c r="W660" s="8"/>
      <c r="X660" s="8"/>
    </row>
    <row r="661" spans="1:24" ht="20.100000000000001" customHeight="1" x14ac:dyDescent="0.25">
      <c r="A661" s="6" t="s">
        <v>1033</v>
      </c>
      <c r="B661" s="6" t="s">
        <v>1034</v>
      </c>
      <c r="C661" s="1" t="s">
        <v>48</v>
      </c>
      <c r="D661" s="6" t="s">
        <v>1009</v>
      </c>
      <c r="E661" s="6" t="s">
        <v>1019</v>
      </c>
      <c r="F661" s="6" t="s">
        <v>1037</v>
      </c>
      <c r="G661" s="7">
        <v>49</v>
      </c>
      <c r="H661" s="17">
        <v>0</v>
      </c>
      <c r="I661" s="7"/>
      <c r="J661" s="7"/>
      <c r="K661" s="7"/>
      <c r="L661" s="7"/>
      <c r="M661" s="7"/>
      <c r="N661" s="7"/>
      <c r="O661" s="7"/>
      <c r="P661" s="7"/>
    </row>
    <row r="662" spans="1:24" ht="20.100000000000001" customHeight="1" x14ac:dyDescent="0.25">
      <c r="A662" s="6" t="s">
        <v>1033</v>
      </c>
      <c r="B662" s="6" t="s">
        <v>1034</v>
      </c>
      <c r="C662" s="1" t="s">
        <v>48</v>
      </c>
      <c r="D662" s="6" t="s">
        <v>1009</v>
      </c>
      <c r="E662" s="6" t="s">
        <v>1019</v>
      </c>
      <c r="F662" s="6" t="s">
        <v>1038</v>
      </c>
      <c r="G662" s="7">
        <v>372</v>
      </c>
      <c r="H662" s="17">
        <v>0</v>
      </c>
      <c r="I662" s="7"/>
      <c r="J662" s="7"/>
      <c r="K662" s="7"/>
      <c r="L662" s="7"/>
      <c r="M662" s="7"/>
      <c r="N662" s="7"/>
      <c r="O662" s="7"/>
      <c r="P662" s="7"/>
    </row>
    <row r="663" spans="1:24" ht="20.100000000000001" customHeight="1" x14ac:dyDescent="0.25">
      <c r="A663" s="6" t="s">
        <v>1033</v>
      </c>
      <c r="B663" s="6" t="s">
        <v>1034</v>
      </c>
      <c r="C663" s="1" t="s">
        <v>48</v>
      </c>
      <c r="D663" s="6" t="s">
        <v>1009</v>
      </c>
      <c r="E663" s="6" t="s">
        <v>1019</v>
      </c>
      <c r="F663" s="6" t="s">
        <v>1039</v>
      </c>
      <c r="G663" s="7">
        <v>81</v>
      </c>
      <c r="H663" s="17">
        <v>0</v>
      </c>
      <c r="I663" s="7"/>
      <c r="J663" s="7"/>
      <c r="K663" s="7"/>
      <c r="L663" s="7"/>
      <c r="M663" s="7"/>
      <c r="N663" s="7"/>
      <c r="O663" s="7"/>
      <c r="P663" s="7"/>
    </row>
    <row r="664" spans="1:24" ht="20.100000000000001" customHeight="1" x14ac:dyDescent="0.25">
      <c r="A664" s="6" t="s">
        <v>1033</v>
      </c>
      <c r="B664" s="6" t="s">
        <v>1034</v>
      </c>
      <c r="C664" s="1" t="s">
        <v>48</v>
      </c>
      <c r="D664" s="6" t="s">
        <v>1009</v>
      </c>
      <c r="E664" s="6" t="s">
        <v>1019</v>
      </c>
      <c r="F664" s="6" t="s">
        <v>1040</v>
      </c>
      <c r="G664" s="7">
        <v>75</v>
      </c>
      <c r="H664" s="17">
        <v>0</v>
      </c>
      <c r="I664" s="7"/>
      <c r="J664" s="7"/>
      <c r="K664" s="7"/>
      <c r="L664" s="7"/>
      <c r="M664" s="7"/>
      <c r="N664" s="7"/>
      <c r="O664" s="7"/>
      <c r="P664" s="7"/>
    </row>
    <row r="665" spans="1:24" ht="20.100000000000001" customHeight="1" x14ac:dyDescent="0.25">
      <c r="A665" s="6" t="s">
        <v>1033</v>
      </c>
      <c r="B665" s="6" t="s">
        <v>1034</v>
      </c>
      <c r="C665" s="1" t="s">
        <v>48</v>
      </c>
      <c r="D665" s="6" t="s">
        <v>1009</v>
      </c>
      <c r="E665" s="6" t="s">
        <v>1019</v>
      </c>
      <c r="F665" s="6" t="s">
        <v>1041</v>
      </c>
      <c r="G665" s="7">
        <v>154</v>
      </c>
      <c r="H665" s="17">
        <v>0</v>
      </c>
      <c r="I665" s="7"/>
      <c r="J665" s="7"/>
      <c r="K665" s="7"/>
      <c r="L665" s="7"/>
      <c r="M665" s="7"/>
      <c r="N665" s="7"/>
      <c r="O665" s="7"/>
      <c r="P665" s="7"/>
    </row>
    <row r="666" spans="1:24" ht="20.100000000000001" customHeight="1" x14ac:dyDescent="0.25">
      <c r="A666" s="9" t="s">
        <v>1033</v>
      </c>
      <c r="B666" s="9" t="s">
        <v>1034</v>
      </c>
      <c r="C666" s="3" t="s">
        <v>48</v>
      </c>
      <c r="D666" s="9" t="s">
        <v>1009</v>
      </c>
      <c r="E666" s="9" t="s">
        <v>1019</v>
      </c>
      <c r="F666" s="9" t="s">
        <v>2007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1"/>
    </row>
    <row r="667" spans="1:24" ht="20.100000000000001" customHeight="1" x14ac:dyDescent="0.25">
      <c r="A667" s="19" t="s">
        <v>1042</v>
      </c>
      <c r="B667" s="19" t="s">
        <v>1043</v>
      </c>
      <c r="C667" s="1" t="s">
        <v>26</v>
      </c>
      <c r="D667" s="19" t="s">
        <v>1009</v>
      </c>
      <c r="E667" s="19" t="s">
        <v>1044</v>
      </c>
      <c r="F667" s="19" t="s">
        <v>1045</v>
      </c>
      <c r="G667" s="17">
        <v>309</v>
      </c>
      <c r="H667" s="17">
        <v>13</v>
      </c>
      <c r="I667" s="17">
        <v>230</v>
      </c>
      <c r="J667" s="17">
        <v>224</v>
      </c>
      <c r="K667" s="17">
        <v>224</v>
      </c>
      <c r="L667" s="17">
        <v>13</v>
      </c>
      <c r="M667" s="17">
        <v>19</v>
      </c>
      <c r="N667" s="17">
        <v>19</v>
      </c>
      <c r="O667" s="17">
        <f>Table54[[#This Row],[Elanikud RKA]]+Table54[[#This Row],[Liitunud H e]]-Table54[[#This Row],[Liitunud ÜK e]]-Table54[[#This Row],[M liitunud ÜK LP e]]</f>
        <v>0</v>
      </c>
      <c r="P667" s="17">
        <f>Table54[[#This Row],[Elanikud RKA]]+Table54[[#This Row],[Liitunud H e]]-Table54[[#This Row],[Liitunud ÜV e]]-Table54[[#This Row],[M liitunud ÜV LP e]]</f>
        <v>0</v>
      </c>
      <c r="Q667" s="8">
        <f>Table54[[#This Row],[Elanikud RKA]]/(Table54[[#This Row],[Elanikud]])</f>
        <v>0.74433656957928807</v>
      </c>
      <c r="R667" s="8">
        <f>Table54[[#This Row],[Liitunud H e]]/Table54[[#This Row],[H_elanikud]]</f>
        <v>1</v>
      </c>
      <c r="S667" s="8">
        <f>Table54[[#This Row],[Liitunud ÜK e]]/(Table54[[#This Row],[Elanikud RKA]]+Table54[[#This Row],[Liitunud H e]])</f>
        <v>0.92181069958847739</v>
      </c>
      <c r="T667" s="8">
        <f>Table54[[#This Row],[Liitunud ÜV e]]/(Table54[[#This Row],[Elanikud RKA]]+Table54[[#This Row],[Liitunud H e]])</f>
        <v>0.92181069958847739</v>
      </c>
      <c r="U667" s="8">
        <f>Table54[[#This Row],[M liitunud ÜK LP e]]/(Table54[[#This Row],[Elanikud RKA]]+Table54[[#This Row],[Liitunud H e]])</f>
        <v>7.8189300411522639E-2</v>
      </c>
      <c r="V667" s="8">
        <f>Table54[[#This Row],[M liitunud ÜV LP e]]/(Table54[[#This Row],[Elanikud RKA]]+Table54[[#This Row],[Liitunud H e]])</f>
        <v>7.8189300411522639E-2</v>
      </c>
      <c r="W667" s="8">
        <f>Table54[[#This Row],[M liitunud ÜK e]]/(Table54[[#This Row],[Elanikud RKA]]+Table54[[#This Row],[Liitunud H e]])</f>
        <v>0</v>
      </c>
      <c r="X667" s="8">
        <f>Table54[[#This Row],[M liitunud ÜV e]]/(Table54[[#This Row],[Elanikud RKA]]+Table54[[#This Row],[Liitunud H e]])</f>
        <v>0</v>
      </c>
    </row>
    <row r="668" spans="1:24" ht="20.100000000000001" customHeight="1" x14ac:dyDescent="0.25">
      <c r="A668" s="9" t="s">
        <v>1042</v>
      </c>
      <c r="B668" s="9" t="s">
        <v>1043</v>
      </c>
      <c r="C668" s="3" t="s">
        <v>26</v>
      </c>
      <c r="D668" s="9" t="s">
        <v>1009</v>
      </c>
      <c r="E668" s="9" t="s">
        <v>1044</v>
      </c>
      <c r="F668" s="9" t="s">
        <v>2061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1"/>
    </row>
    <row r="669" spans="1:24" ht="20.100000000000001" customHeight="1" x14ac:dyDescent="0.25">
      <c r="A669" s="9" t="s">
        <v>1042</v>
      </c>
      <c r="B669" s="9" t="s">
        <v>1043</v>
      </c>
      <c r="C669" s="3" t="s">
        <v>26</v>
      </c>
      <c r="D669" s="9" t="s">
        <v>1009</v>
      </c>
      <c r="E669" s="9" t="s">
        <v>1044</v>
      </c>
      <c r="F669" s="9" t="s">
        <v>2062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1"/>
    </row>
    <row r="670" spans="1:24" ht="20.100000000000001" customHeight="1" x14ac:dyDescent="0.25">
      <c r="A670" s="19" t="s">
        <v>1046</v>
      </c>
      <c r="B670" s="19" t="s">
        <v>1047</v>
      </c>
      <c r="C670" s="1" t="s">
        <v>26</v>
      </c>
      <c r="D670" s="19" t="s">
        <v>1009</v>
      </c>
      <c r="E670" s="19" t="s">
        <v>1044</v>
      </c>
      <c r="F670" s="19" t="s">
        <v>1048</v>
      </c>
      <c r="G670" s="17">
        <v>256</v>
      </c>
      <c r="H670" s="17">
        <v>0</v>
      </c>
      <c r="I670" s="17">
        <v>170</v>
      </c>
      <c r="J670" s="17">
        <v>170</v>
      </c>
      <c r="K670" s="17">
        <v>170</v>
      </c>
      <c r="L670" s="17">
        <v>0</v>
      </c>
      <c r="M670" s="17">
        <v>0</v>
      </c>
      <c r="N670" s="17">
        <v>0</v>
      </c>
      <c r="O670" s="17">
        <f>Table54[[#This Row],[Elanikud RKA]]-Table54[[#This Row],[Liitunud ÜK e]]-Table54[[#This Row],[M liitunud ÜK LP e]]</f>
        <v>0</v>
      </c>
      <c r="P670" s="17">
        <f>Table54[[#This Row],[Elanikud RKA]]-Table54[[#This Row],[Liitunud ÜV e]]-Table54[[#This Row],[M liitunud ÜV LP e]]</f>
        <v>0</v>
      </c>
      <c r="Q670" s="8">
        <f>Table54[[#This Row],[Elanikud RKA]]/(Table54[[#This Row],[Elanikud]])</f>
        <v>0.6640625</v>
      </c>
      <c r="S670" s="8">
        <f>Table54[[#This Row],[Liitunud ÜK e]]/(Table54[[#This Row],[Elanikud RKA]]+Table54[[#This Row],[Liitunud H e]])</f>
        <v>1</v>
      </c>
      <c r="T670" s="8">
        <f>Table54[[#This Row],[Liitunud ÜV e]]/(Table54[[#This Row],[Elanikud RKA]]+Table54[[#This Row],[Liitunud H e]])</f>
        <v>1</v>
      </c>
      <c r="U670" s="8">
        <f>Table54[[#This Row],[M liitunud ÜK LP e]]/(Table54[[#This Row],[Elanikud RKA]]+Table54[[#This Row],[Liitunud H e]])</f>
        <v>0</v>
      </c>
      <c r="V670" s="8">
        <f>Table54[[#This Row],[M liitunud ÜV LP e]]/(Table54[[#This Row],[Elanikud RKA]]+Table54[[#This Row],[Liitunud H e]])</f>
        <v>0</v>
      </c>
      <c r="W670" s="8">
        <f>Table54[[#This Row],[M liitunud ÜK e]]/(Table54[[#This Row],[Elanikud RKA]]+Table54[[#This Row],[Liitunud H e]])</f>
        <v>0</v>
      </c>
      <c r="X670" s="8">
        <f>Table54[[#This Row],[M liitunud ÜV e]]/(Table54[[#This Row],[Elanikud RKA]]+Table54[[#This Row],[Liitunud H e]])</f>
        <v>0</v>
      </c>
    </row>
    <row r="671" spans="1:24" s="9" customFormat="1" ht="20.100000000000001" customHeight="1" x14ac:dyDescent="0.25">
      <c r="A671" s="19" t="s">
        <v>1049</v>
      </c>
      <c r="B671" s="19" t="s">
        <v>1050</v>
      </c>
      <c r="C671" s="1" t="s">
        <v>26</v>
      </c>
      <c r="D671" s="19" t="s">
        <v>1009</v>
      </c>
      <c r="E671" s="19" t="s">
        <v>1044</v>
      </c>
      <c r="F671" s="19" t="s">
        <v>1051</v>
      </c>
      <c r="G671" s="17">
        <v>162</v>
      </c>
      <c r="H671" s="17">
        <v>0</v>
      </c>
      <c r="I671" s="17">
        <v>140</v>
      </c>
      <c r="J671" s="17">
        <v>118</v>
      </c>
      <c r="K671" s="17">
        <v>118</v>
      </c>
      <c r="L671" s="17">
        <v>0</v>
      </c>
      <c r="M671" s="17">
        <v>2</v>
      </c>
      <c r="N671" s="17">
        <v>2</v>
      </c>
      <c r="O671" s="17">
        <f>Table54[[#This Row],[Elanikud RKA]]+Table54[[#This Row],[Liitunud H e]]-Table54[[#This Row],[Liitunud ÜK e]]-Table54[[#This Row],[M liitunud ÜK LP e]]</f>
        <v>20</v>
      </c>
      <c r="P671" s="17">
        <f>Table54[[#This Row],[Elanikud RKA]]+Table54[[#This Row],[Liitunud H e]]-Table54[[#This Row],[Liitunud ÜV e]]-Table54[[#This Row],[M liitunud ÜV LP e]]</f>
        <v>20</v>
      </c>
      <c r="Q671" s="8">
        <f>Table54[[#This Row],[Elanikud RKA]]/(Table54[[#This Row],[Elanikud]])</f>
        <v>0.86419753086419748</v>
      </c>
      <c r="R671" s="8"/>
      <c r="S671" s="8">
        <f>Table54[[#This Row],[Liitunud ÜK e]]/(Table54[[#This Row],[Elanikud RKA]]+Table54[[#This Row],[Liitunud H e]])</f>
        <v>0.84285714285714286</v>
      </c>
      <c r="T671" s="8">
        <f>Table54[[#This Row],[Liitunud ÜV e]]/(Table54[[#This Row],[Elanikud RKA]]+Table54[[#This Row],[Liitunud H e]])</f>
        <v>0.84285714285714286</v>
      </c>
      <c r="U671" s="8">
        <f>Table54[[#This Row],[M liitunud ÜK LP e]]/(Table54[[#This Row],[Elanikud RKA]]+Table54[[#This Row],[Liitunud H e]])</f>
        <v>1.4285714285714285E-2</v>
      </c>
      <c r="V671" s="8">
        <f>Table54[[#This Row],[M liitunud ÜV LP e]]/(Table54[[#This Row],[Elanikud RKA]]+Table54[[#This Row],[Liitunud H e]])</f>
        <v>1.4285714285714285E-2</v>
      </c>
      <c r="W671" s="8">
        <f>Table54[[#This Row],[M liitunud ÜK e]]/(Table54[[#This Row],[Elanikud RKA]]+Table54[[#This Row],[Liitunud H e]])</f>
        <v>0.14285714285714285</v>
      </c>
      <c r="X671" s="8">
        <f>Table54[[#This Row],[M liitunud ÜV e]]/(Table54[[#This Row],[Elanikud RKA]]+Table54[[#This Row],[Liitunud H e]])</f>
        <v>0.14285714285714285</v>
      </c>
    </row>
    <row r="672" spans="1:24" s="9" customFormat="1" ht="20.100000000000001" customHeight="1" x14ac:dyDescent="0.25">
      <c r="A672" s="19" t="s">
        <v>1052</v>
      </c>
      <c r="B672" s="19" t="s">
        <v>1053</v>
      </c>
      <c r="C672" s="1" t="s">
        <v>26</v>
      </c>
      <c r="D672" s="19" t="s">
        <v>1009</v>
      </c>
      <c r="E672" s="19" t="s">
        <v>1054</v>
      </c>
      <c r="F672" s="19" t="s">
        <v>1055</v>
      </c>
      <c r="G672" s="17">
        <v>240</v>
      </c>
      <c r="H672" s="17">
        <v>40</v>
      </c>
      <c r="I672" s="17">
        <v>210</v>
      </c>
      <c r="J672" s="17">
        <v>234</v>
      </c>
      <c r="K672" s="17">
        <v>234</v>
      </c>
      <c r="L672" s="17">
        <v>32</v>
      </c>
      <c r="M672" s="17">
        <v>8</v>
      </c>
      <c r="N672" s="17">
        <v>8</v>
      </c>
      <c r="O672" s="17">
        <f>Table54[[#This Row],[Elanikud RKA]]+Table54[[#This Row],[Liitunud H e]]-Table54[[#This Row],[Liitunud ÜK e]]-Table54[[#This Row],[M liitunud ÜK LP e]]</f>
        <v>0</v>
      </c>
      <c r="P672" s="17">
        <f>Table54[[#This Row],[Elanikud RKA]]+Table54[[#This Row],[Liitunud H e]]-Table54[[#This Row],[Liitunud ÜV e]]-Table54[[#This Row],[M liitunud ÜV LP e]]</f>
        <v>0</v>
      </c>
      <c r="Q672" s="8">
        <f>Table54[[#This Row],[Elanikud RKA]]/(Table54[[#This Row],[Elanikud]])</f>
        <v>0.875</v>
      </c>
      <c r="R672" s="8">
        <f>Table54[[#This Row],[Liitunud H e]]/Table54[[#This Row],[H_elanikud]]</f>
        <v>0.8</v>
      </c>
      <c r="S672" s="8">
        <f>Table54[[#This Row],[Liitunud ÜK e]]/(Table54[[#This Row],[Elanikud RKA]]+Table54[[#This Row],[Liitunud H e]])</f>
        <v>0.96694214876033058</v>
      </c>
      <c r="T672" s="8">
        <f>Table54[[#This Row],[Liitunud ÜV e]]/(Table54[[#This Row],[Elanikud RKA]]+Table54[[#This Row],[Liitunud H e]])</f>
        <v>0.96694214876033058</v>
      </c>
      <c r="U672" s="8">
        <f>Table54[[#This Row],[M liitunud ÜK LP e]]/(Table54[[#This Row],[Elanikud RKA]]+Table54[[#This Row],[Liitunud H e]])</f>
        <v>3.3057851239669422E-2</v>
      </c>
      <c r="V672" s="8">
        <f>Table54[[#This Row],[M liitunud ÜV LP e]]/(Table54[[#This Row],[Elanikud RKA]]+Table54[[#This Row],[Liitunud H e]])</f>
        <v>3.3057851239669422E-2</v>
      </c>
      <c r="W672" s="8">
        <f>Table54[[#This Row],[M liitunud ÜK e]]/(Table54[[#This Row],[Elanikud RKA]]+Table54[[#This Row],[Liitunud H e]])</f>
        <v>0</v>
      </c>
      <c r="X672" s="8">
        <f>Table54[[#This Row],[M liitunud ÜV e]]/(Table54[[#This Row],[Elanikud RKA]]+Table54[[#This Row],[Liitunud H e]])</f>
        <v>0</v>
      </c>
    </row>
    <row r="673" spans="1:24" ht="20.100000000000001" customHeight="1" x14ac:dyDescent="0.25">
      <c r="A673" s="19" t="s">
        <v>1056</v>
      </c>
      <c r="B673" s="19" t="s">
        <v>1057</v>
      </c>
      <c r="C673" s="1" t="s">
        <v>26</v>
      </c>
      <c r="D673" s="19" t="s">
        <v>1009</v>
      </c>
      <c r="E673" s="19" t="s">
        <v>1054</v>
      </c>
      <c r="F673" s="19" t="s">
        <v>1058</v>
      </c>
      <c r="G673" s="17">
        <v>180</v>
      </c>
      <c r="H673" s="17">
        <v>30</v>
      </c>
      <c r="I673" s="17">
        <v>110</v>
      </c>
      <c r="J673" s="17">
        <v>110</v>
      </c>
      <c r="K673" s="17">
        <v>110</v>
      </c>
      <c r="L673" s="17">
        <v>15</v>
      </c>
      <c r="M673" s="17">
        <v>15</v>
      </c>
      <c r="N673" s="17">
        <v>15</v>
      </c>
      <c r="O673" s="17">
        <f>Table54[[#This Row],[Elanikud RKA]]+Table54[[#This Row],[Liitunud H e]]-Table54[[#This Row],[Liitunud ÜK e]]-Table54[[#This Row],[M liitunud ÜK LP e]]</f>
        <v>0</v>
      </c>
      <c r="P673" s="17">
        <f>Table54[[#This Row],[Elanikud RKA]]+Table54[[#This Row],[Liitunud H e]]-Table54[[#This Row],[Liitunud ÜV e]]-Table54[[#This Row],[M liitunud ÜV LP e]]</f>
        <v>0</v>
      </c>
      <c r="Q673" s="8">
        <f>Table54[[#This Row],[Elanikud RKA]]/(Table54[[#This Row],[Elanikud]])</f>
        <v>0.61111111111111116</v>
      </c>
      <c r="R673" s="8">
        <f>Table54[[#This Row],[Liitunud H e]]/Table54[[#This Row],[H_elanikud]]</f>
        <v>0.5</v>
      </c>
      <c r="S673" s="8">
        <f>Table54[[#This Row],[Liitunud ÜK e]]/(Table54[[#This Row],[Elanikud RKA]]+Table54[[#This Row],[Liitunud H e]])</f>
        <v>0.88</v>
      </c>
      <c r="T673" s="8">
        <f>Table54[[#This Row],[Liitunud ÜV e]]/(Table54[[#This Row],[Elanikud RKA]]+Table54[[#This Row],[Liitunud H e]])</f>
        <v>0.88</v>
      </c>
      <c r="U673" s="8">
        <f>Table54[[#This Row],[M liitunud ÜK LP e]]/(Table54[[#This Row],[Elanikud RKA]]+Table54[[#This Row],[Liitunud H e]])</f>
        <v>0.12</v>
      </c>
      <c r="V673" s="8">
        <f>Table54[[#This Row],[M liitunud ÜV LP e]]/(Table54[[#This Row],[Elanikud RKA]]+Table54[[#This Row],[Liitunud H e]])</f>
        <v>0.12</v>
      </c>
      <c r="W673" s="8">
        <f>Table54[[#This Row],[M liitunud ÜK e]]/(Table54[[#This Row],[Elanikud RKA]]+Table54[[#This Row],[Liitunud H e]])</f>
        <v>0</v>
      </c>
      <c r="X673" s="8">
        <f>Table54[[#This Row],[M liitunud ÜV e]]/(Table54[[#This Row],[Elanikud RKA]]+Table54[[#This Row],[Liitunud H e]])</f>
        <v>0</v>
      </c>
    </row>
    <row r="674" spans="1:24" s="9" customFormat="1" ht="20.100000000000001" customHeight="1" x14ac:dyDescent="0.25">
      <c r="A674" s="19" t="s">
        <v>1059</v>
      </c>
      <c r="B674" s="19" t="s">
        <v>1060</v>
      </c>
      <c r="C674" s="1" t="s">
        <v>26</v>
      </c>
      <c r="D674" s="19" t="s">
        <v>1009</v>
      </c>
      <c r="E674" s="19" t="s">
        <v>1054</v>
      </c>
      <c r="F674" s="19" t="s">
        <v>1061</v>
      </c>
      <c r="G674" s="17">
        <v>249</v>
      </c>
      <c r="H674" s="17">
        <v>42</v>
      </c>
      <c r="I674" s="17">
        <v>170</v>
      </c>
      <c r="J674" s="17">
        <v>162</v>
      </c>
      <c r="K674" s="17">
        <v>172</v>
      </c>
      <c r="L674" s="17">
        <v>10</v>
      </c>
      <c r="M674" s="17">
        <v>8</v>
      </c>
      <c r="N674" s="17">
        <v>8</v>
      </c>
      <c r="O674" s="17">
        <f>Table54[[#This Row],[Elanikud RKA]]+Table54[[#This Row],[Liitunud H e]]-Table54[[#This Row],[Liitunud ÜK e]]-Table54[[#This Row],[M liitunud ÜK LP e]]</f>
        <v>10</v>
      </c>
      <c r="P674" s="17">
        <f>Table54[[#This Row],[Elanikud RKA]]+Table54[[#This Row],[Liitunud H e]]-Table54[[#This Row],[Liitunud ÜV e]]-Table54[[#This Row],[M liitunud ÜV LP e]]</f>
        <v>0</v>
      </c>
      <c r="Q674" s="8">
        <f>Table54[[#This Row],[Elanikud RKA]]/(Table54[[#This Row],[Elanikud]])</f>
        <v>0.68273092369477917</v>
      </c>
      <c r="R674" s="8">
        <f>Table54[[#This Row],[Liitunud H e]]/Table54[[#This Row],[H_elanikud]]</f>
        <v>0.23809523809523808</v>
      </c>
      <c r="S674" s="8">
        <f>Table54[[#This Row],[Liitunud ÜK e]]/(Table54[[#This Row],[Elanikud RKA]]+Table54[[#This Row],[Liitunud H e]])</f>
        <v>0.9</v>
      </c>
      <c r="T674" s="8">
        <f>Table54[[#This Row],[Liitunud ÜV e]]/(Table54[[#This Row],[Elanikud RKA]]+Table54[[#This Row],[Liitunud H e]])</f>
        <v>0.9555555555555556</v>
      </c>
      <c r="U674" s="8">
        <f>Table54[[#This Row],[M liitunud ÜK LP e]]/(Table54[[#This Row],[Elanikud RKA]]+Table54[[#This Row],[Liitunud H e]])</f>
        <v>4.4444444444444446E-2</v>
      </c>
      <c r="V674" s="8">
        <f>Table54[[#This Row],[M liitunud ÜV LP e]]/(Table54[[#This Row],[Elanikud RKA]]+Table54[[#This Row],[Liitunud H e]])</f>
        <v>4.4444444444444446E-2</v>
      </c>
      <c r="W674" s="8">
        <f>Table54[[#This Row],[M liitunud ÜK e]]/(Table54[[#This Row],[Elanikud RKA]]+Table54[[#This Row],[Liitunud H e]])</f>
        <v>5.5555555555555552E-2</v>
      </c>
      <c r="X674" s="8">
        <f>Table54[[#This Row],[M liitunud ÜV e]]/(Table54[[#This Row],[Elanikud RKA]]+Table54[[#This Row],[Liitunud H e]])</f>
        <v>0</v>
      </c>
    </row>
    <row r="675" spans="1:24" ht="20.100000000000001" customHeight="1" x14ac:dyDescent="0.25">
      <c r="A675" s="19" t="s">
        <v>1062</v>
      </c>
      <c r="B675" s="19" t="s">
        <v>1063</v>
      </c>
      <c r="C675" s="1" t="s">
        <v>26</v>
      </c>
      <c r="D675" s="19" t="s">
        <v>1009</v>
      </c>
      <c r="E675" s="19" t="s">
        <v>1054</v>
      </c>
      <c r="F675" s="19" t="s">
        <v>1064</v>
      </c>
      <c r="G675" s="17">
        <v>293</v>
      </c>
      <c r="H675" s="17">
        <v>49</v>
      </c>
      <c r="I675" s="17">
        <v>180</v>
      </c>
      <c r="J675" s="17">
        <v>212</v>
      </c>
      <c r="K675" s="17">
        <v>212</v>
      </c>
      <c r="L675" s="17">
        <v>40</v>
      </c>
      <c r="M675" s="17">
        <v>8</v>
      </c>
      <c r="N675" s="17">
        <v>8</v>
      </c>
      <c r="O675" s="17">
        <f>Table54[[#This Row],[Elanikud RKA]]+Table54[[#This Row],[Liitunud H e]]-Table54[[#This Row],[Liitunud ÜK e]]-Table54[[#This Row],[M liitunud ÜK LP e]]</f>
        <v>0</v>
      </c>
      <c r="P675" s="17">
        <f>Table54[[#This Row],[Elanikud RKA]]+Table54[[#This Row],[Liitunud H e]]-Table54[[#This Row],[Liitunud ÜV e]]-Table54[[#This Row],[M liitunud ÜV LP e]]</f>
        <v>0</v>
      </c>
      <c r="Q675" s="8">
        <f>Table54[[#This Row],[Elanikud RKA]]/(Table54[[#This Row],[Elanikud]])</f>
        <v>0.61433447098976113</v>
      </c>
      <c r="R675" s="8">
        <f>Table54[[#This Row],[Liitunud H e]]/Table54[[#This Row],[H_elanikud]]</f>
        <v>0.81632653061224492</v>
      </c>
      <c r="S675" s="8">
        <f>Table54[[#This Row],[Liitunud ÜK e]]/(Table54[[#This Row],[Elanikud RKA]]+Table54[[#This Row],[Liitunud H e]])</f>
        <v>0.96363636363636362</v>
      </c>
      <c r="T675" s="8">
        <f>Table54[[#This Row],[Liitunud ÜV e]]/(Table54[[#This Row],[Elanikud RKA]]+Table54[[#This Row],[Liitunud H e]])</f>
        <v>0.96363636363636362</v>
      </c>
      <c r="U675" s="8">
        <f>Table54[[#This Row],[M liitunud ÜK LP e]]/(Table54[[#This Row],[Elanikud RKA]]+Table54[[#This Row],[Liitunud H e]])</f>
        <v>3.6363636363636362E-2</v>
      </c>
      <c r="V675" s="8">
        <f>Table54[[#This Row],[M liitunud ÜV LP e]]/(Table54[[#This Row],[Elanikud RKA]]+Table54[[#This Row],[Liitunud H e]])</f>
        <v>3.6363636363636362E-2</v>
      </c>
      <c r="W675" s="8">
        <f>Table54[[#This Row],[M liitunud ÜK e]]/(Table54[[#This Row],[Elanikud RKA]]+Table54[[#This Row],[Liitunud H e]])</f>
        <v>0</v>
      </c>
      <c r="X675" s="8">
        <f>Table54[[#This Row],[M liitunud ÜV e]]/(Table54[[#This Row],[Elanikud RKA]]+Table54[[#This Row],[Liitunud H e]])</f>
        <v>0</v>
      </c>
    </row>
    <row r="676" spans="1:24" ht="20.100000000000001" customHeight="1" x14ac:dyDescent="0.25">
      <c r="A676" s="19" t="s">
        <v>1065</v>
      </c>
      <c r="B676" s="19" t="s">
        <v>1066</v>
      </c>
      <c r="C676" s="1" t="s">
        <v>26</v>
      </c>
      <c r="D676" s="19" t="s">
        <v>1009</v>
      </c>
      <c r="E676" s="19" t="s">
        <v>1054</v>
      </c>
      <c r="F676" s="19" t="s">
        <v>1067</v>
      </c>
      <c r="G676" s="17">
        <v>179</v>
      </c>
      <c r="H676" s="17">
        <v>30</v>
      </c>
      <c r="I676" s="17">
        <v>160</v>
      </c>
      <c r="J676" s="17">
        <v>132</v>
      </c>
      <c r="K676" s="17">
        <v>150</v>
      </c>
      <c r="L676" s="17">
        <v>0</v>
      </c>
      <c r="M676" s="17">
        <v>6</v>
      </c>
      <c r="N676" s="17">
        <v>6</v>
      </c>
      <c r="O676" s="17">
        <f>Table54[[#This Row],[Elanikud RKA]]+Table54[[#This Row],[Liitunud H e]]-Table54[[#This Row],[Liitunud ÜK e]]-Table54[[#This Row],[M liitunud ÜK LP e]]</f>
        <v>22</v>
      </c>
      <c r="P676" s="17">
        <f>Table54[[#This Row],[Elanikud RKA]]+Table54[[#This Row],[Liitunud H e]]-Table54[[#This Row],[Liitunud ÜV e]]-Table54[[#This Row],[M liitunud ÜV LP e]]</f>
        <v>4</v>
      </c>
      <c r="Q676" s="8">
        <f>Table54[[#This Row],[Elanikud RKA]]/(Table54[[#This Row],[Elanikud]])</f>
        <v>0.8938547486033519</v>
      </c>
      <c r="R676" s="8">
        <f>Table54[[#This Row],[Liitunud H e]]/Table54[[#This Row],[H_elanikud]]</f>
        <v>0</v>
      </c>
      <c r="S676" s="8">
        <f>Table54[[#This Row],[Liitunud ÜK e]]/(Table54[[#This Row],[Elanikud RKA]]+Table54[[#This Row],[Liitunud H e]])</f>
        <v>0.82499999999999996</v>
      </c>
      <c r="T676" s="8">
        <f>Table54[[#This Row],[Liitunud ÜV e]]/(Table54[[#This Row],[Elanikud RKA]]+Table54[[#This Row],[Liitunud H e]])</f>
        <v>0.9375</v>
      </c>
      <c r="U676" s="8">
        <f>Table54[[#This Row],[M liitunud ÜK LP e]]/(Table54[[#This Row],[Elanikud RKA]]+Table54[[#This Row],[Liitunud H e]])</f>
        <v>3.7499999999999999E-2</v>
      </c>
      <c r="V676" s="8">
        <f>Table54[[#This Row],[M liitunud ÜV LP e]]/(Table54[[#This Row],[Elanikud RKA]]+Table54[[#This Row],[Liitunud H e]])</f>
        <v>3.7499999999999999E-2</v>
      </c>
      <c r="W676" s="8">
        <f>Table54[[#This Row],[M liitunud ÜK e]]/(Table54[[#This Row],[Elanikud RKA]]+Table54[[#This Row],[Liitunud H e]])</f>
        <v>0.13750000000000001</v>
      </c>
      <c r="X676" s="8">
        <f>Table54[[#This Row],[M liitunud ÜV e]]/(Table54[[#This Row],[Elanikud RKA]]+Table54[[#This Row],[Liitunud H e]])</f>
        <v>2.5000000000000001E-2</v>
      </c>
    </row>
    <row r="677" spans="1:24" ht="20.100000000000001" customHeight="1" x14ac:dyDescent="0.25">
      <c r="A677" s="19" t="s">
        <v>1068</v>
      </c>
      <c r="B677" s="19" t="s">
        <v>1069</v>
      </c>
      <c r="C677" s="1" t="s">
        <v>48</v>
      </c>
      <c r="D677" s="19" t="s">
        <v>1009</v>
      </c>
      <c r="E677" s="19" t="s">
        <v>1054</v>
      </c>
      <c r="F677" s="19" t="s">
        <v>1070</v>
      </c>
      <c r="G677" s="17">
        <v>2821</v>
      </c>
      <c r="H677" s="17">
        <v>0</v>
      </c>
      <c r="I677" s="17">
        <v>3300</v>
      </c>
      <c r="J677" s="17">
        <v>2884</v>
      </c>
      <c r="K677" s="17">
        <v>2884</v>
      </c>
      <c r="L677" s="17">
        <v>0</v>
      </c>
      <c r="M677" s="17">
        <v>416</v>
      </c>
      <c r="N677" s="17">
        <v>416</v>
      </c>
      <c r="O677" s="17">
        <f>Table54[[#This Row],[Elanikud RKA]]+Table54[[#This Row],[Liitunud H e]]-Table54[[#This Row],[Liitunud ÜK e]]-Table54[[#This Row],[M liitunud ÜK LP e]]</f>
        <v>0</v>
      </c>
      <c r="P677" s="17">
        <f>Table54[[#This Row],[Elanikud RKA]]+Table54[[#This Row],[Liitunud H e]]-Table54[[#This Row],[Liitunud ÜV e]]-Table54[[#This Row],[M liitunud ÜV LP e]]</f>
        <v>0</v>
      </c>
      <c r="Q677" s="8">
        <f>Table54[[#This Row],[Elanikud RKA]]/(Table54[[#This Row],[Elanikud]]+G678+G679)</f>
        <v>0.96830985915492962</v>
      </c>
      <c r="S677" s="8">
        <f>Table54[[#This Row],[Liitunud ÜK e]]/(Table54[[#This Row],[Elanikud RKA]]+Table54[[#This Row],[Liitunud H e]])</f>
        <v>0.8739393939393939</v>
      </c>
      <c r="T677" s="8">
        <f>Table54[[#This Row],[Liitunud ÜV e]]/(Table54[[#This Row],[Elanikud RKA]]+Table54[[#This Row],[Liitunud H e]])</f>
        <v>0.8739393939393939</v>
      </c>
      <c r="U677" s="8">
        <f>Table54[[#This Row],[M liitunud ÜK LP e]]/(Table54[[#This Row],[Elanikud RKA]]+Table54[[#This Row],[Liitunud H e]])</f>
        <v>0.12606060606060607</v>
      </c>
      <c r="V677" s="8">
        <f>Table54[[#This Row],[M liitunud ÜV LP e]]/(Table54[[#This Row],[Elanikud RKA]]+Table54[[#This Row],[Liitunud H e]])</f>
        <v>0.12606060606060607</v>
      </c>
      <c r="W677" s="8">
        <f>Table54[[#This Row],[M liitunud ÜK e]]/(Table54[[#This Row],[Elanikud RKA]]+Table54[[#This Row],[Liitunud H e]])</f>
        <v>0</v>
      </c>
      <c r="X677" s="8">
        <f>Table54[[#This Row],[M liitunud ÜV e]]/(Table54[[#This Row],[Elanikud RKA]]+Table54[[#This Row],[Liitunud H e]])</f>
        <v>0</v>
      </c>
    </row>
    <row r="678" spans="1:24" ht="20.100000000000001" customHeight="1" x14ac:dyDescent="0.25">
      <c r="A678" s="6" t="s">
        <v>1068</v>
      </c>
      <c r="B678" s="6" t="s">
        <v>1069</v>
      </c>
      <c r="C678" s="1" t="s">
        <v>48</v>
      </c>
      <c r="D678" s="6" t="s">
        <v>1009</v>
      </c>
      <c r="E678" s="6" t="s">
        <v>1054</v>
      </c>
      <c r="F678" s="6" t="s">
        <v>1071</v>
      </c>
      <c r="G678" s="7">
        <v>494</v>
      </c>
      <c r="H678" s="17">
        <v>0</v>
      </c>
      <c r="I678" s="7"/>
      <c r="J678" s="7"/>
      <c r="K678" s="7"/>
      <c r="L678" s="7"/>
      <c r="M678" s="7"/>
      <c r="N678" s="7"/>
      <c r="O678" s="17"/>
      <c r="P678" s="17"/>
    </row>
    <row r="679" spans="1:24" ht="20.100000000000001" customHeight="1" x14ac:dyDescent="0.25">
      <c r="A679" s="6" t="s">
        <v>1068</v>
      </c>
      <c r="B679" s="6" t="s">
        <v>1069</v>
      </c>
      <c r="C679" s="1" t="s">
        <v>48</v>
      </c>
      <c r="D679" s="6" t="s">
        <v>1009</v>
      </c>
      <c r="E679" s="6" t="s">
        <v>1054</v>
      </c>
      <c r="F679" s="6" t="s">
        <v>1072</v>
      </c>
      <c r="G679" s="7">
        <v>93</v>
      </c>
      <c r="H679" s="17">
        <v>0</v>
      </c>
      <c r="I679" s="7"/>
      <c r="J679" s="7"/>
      <c r="K679" s="7"/>
      <c r="L679" s="7"/>
      <c r="M679" s="7"/>
      <c r="N679" s="7"/>
      <c r="O679" s="7"/>
      <c r="P679" s="7"/>
    </row>
    <row r="680" spans="1:24" s="9" customFormat="1" ht="20.100000000000001" customHeight="1" x14ac:dyDescent="0.25">
      <c r="A680" s="9" t="s">
        <v>1068</v>
      </c>
      <c r="B680" s="9" t="s">
        <v>1069</v>
      </c>
      <c r="C680" s="3" t="s">
        <v>48</v>
      </c>
      <c r="D680" s="9" t="s">
        <v>1009</v>
      </c>
      <c r="E680" s="9" t="s">
        <v>1054</v>
      </c>
      <c r="F680" s="9" t="s">
        <v>2063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1"/>
      <c r="R680" s="8"/>
      <c r="S680" s="8"/>
      <c r="T680" s="8"/>
      <c r="U680" s="8"/>
      <c r="V680" s="8"/>
      <c r="W680" s="8"/>
      <c r="X680" s="8"/>
    </row>
    <row r="681" spans="1:24" s="9" customFormat="1" ht="20.100000000000001" customHeight="1" x14ac:dyDescent="0.25">
      <c r="A681" s="9" t="s">
        <v>1068</v>
      </c>
      <c r="B681" s="9" t="s">
        <v>1069</v>
      </c>
      <c r="C681" s="3" t="s">
        <v>48</v>
      </c>
      <c r="D681" s="9" t="s">
        <v>1009</v>
      </c>
      <c r="E681" s="9" t="s">
        <v>1054</v>
      </c>
      <c r="F681" s="9" t="s">
        <v>2064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1"/>
      <c r="R681" s="8"/>
      <c r="S681" s="8"/>
      <c r="T681" s="8"/>
      <c r="U681" s="8"/>
      <c r="V681" s="8"/>
      <c r="W681" s="8"/>
      <c r="X681" s="8"/>
    </row>
    <row r="682" spans="1:24" s="9" customFormat="1" ht="20.100000000000001" customHeight="1" x14ac:dyDescent="0.25">
      <c r="A682" s="19" t="s">
        <v>1073</v>
      </c>
      <c r="B682" s="19" t="s">
        <v>1074</v>
      </c>
      <c r="C682" s="1" t="s">
        <v>26</v>
      </c>
      <c r="D682" s="19" t="s">
        <v>1009</v>
      </c>
      <c r="E682" s="19" t="s">
        <v>1075</v>
      </c>
      <c r="F682" s="19" t="s">
        <v>1076</v>
      </c>
      <c r="G682" s="17">
        <v>397</v>
      </c>
      <c r="H682" s="17">
        <v>0</v>
      </c>
      <c r="I682" s="17">
        <v>310</v>
      </c>
      <c r="J682" s="17">
        <v>126</v>
      </c>
      <c r="K682" s="17">
        <v>128</v>
      </c>
      <c r="L682" s="17">
        <v>0</v>
      </c>
      <c r="M682" s="17">
        <v>0</v>
      </c>
      <c r="N682" s="17">
        <v>0</v>
      </c>
      <c r="O682" s="17">
        <f>Table54[[#This Row],[Elanikud RKA]]+Table54[[#This Row],[Liitunud H e]]-Table54[[#This Row],[Liitunud ÜK e]]-Table54[[#This Row],[M liitunud ÜK LP e]]</f>
        <v>184</v>
      </c>
      <c r="P682" s="17">
        <f>Table54[[#This Row],[Elanikud RKA]]+Table54[[#This Row],[Liitunud H e]]-Table54[[#This Row],[Liitunud ÜV e]]-Table54[[#This Row],[M liitunud ÜV LP e]]</f>
        <v>182</v>
      </c>
      <c r="Q682" s="8">
        <f>Table54[[#This Row],[Elanikud RKA]]/(Table54[[#This Row],[Elanikud]])</f>
        <v>0.78085642317380355</v>
      </c>
      <c r="R682" s="8"/>
      <c r="S682" s="8">
        <f>Table54[[#This Row],[Liitunud ÜK e]]/(Table54[[#This Row],[Elanikud RKA]]+Table54[[#This Row],[Liitunud H e]])</f>
        <v>0.40645161290322579</v>
      </c>
      <c r="T682" s="8">
        <f>Table54[[#This Row],[Liitunud ÜV e]]/(Table54[[#This Row],[Elanikud RKA]]+Table54[[#This Row],[Liitunud H e]])</f>
        <v>0.41290322580645161</v>
      </c>
      <c r="U682" s="8">
        <f>Table54[[#This Row],[M liitunud ÜK LP e]]/(Table54[[#This Row],[Elanikud RKA]]+Table54[[#This Row],[Liitunud H e]])</f>
        <v>0</v>
      </c>
      <c r="V682" s="8">
        <f>Table54[[#This Row],[M liitunud ÜV LP e]]/(Table54[[#This Row],[Elanikud RKA]]+Table54[[#This Row],[Liitunud H e]])</f>
        <v>0</v>
      </c>
      <c r="W682" s="8">
        <f>Table54[[#This Row],[M liitunud ÜK e]]/(Table54[[#This Row],[Elanikud RKA]]+Table54[[#This Row],[Liitunud H e]])</f>
        <v>0.59354838709677415</v>
      </c>
      <c r="X682" s="8">
        <f>Table54[[#This Row],[M liitunud ÜV e]]/(Table54[[#This Row],[Elanikud RKA]]+Table54[[#This Row],[Liitunud H e]])</f>
        <v>0.58709677419354833</v>
      </c>
    </row>
    <row r="683" spans="1:24" ht="20.100000000000001" customHeight="1" x14ac:dyDescent="0.25">
      <c r="A683" s="9" t="s">
        <v>1073</v>
      </c>
      <c r="B683" s="9" t="s">
        <v>1074</v>
      </c>
      <c r="C683" s="3" t="s">
        <v>26</v>
      </c>
      <c r="D683" s="9" t="s">
        <v>1009</v>
      </c>
      <c r="E683" s="9" t="s">
        <v>1075</v>
      </c>
      <c r="F683" s="9" t="s">
        <v>2065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1"/>
    </row>
    <row r="684" spans="1:24" ht="20.100000000000001" customHeight="1" x14ac:dyDescent="0.25">
      <c r="A684" s="19" t="s">
        <v>1077</v>
      </c>
      <c r="B684" s="19" t="s">
        <v>1078</v>
      </c>
      <c r="C684" s="1" t="s">
        <v>48</v>
      </c>
      <c r="D684" s="19" t="s">
        <v>1009</v>
      </c>
      <c r="E684" s="19" t="s">
        <v>1079</v>
      </c>
      <c r="F684" s="19" t="s">
        <v>1080</v>
      </c>
      <c r="G684" s="17">
        <v>3346</v>
      </c>
      <c r="H684" s="17">
        <v>0</v>
      </c>
      <c r="I684" s="17">
        <v>3540</v>
      </c>
      <c r="J684" s="17">
        <v>2876</v>
      </c>
      <c r="K684" s="17">
        <v>3527</v>
      </c>
      <c r="L684" s="17">
        <v>0</v>
      </c>
      <c r="M684" s="17">
        <v>0</v>
      </c>
      <c r="N684" s="17">
        <v>0</v>
      </c>
      <c r="O684" s="17">
        <f>Table54[[#This Row],[Elanikud RKA]]+Table54[[#This Row],[Liitunud H e]]-Table54[[#This Row],[Liitunud ÜK e]]-Table54[[#This Row],[M liitunud ÜK LP e]]</f>
        <v>664</v>
      </c>
      <c r="P684" s="17">
        <f>Table54[[#This Row],[Elanikud RKA]]+Table54[[#This Row],[Liitunud H e]]-Table54[[#This Row],[Liitunud ÜV e]]-Table54[[#This Row],[M liitunud ÜV LP e]]</f>
        <v>13</v>
      </c>
      <c r="Q684" s="8">
        <f>Table54[[#This Row],[Elanikud RKA]]/(Table54[[#This Row],[Elanikud]]+G685+G686+G687+G688)</f>
        <v>0.82748948106591869</v>
      </c>
      <c r="S684" s="8">
        <f>Table54[[#This Row],[Liitunud ÜK e]]/(Table54[[#This Row],[Elanikud RKA]]+Table54[[#This Row],[Liitunud H e]])</f>
        <v>0.81242937853107344</v>
      </c>
      <c r="T684" s="8">
        <f>Table54[[#This Row],[Liitunud ÜV e]]/(Table54[[#This Row],[Elanikud RKA]]+Table54[[#This Row],[Liitunud H e]])</f>
        <v>0.99632768361581925</v>
      </c>
      <c r="U684" s="8">
        <f>Table54[[#This Row],[M liitunud ÜK LP e]]/(Table54[[#This Row],[Elanikud RKA]]+Table54[[#This Row],[Liitunud H e]])</f>
        <v>0</v>
      </c>
      <c r="V684" s="8">
        <f>Table54[[#This Row],[M liitunud ÜV LP e]]/(Table54[[#This Row],[Elanikud RKA]]+Table54[[#This Row],[Liitunud H e]])</f>
        <v>0</v>
      </c>
      <c r="W684" s="8">
        <f>Table54[[#This Row],[M liitunud ÜK e]]/(Table54[[#This Row],[Elanikud RKA]]+Table54[[#This Row],[Liitunud H e]])</f>
        <v>0.18757062146892656</v>
      </c>
      <c r="X684" s="8">
        <f>Table54[[#This Row],[M liitunud ÜV e]]/(Table54[[#This Row],[Elanikud RKA]]+Table54[[#This Row],[Liitunud H e]])</f>
        <v>3.672316384180791E-3</v>
      </c>
    </row>
    <row r="685" spans="1:24" s="9" customFormat="1" ht="20.100000000000001" customHeight="1" x14ac:dyDescent="0.25">
      <c r="A685" s="6" t="s">
        <v>1077</v>
      </c>
      <c r="B685" s="6" t="s">
        <v>1078</v>
      </c>
      <c r="C685" s="1" t="s">
        <v>48</v>
      </c>
      <c r="D685" s="6" t="s">
        <v>1009</v>
      </c>
      <c r="E685" s="6" t="s">
        <v>1079</v>
      </c>
      <c r="F685" s="6" t="s">
        <v>1081</v>
      </c>
      <c r="G685" s="7">
        <v>118</v>
      </c>
      <c r="H685" s="17">
        <v>0</v>
      </c>
      <c r="I685" s="7"/>
      <c r="J685" s="7"/>
      <c r="K685" s="7"/>
      <c r="L685" s="7"/>
      <c r="M685" s="7"/>
      <c r="N685" s="7"/>
      <c r="O685" s="7"/>
      <c r="P685" s="7"/>
      <c r="Q685" s="8"/>
      <c r="R685" s="8"/>
      <c r="S685" s="8"/>
      <c r="T685" s="8"/>
      <c r="U685" s="8"/>
      <c r="V685" s="8"/>
      <c r="W685" s="8"/>
      <c r="X685" s="8"/>
    </row>
    <row r="686" spans="1:24" ht="20.100000000000001" customHeight="1" x14ac:dyDescent="0.25">
      <c r="A686" s="6" t="s">
        <v>1077</v>
      </c>
      <c r="B686" s="6" t="s">
        <v>1078</v>
      </c>
      <c r="C686" s="1" t="s">
        <v>48</v>
      </c>
      <c r="D686" s="6" t="s">
        <v>1009</v>
      </c>
      <c r="E686" s="6" t="s">
        <v>1079</v>
      </c>
      <c r="F686" s="6" t="s">
        <v>1082</v>
      </c>
      <c r="G686" s="7">
        <v>629</v>
      </c>
      <c r="H686" s="7"/>
      <c r="I686" s="7"/>
      <c r="J686" s="7"/>
      <c r="K686" s="7"/>
      <c r="L686" s="7"/>
      <c r="M686" s="7"/>
      <c r="N686" s="7"/>
      <c r="O686" s="7"/>
      <c r="P686" s="7"/>
    </row>
    <row r="687" spans="1:24" s="9" customFormat="1" ht="20.100000000000001" customHeight="1" x14ac:dyDescent="0.25">
      <c r="A687" s="6" t="s">
        <v>1077</v>
      </c>
      <c r="B687" s="6" t="s">
        <v>1078</v>
      </c>
      <c r="C687" s="1" t="s">
        <v>48</v>
      </c>
      <c r="D687" s="6" t="s">
        <v>1009</v>
      </c>
      <c r="E687" s="6" t="s">
        <v>1079</v>
      </c>
      <c r="F687" s="6" t="s">
        <v>1083</v>
      </c>
      <c r="G687" s="7">
        <v>116</v>
      </c>
      <c r="H687" s="17">
        <v>0</v>
      </c>
      <c r="I687" s="7"/>
      <c r="J687" s="7"/>
      <c r="K687" s="7"/>
      <c r="L687" s="7"/>
      <c r="M687" s="7"/>
      <c r="N687" s="7"/>
      <c r="O687" s="7"/>
      <c r="P687" s="7"/>
      <c r="Q687" s="8"/>
      <c r="R687" s="8"/>
      <c r="S687" s="8"/>
      <c r="T687" s="8"/>
      <c r="U687" s="8"/>
      <c r="V687" s="8"/>
      <c r="W687" s="8"/>
      <c r="X687" s="8"/>
    </row>
    <row r="688" spans="1:24" ht="20.100000000000001" customHeight="1" x14ac:dyDescent="0.25">
      <c r="A688" s="6" t="s">
        <v>1077</v>
      </c>
      <c r="B688" s="6" t="s">
        <v>1078</v>
      </c>
      <c r="C688" s="1" t="s">
        <v>48</v>
      </c>
      <c r="D688" s="6" t="s">
        <v>1009</v>
      </c>
      <c r="E688" s="6" t="s">
        <v>1079</v>
      </c>
      <c r="F688" s="6" t="s">
        <v>1084</v>
      </c>
      <c r="G688" s="7">
        <v>69</v>
      </c>
      <c r="H688" s="17">
        <v>0</v>
      </c>
      <c r="I688" s="7"/>
      <c r="J688" s="7"/>
      <c r="K688" s="7"/>
      <c r="L688" s="7"/>
      <c r="M688" s="7"/>
      <c r="N688" s="7"/>
      <c r="O688" s="7"/>
      <c r="P688" s="7"/>
    </row>
    <row r="689" spans="1:24" s="9" customFormat="1" ht="20.100000000000001" customHeight="1" x14ac:dyDescent="0.25">
      <c r="A689" s="9" t="s">
        <v>1077</v>
      </c>
      <c r="B689" s="9" t="s">
        <v>1078</v>
      </c>
      <c r="C689" s="3" t="s">
        <v>48</v>
      </c>
      <c r="D689" s="9" t="s">
        <v>1009</v>
      </c>
      <c r="E689" s="9" t="s">
        <v>1079</v>
      </c>
      <c r="F689" s="9" t="s">
        <v>2066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1"/>
      <c r="R689" s="8"/>
      <c r="S689" s="8"/>
      <c r="T689" s="8"/>
      <c r="U689" s="8"/>
      <c r="V689" s="8"/>
      <c r="W689" s="8"/>
      <c r="X689" s="8"/>
    </row>
    <row r="690" spans="1:24" ht="20.100000000000001" customHeight="1" x14ac:dyDescent="0.25">
      <c r="A690" s="9" t="s">
        <v>1077</v>
      </c>
      <c r="B690" s="9" t="s">
        <v>1078</v>
      </c>
      <c r="C690" s="3" t="s">
        <v>48</v>
      </c>
      <c r="D690" s="9" t="s">
        <v>1009</v>
      </c>
      <c r="E690" s="9" t="s">
        <v>1079</v>
      </c>
      <c r="F690" s="9" t="s">
        <v>2067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1"/>
    </row>
    <row r="691" spans="1:24" s="9" customFormat="1" ht="20.100000000000001" customHeight="1" x14ac:dyDescent="0.25">
      <c r="A691" s="9" t="s">
        <v>1077</v>
      </c>
      <c r="B691" s="9" t="s">
        <v>1078</v>
      </c>
      <c r="C691" s="3" t="s">
        <v>48</v>
      </c>
      <c r="D691" s="9" t="s">
        <v>1009</v>
      </c>
      <c r="E691" s="9" t="s">
        <v>1079</v>
      </c>
      <c r="F691" s="9" t="s">
        <v>957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1"/>
      <c r="R691" s="11"/>
      <c r="S691" s="11"/>
      <c r="T691" s="11"/>
      <c r="U691" s="11"/>
      <c r="V691" s="11"/>
      <c r="W691" s="11"/>
      <c r="X691" s="11"/>
    </row>
    <row r="692" spans="1:24" ht="20.100000000000001" customHeight="1" x14ac:dyDescent="0.25">
      <c r="A692" s="19" t="s">
        <v>1085</v>
      </c>
      <c r="B692" s="19" t="s">
        <v>1086</v>
      </c>
      <c r="C692" s="1" t="s">
        <v>26</v>
      </c>
      <c r="D692" s="19" t="s">
        <v>1009</v>
      </c>
      <c r="E692" s="19" t="s">
        <v>1079</v>
      </c>
      <c r="F692" s="19" t="s">
        <v>759</v>
      </c>
      <c r="G692" s="17">
        <v>195</v>
      </c>
      <c r="H692" s="17">
        <v>15</v>
      </c>
      <c r="I692" s="17">
        <v>80</v>
      </c>
      <c r="J692" s="17">
        <v>71</v>
      </c>
      <c r="K692" s="17">
        <v>95</v>
      </c>
      <c r="L692" s="17">
        <v>15</v>
      </c>
      <c r="M692" s="17">
        <v>0</v>
      </c>
      <c r="N692" s="17">
        <v>0</v>
      </c>
      <c r="O692" s="17">
        <f>Table54[[#This Row],[Elanikud RKA]]+Table54[[#This Row],[Liitunud H e]]-Table54[[#This Row],[Liitunud ÜK e]]-Table54[[#This Row],[M liitunud ÜK LP e]]</f>
        <v>24</v>
      </c>
      <c r="P692" s="17">
        <f>Table54[[#This Row],[Elanikud RKA]]+Table54[[#This Row],[Liitunud H e]]-Table54[[#This Row],[Liitunud ÜV e]]-Table54[[#This Row],[M liitunud ÜV LP e]]</f>
        <v>0</v>
      </c>
      <c r="Q692" s="8">
        <f>Table54[[#This Row],[Elanikud RKA]]/(Table54[[#This Row],[Elanikud]])</f>
        <v>0.41025641025641024</v>
      </c>
      <c r="R692" s="8">
        <f>Table54[[#This Row],[Liitunud H e]]/Table54[[#This Row],[H_elanikud]]</f>
        <v>1</v>
      </c>
      <c r="S692" s="8">
        <f>Table54[[#This Row],[Liitunud ÜK e]]/(Table54[[#This Row],[Elanikud RKA]]+Table54[[#This Row],[Liitunud H e]])</f>
        <v>0.74736842105263157</v>
      </c>
      <c r="T692" s="8">
        <f>Table54[[#This Row],[Liitunud ÜV e]]/(Table54[[#This Row],[Elanikud RKA]]+Table54[[#This Row],[Liitunud H e]])</f>
        <v>1</v>
      </c>
      <c r="U692" s="8">
        <f>Table54[[#This Row],[M liitunud ÜK LP e]]/(Table54[[#This Row],[Elanikud RKA]]+Table54[[#This Row],[Liitunud H e]])</f>
        <v>0</v>
      </c>
      <c r="V692" s="8">
        <f>Table54[[#This Row],[M liitunud ÜV LP e]]/(Table54[[#This Row],[Elanikud RKA]]+Table54[[#This Row],[Liitunud H e]])</f>
        <v>0</v>
      </c>
      <c r="W692" s="8">
        <f>Table54[[#This Row],[M liitunud ÜK e]]/(Table54[[#This Row],[Elanikud RKA]]+Table54[[#This Row],[Liitunud H e]])</f>
        <v>0.25263157894736843</v>
      </c>
      <c r="X692" s="8">
        <f>Table54[[#This Row],[M liitunud ÜV e]]/(Table54[[#This Row],[Elanikud RKA]]+Table54[[#This Row],[Liitunud H e]])</f>
        <v>0</v>
      </c>
    </row>
    <row r="693" spans="1:24" s="9" customFormat="1" ht="20.100000000000001" customHeight="1" x14ac:dyDescent="0.25">
      <c r="A693" s="19" t="s">
        <v>1087</v>
      </c>
      <c r="B693" s="19" t="s">
        <v>1088</v>
      </c>
      <c r="C693" s="1" t="s">
        <v>26</v>
      </c>
      <c r="D693" s="19" t="s">
        <v>1009</v>
      </c>
      <c r="E693" s="19" t="s">
        <v>1079</v>
      </c>
      <c r="F693" s="19" t="s">
        <v>1089</v>
      </c>
      <c r="G693" s="17">
        <v>212</v>
      </c>
      <c r="H693" s="17">
        <v>0</v>
      </c>
      <c r="I693" s="17">
        <v>180</v>
      </c>
      <c r="J693" s="17">
        <v>7</v>
      </c>
      <c r="K693" s="17">
        <v>83</v>
      </c>
      <c r="L693" s="17">
        <v>0</v>
      </c>
      <c r="M693" s="17">
        <v>0</v>
      </c>
      <c r="N693" s="17">
        <v>0</v>
      </c>
      <c r="O693" s="17">
        <f>Table54[[#This Row],[Elanikud RKA]]+Table54[[#This Row],[Liitunud H e]]-Table54[[#This Row],[Liitunud ÜK e]]-Table54[[#This Row],[M liitunud ÜK LP e]]</f>
        <v>173</v>
      </c>
      <c r="P693" s="17">
        <f>Table54[[#This Row],[Elanikud RKA]]+Table54[[#This Row],[Liitunud H e]]-Table54[[#This Row],[Liitunud ÜV e]]-Table54[[#This Row],[M liitunud ÜV LP e]]</f>
        <v>97</v>
      </c>
      <c r="Q693" s="8">
        <f>Table54[[#This Row],[Elanikud RKA]]/(Table54[[#This Row],[Elanikud]])</f>
        <v>0.84905660377358494</v>
      </c>
      <c r="R693" s="8"/>
      <c r="S693" s="8">
        <f>Table54[[#This Row],[Liitunud ÜK e]]/(Table54[[#This Row],[Elanikud RKA]]+Table54[[#This Row],[Liitunud H e]])</f>
        <v>3.888888888888889E-2</v>
      </c>
      <c r="T693" s="8">
        <f>Table54[[#This Row],[Liitunud ÜV e]]/(Table54[[#This Row],[Elanikud RKA]]+Table54[[#This Row],[Liitunud H e]])</f>
        <v>0.46111111111111114</v>
      </c>
      <c r="U693" s="8">
        <f>Table54[[#This Row],[M liitunud ÜK LP e]]/(Table54[[#This Row],[Elanikud RKA]]+Table54[[#This Row],[Liitunud H e]])</f>
        <v>0</v>
      </c>
      <c r="V693" s="8">
        <f>Table54[[#This Row],[M liitunud ÜV LP e]]/(Table54[[#This Row],[Elanikud RKA]]+Table54[[#This Row],[Liitunud H e]])</f>
        <v>0</v>
      </c>
      <c r="W693" s="8">
        <f>Table54[[#This Row],[M liitunud ÜK e]]/(Table54[[#This Row],[Elanikud RKA]]+Table54[[#This Row],[Liitunud H e]])</f>
        <v>0.96111111111111114</v>
      </c>
      <c r="X693" s="8">
        <f>Table54[[#This Row],[M liitunud ÜV e]]/(Table54[[#This Row],[Elanikud RKA]]+Table54[[#This Row],[Liitunud H e]])</f>
        <v>0.53888888888888886</v>
      </c>
    </row>
    <row r="694" spans="1:24" s="12" customFormat="1" ht="20.100000000000001" customHeight="1" x14ac:dyDescent="0.25">
      <c r="A694" s="9" t="s">
        <v>1087</v>
      </c>
      <c r="B694" s="9" t="s">
        <v>1088</v>
      </c>
      <c r="C694" s="3" t="s">
        <v>26</v>
      </c>
      <c r="D694" s="9" t="s">
        <v>1009</v>
      </c>
      <c r="E694" s="9" t="s">
        <v>1079</v>
      </c>
      <c r="F694" s="9" t="s">
        <v>2068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1"/>
      <c r="R694" s="8"/>
      <c r="S694" s="8"/>
      <c r="T694" s="8"/>
      <c r="U694" s="8"/>
      <c r="V694" s="8"/>
      <c r="W694" s="8"/>
      <c r="X694" s="8"/>
    </row>
    <row r="695" spans="1:24" s="12" customFormat="1" ht="20.100000000000001" customHeight="1" x14ac:dyDescent="0.25">
      <c r="A695" s="19" t="s">
        <v>1090</v>
      </c>
      <c r="B695" s="19" t="s">
        <v>1091</v>
      </c>
      <c r="C695" s="1" t="s">
        <v>26</v>
      </c>
      <c r="D695" s="19" t="s">
        <v>1009</v>
      </c>
      <c r="E695" s="19" t="s">
        <v>1079</v>
      </c>
      <c r="F695" s="19" t="s">
        <v>1092</v>
      </c>
      <c r="G695" s="17">
        <v>181</v>
      </c>
      <c r="H695" s="17">
        <v>0</v>
      </c>
      <c r="I695" s="17">
        <v>160</v>
      </c>
      <c r="J695" s="17">
        <v>71</v>
      </c>
      <c r="K695" s="17">
        <v>99</v>
      </c>
      <c r="L695" s="17">
        <v>0</v>
      </c>
      <c r="M695" s="17">
        <v>0</v>
      </c>
      <c r="N695" s="17">
        <v>0</v>
      </c>
      <c r="O695" s="17">
        <f>Table54[[#This Row],[Elanikud RKA]]+Table54[[#This Row],[Liitunud H e]]-Table54[[#This Row],[Liitunud ÜK e]]-Table54[[#This Row],[M liitunud ÜK LP e]]</f>
        <v>89</v>
      </c>
      <c r="P695" s="17">
        <f>Table54[[#This Row],[Elanikud RKA]]+Table54[[#This Row],[Liitunud H e]]-Table54[[#This Row],[Liitunud ÜV e]]-Table54[[#This Row],[M liitunud ÜV LP e]]</f>
        <v>61</v>
      </c>
      <c r="Q695" s="8">
        <f>Table54[[#This Row],[Elanikud RKA]]/(Table54[[#This Row],[Elanikud]])</f>
        <v>0.88397790055248615</v>
      </c>
      <c r="R695" s="8"/>
      <c r="S695" s="8">
        <f>Table54[[#This Row],[Liitunud ÜK e]]/(Table54[[#This Row],[Elanikud RKA]]+Table54[[#This Row],[Liitunud H e]])</f>
        <v>0.44374999999999998</v>
      </c>
      <c r="T695" s="8">
        <f>Table54[[#This Row],[Liitunud ÜV e]]/(Table54[[#This Row],[Elanikud RKA]]+Table54[[#This Row],[Liitunud H e]])</f>
        <v>0.61875000000000002</v>
      </c>
      <c r="U695" s="8">
        <f>Table54[[#This Row],[M liitunud ÜK LP e]]/(Table54[[#This Row],[Elanikud RKA]]+Table54[[#This Row],[Liitunud H e]])</f>
        <v>0</v>
      </c>
      <c r="V695" s="8">
        <f>Table54[[#This Row],[M liitunud ÜV LP e]]/(Table54[[#This Row],[Elanikud RKA]]+Table54[[#This Row],[Liitunud H e]])</f>
        <v>0</v>
      </c>
      <c r="W695" s="8">
        <f>Table54[[#This Row],[M liitunud ÜK e]]/(Table54[[#This Row],[Elanikud RKA]]+Table54[[#This Row],[Liitunud H e]])</f>
        <v>0.55625000000000002</v>
      </c>
      <c r="X695" s="8">
        <f>Table54[[#This Row],[M liitunud ÜV e]]/(Table54[[#This Row],[Elanikud RKA]]+Table54[[#This Row],[Liitunud H e]])</f>
        <v>0.38124999999999998</v>
      </c>
    </row>
    <row r="696" spans="1:24" s="12" customFormat="1" ht="20.100000000000001" customHeight="1" x14ac:dyDescent="0.25">
      <c r="A696" s="19" t="s">
        <v>1093</v>
      </c>
      <c r="B696" s="19" t="s">
        <v>1094</v>
      </c>
      <c r="C696" s="1" t="s">
        <v>26</v>
      </c>
      <c r="D696" s="19" t="s">
        <v>1009</v>
      </c>
      <c r="E696" s="19" t="s">
        <v>1079</v>
      </c>
      <c r="F696" s="19" t="s">
        <v>1095</v>
      </c>
      <c r="G696" s="17">
        <v>366</v>
      </c>
      <c r="H696" s="17">
        <v>0</v>
      </c>
      <c r="I696" s="17">
        <v>350</v>
      </c>
      <c r="J696" s="17">
        <v>285</v>
      </c>
      <c r="K696" s="17">
        <v>312</v>
      </c>
      <c r="L696" s="17">
        <v>0</v>
      </c>
      <c r="M696" s="17">
        <v>0</v>
      </c>
      <c r="N696" s="17">
        <v>0</v>
      </c>
      <c r="O696" s="17">
        <f>Table54[[#This Row],[Elanikud RKA]]+Table54[[#This Row],[Liitunud H e]]-Table54[[#This Row],[Liitunud ÜK e]]-Table54[[#This Row],[M liitunud ÜK LP e]]</f>
        <v>65</v>
      </c>
      <c r="P696" s="17">
        <f>Table54[[#This Row],[Elanikud RKA]]+Table54[[#This Row],[Liitunud H e]]-Table54[[#This Row],[Liitunud ÜV e]]-Table54[[#This Row],[M liitunud ÜV LP e]]</f>
        <v>38</v>
      </c>
      <c r="Q696" s="8">
        <f>Table54[[#This Row],[Elanikud RKA]]/(Table54[[#This Row],[Elanikud]])</f>
        <v>0.95628415300546443</v>
      </c>
      <c r="R696" s="8"/>
      <c r="S696" s="8">
        <f>Table54[[#This Row],[Liitunud ÜK e]]/(Table54[[#This Row],[Elanikud RKA]]+Table54[[#This Row],[Liitunud H e]])</f>
        <v>0.81428571428571428</v>
      </c>
      <c r="T696" s="8">
        <f>Table54[[#This Row],[Liitunud ÜV e]]/(Table54[[#This Row],[Elanikud RKA]]+Table54[[#This Row],[Liitunud H e]])</f>
        <v>0.89142857142857146</v>
      </c>
      <c r="U696" s="8">
        <f>Table54[[#This Row],[M liitunud ÜK LP e]]/(Table54[[#This Row],[Elanikud RKA]]+Table54[[#This Row],[Liitunud H e]])</f>
        <v>0</v>
      </c>
      <c r="V696" s="8">
        <f>Table54[[#This Row],[M liitunud ÜV LP e]]/(Table54[[#This Row],[Elanikud RKA]]+Table54[[#This Row],[Liitunud H e]])</f>
        <v>0</v>
      </c>
      <c r="W696" s="8">
        <f>Table54[[#This Row],[M liitunud ÜK e]]/(Table54[[#This Row],[Elanikud RKA]]+Table54[[#This Row],[Liitunud H e]])</f>
        <v>0.18571428571428572</v>
      </c>
      <c r="X696" s="8">
        <f>Table54[[#This Row],[M liitunud ÜV e]]/(Table54[[#This Row],[Elanikud RKA]]+Table54[[#This Row],[Liitunud H e]])</f>
        <v>0.10857142857142857</v>
      </c>
    </row>
    <row r="697" spans="1:24" s="9" customFormat="1" ht="20.100000000000001" customHeight="1" x14ac:dyDescent="0.25">
      <c r="A697" s="9" t="s">
        <v>1093</v>
      </c>
      <c r="B697" s="9" t="s">
        <v>1094</v>
      </c>
      <c r="C697" s="3" t="s">
        <v>26</v>
      </c>
      <c r="D697" s="9" t="s">
        <v>1009</v>
      </c>
      <c r="E697" s="9" t="s">
        <v>1079</v>
      </c>
      <c r="F697" s="9" t="s">
        <v>759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1"/>
      <c r="R697" s="8"/>
      <c r="S697" s="8"/>
      <c r="T697" s="8"/>
      <c r="U697" s="8"/>
      <c r="V697" s="8"/>
      <c r="W697" s="8"/>
      <c r="X697" s="8"/>
    </row>
    <row r="698" spans="1:24" s="9" customFormat="1" ht="20.100000000000001" customHeight="1" x14ac:dyDescent="0.25">
      <c r="A698" s="9" t="s">
        <v>1093</v>
      </c>
      <c r="B698" s="9" t="s">
        <v>1094</v>
      </c>
      <c r="C698" s="3" t="s">
        <v>26</v>
      </c>
      <c r="D698" s="9" t="s">
        <v>1009</v>
      </c>
      <c r="E698" s="9" t="s">
        <v>1079</v>
      </c>
      <c r="F698" s="9" t="s">
        <v>957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1"/>
      <c r="R698" s="8"/>
      <c r="S698" s="8"/>
      <c r="T698" s="8"/>
      <c r="U698" s="8"/>
      <c r="V698" s="8"/>
      <c r="W698" s="8"/>
      <c r="X698" s="8"/>
    </row>
    <row r="699" spans="1:24" ht="20.100000000000001" customHeight="1" x14ac:dyDescent="0.25">
      <c r="A699" s="19" t="s">
        <v>1096</v>
      </c>
      <c r="B699" s="19" t="s">
        <v>1097</v>
      </c>
      <c r="C699" s="1" t="s">
        <v>26</v>
      </c>
      <c r="D699" s="19" t="s">
        <v>1009</v>
      </c>
      <c r="E699" s="19" t="s">
        <v>1098</v>
      </c>
      <c r="F699" s="19" t="s">
        <v>1099</v>
      </c>
      <c r="G699" s="17">
        <v>1142</v>
      </c>
      <c r="H699" s="17">
        <v>0</v>
      </c>
      <c r="I699" s="17">
        <v>1130</v>
      </c>
      <c r="J699" s="17">
        <v>1130</v>
      </c>
      <c r="K699" s="17">
        <v>1130</v>
      </c>
      <c r="L699" s="17">
        <v>0</v>
      </c>
      <c r="M699" s="17">
        <v>0</v>
      </c>
      <c r="N699" s="17">
        <v>0</v>
      </c>
      <c r="O699" s="17">
        <f>Table54[[#This Row],[Elanikud RKA]]+Table54[[#This Row],[Liitunud H e]]-Table54[[#This Row],[Liitunud ÜK e]]-Table54[[#This Row],[M liitunud ÜK LP e]]</f>
        <v>0</v>
      </c>
      <c r="P699" s="17">
        <f>Table54[[#This Row],[Elanikud RKA]]+Table54[[#This Row],[Liitunud H e]]-Table54[[#This Row],[Liitunud ÜV e]]-Table54[[#This Row],[M liitunud ÜV LP e]]</f>
        <v>0</v>
      </c>
      <c r="Q699" s="8">
        <f>Table54[[#This Row],[Elanikud RKA]]/(Table54[[#This Row],[Elanikud]])</f>
        <v>0.989492119089317</v>
      </c>
      <c r="S699" s="8">
        <f>Table54[[#This Row],[Liitunud ÜK e]]/(Table54[[#This Row],[Elanikud RKA]]+Table54[[#This Row],[Liitunud H e]])</f>
        <v>1</v>
      </c>
      <c r="T699" s="8">
        <f>Table54[[#This Row],[Liitunud ÜV e]]/(Table54[[#This Row],[Elanikud RKA]]+Table54[[#This Row],[Liitunud H e]])</f>
        <v>1</v>
      </c>
      <c r="U699" s="8">
        <f>Table54[[#This Row],[M liitunud ÜK LP e]]/(Table54[[#This Row],[Elanikud RKA]]+Table54[[#This Row],[Liitunud H e]])</f>
        <v>0</v>
      </c>
      <c r="V699" s="8">
        <f>Table54[[#This Row],[M liitunud ÜV LP e]]/(Table54[[#This Row],[Elanikud RKA]]+Table54[[#This Row],[Liitunud H e]])</f>
        <v>0</v>
      </c>
      <c r="W699" s="8">
        <f>Table54[[#This Row],[M liitunud ÜK e]]/(Table54[[#This Row],[Elanikud RKA]]+Table54[[#This Row],[Liitunud H e]])</f>
        <v>0</v>
      </c>
      <c r="X699" s="8">
        <f>Table54[[#This Row],[M liitunud ÜV e]]/(Table54[[#This Row],[Elanikud RKA]]+Table54[[#This Row],[Liitunud H e]])</f>
        <v>0</v>
      </c>
    </row>
    <row r="700" spans="1:24" s="9" customFormat="1" ht="20.100000000000001" customHeight="1" x14ac:dyDescent="0.25">
      <c r="A700" s="9" t="s">
        <v>1096</v>
      </c>
      <c r="B700" s="9" t="s">
        <v>1097</v>
      </c>
      <c r="C700" s="3" t="s">
        <v>26</v>
      </c>
      <c r="D700" s="9" t="s">
        <v>1009</v>
      </c>
      <c r="E700" s="9" t="s">
        <v>1098</v>
      </c>
      <c r="F700" s="9" t="s">
        <v>2069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1"/>
      <c r="R700" s="8"/>
      <c r="S700" s="8"/>
      <c r="T700" s="8"/>
      <c r="U700" s="8"/>
      <c r="V700" s="8"/>
      <c r="W700" s="8"/>
      <c r="X700" s="8"/>
    </row>
    <row r="701" spans="1:24" s="9" customFormat="1" ht="20.100000000000001" customHeight="1" x14ac:dyDescent="0.25">
      <c r="A701" s="19" t="s">
        <v>1100</v>
      </c>
      <c r="B701" s="19" t="s">
        <v>1101</v>
      </c>
      <c r="C701" s="1" t="s">
        <v>26</v>
      </c>
      <c r="D701" s="19" t="s">
        <v>1009</v>
      </c>
      <c r="E701" s="19" t="s">
        <v>1098</v>
      </c>
      <c r="F701" s="19" t="s">
        <v>1102</v>
      </c>
      <c r="G701" s="17">
        <v>447</v>
      </c>
      <c r="H701" s="17">
        <v>0</v>
      </c>
      <c r="I701" s="17">
        <v>420</v>
      </c>
      <c r="J701" s="17">
        <v>386</v>
      </c>
      <c r="K701" s="17">
        <v>403</v>
      </c>
      <c r="L701" s="17">
        <v>0</v>
      </c>
      <c r="M701" s="17">
        <v>0</v>
      </c>
      <c r="N701" s="17">
        <v>0</v>
      </c>
      <c r="O701" s="17">
        <f>Table54[[#This Row],[Elanikud RKA]]+Table54[[#This Row],[Liitunud H e]]-Table54[[#This Row],[Liitunud ÜK e]]-Table54[[#This Row],[M liitunud ÜK LP e]]</f>
        <v>34</v>
      </c>
      <c r="P701" s="17">
        <f>Table54[[#This Row],[Elanikud RKA]]+Table54[[#This Row],[Liitunud H e]]-Table54[[#This Row],[Liitunud ÜV e]]-Table54[[#This Row],[M liitunud ÜV LP e]]</f>
        <v>17</v>
      </c>
      <c r="Q701" s="8">
        <f>Table54[[#This Row],[Elanikud RKA]]/(Table54[[#This Row],[Elanikud]])</f>
        <v>0.93959731543624159</v>
      </c>
      <c r="R701" s="8"/>
      <c r="S701" s="8">
        <f>Table54[[#This Row],[Liitunud ÜK e]]/(Table54[[#This Row],[Elanikud RKA]]+Table54[[#This Row],[Liitunud H e]])</f>
        <v>0.919047619047619</v>
      </c>
      <c r="T701" s="8">
        <f>Table54[[#This Row],[Liitunud ÜV e]]/(Table54[[#This Row],[Elanikud RKA]]+Table54[[#This Row],[Liitunud H e]])</f>
        <v>0.95952380952380956</v>
      </c>
      <c r="U701" s="8">
        <f>Table54[[#This Row],[M liitunud ÜK LP e]]/(Table54[[#This Row],[Elanikud RKA]]+Table54[[#This Row],[Liitunud H e]])</f>
        <v>0</v>
      </c>
      <c r="V701" s="8">
        <f>Table54[[#This Row],[M liitunud ÜV LP e]]/(Table54[[#This Row],[Elanikud RKA]]+Table54[[#This Row],[Liitunud H e]])</f>
        <v>0</v>
      </c>
      <c r="W701" s="8">
        <f>Table54[[#This Row],[M liitunud ÜK e]]/(Table54[[#This Row],[Elanikud RKA]]+Table54[[#This Row],[Liitunud H e]])</f>
        <v>8.0952380952380956E-2</v>
      </c>
      <c r="X701" s="8">
        <f>Table54[[#This Row],[M liitunud ÜV e]]/(Table54[[#This Row],[Elanikud RKA]]+Table54[[#This Row],[Liitunud H e]])</f>
        <v>4.0476190476190478E-2</v>
      </c>
    </row>
    <row r="702" spans="1:24" ht="20.100000000000001" customHeight="1" x14ac:dyDescent="0.25">
      <c r="A702" s="9" t="s">
        <v>1100</v>
      </c>
      <c r="B702" s="9" t="s">
        <v>1101</v>
      </c>
      <c r="C702" s="3" t="s">
        <v>26</v>
      </c>
      <c r="D702" s="9" t="s">
        <v>1009</v>
      </c>
      <c r="E702" s="9" t="s">
        <v>1098</v>
      </c>
      <c r="F702" s="9" t="s">
        <v>2070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1"/>
    </row>
    <row r="703" spans="1:24" ht="20.100000000000001" customHeight="1" x14ac:dyDescent="0.25">
      <c r="A703" s="9" t="s">
        <v>1100</v>
      </c>
      <c r="B703" s="9" t="s">
        <v>1101</v>
      </c>
      <c r="C703" s="3" t="s">
        <v>26</v>
      </c>
      <c r="D703" s="9" t="s">
        <v>1009</v>
      </c>
      <c r="E703" s="9" t="s">
        <v>1098</v>
      </c>
      <c r="F703" s="9" t="s">
        <v>2071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1"/>
    </row>
    <row r="704" spans="1:24" ht="20.100000000000001" customHeight="1" x14ac:dyDescent="0.25">
      <c r="A704" s="19" t="s">
        <v>1103</v>
      </c>
      <c r="B704" s="19" t="s">
        <v>1104</v>
      </c>
      <c r="C704" s="1" t="s">
        <v>26</v>
      </c>
      <c r="D704" s="19" t="s">
        <v>1009</v>
      </c>
      <c r="E704" s="19" t="s">
        <v>1098</v>
      </c>
      <c r="F704" s="19" t="s">
        <v>1105</v>
      </c>
      <c r="G704" s="17">
        <v>140</v>
      </c>
      <c r="H704" s="17">
        <v>0</v>
      </c>
      <c r="I704" s="17">
        <v>100</v>
      </c>
      <c r="J704" s="17">
        <v>88</v>
      </c>
      <c r="K704" s="17">
        <v>96</v>
      </c>
      <c r="L704" s="17">
        <v>0</v>
      </c>
      <c r="M704" s="17">
        <v>0</v>
      </c>
      <c r="N704" s="17">
        <v>0</v>
      </c>
      <c r="O704" s="17">
        <f>Table54[[#This Row],[Elanikud RKA]]+Table54[[#This Row],[Liitunud H e]]-Table54[[#This Row],[Liitunud ÜK e]]-Table54[[#This Row],[M liitunud ÜK LP e]]</f>
        <v>12</v>
      </c>
      <c r="P704" s="17">
        <f>Table54[[#This Row],[Elanikud RKA]]+Table54[[#This Row],[Liitunud H e]]-Table54[[#This Row],[Liitunud ÜV e]]-Table54[[#This Row],[M liitunud ÜV LP e]]</f>
        <v>4</v>
      </c>
      <c r="Q704" s="8">
        <f>Table54[[#This Row],[Elanikud RKA]]/(Table54[[#This Row],[Elanikud]])</f>
        <v>0.7142857142857143</v>
      </c>
      <c r="S704" s="8">
        <f>Table54[[#This Row],[Liitunud ÜK e]]/(Table54[[#This Row],[Elanikud RKA]]+Table54[[#This Row],[Liitunud H e]])</f>
        <v>0.88</v>
      </c>
      <c r="T704" s="8">
        <f>Table54[[#This Row],[Liitunud ÜV e]]/(Table54[[#This Row],[Elanikud RKA]]+Table54[[#This Row],[Liitunud H e]])</f>
        <v>0.96</v>
      </c>
      <c r="U704" s="8">
        <f>Table54[[#This Row],[M liitunud ÜK LP e]]/(Table54[[#This Row],[Elanikud RKA]]+Table54[[#This Row],[Liitunud H e]])</f>
        <v>0</v>
      </c>
      <c r="V704" s="8">
        <f>Table54[[#This Row],[M liitunud ÜV LP e]]/(Table54[[#This Row],[Elanikud RKA]]+Table54[[#This Row],[Liitunud H e]])</f>
        <v>0</v>
      </c>
      <c r="W704" s="8">
        <f>Table54[[#This Row],[M liitunud ÜK e]]/(Table54[[#This Row],[Elanikud RKA]]+Table54[[#This Row],[Liitunud H e]])</f>
        <v>0.12</v>
      </c>
      <c r="X704" s="8">
        <f>Table54[[#This Row],[M liitunud ÜV e]]/(Table54[[#This Row],[Elanikud RKA]]+Table54[[#This Row],[Liitunud H e]])</f>
        <v>0.04</v>
      </c>
    </row>
    <row r="705" spans="1:24" s="9" customFormat="1" ht="20.100000000000001" customHeight="1" x14ac:dyDescent="0.25">
      <c r="A705" s="19" t="s">
        <v>1106</v>
      </c>
      <c r="B705" s="19" t="s">
        <v>1107</v>
      </c>
      <c r="C705" s="1" t="s">
        <v>26</v>
      </c>
      <c r="D705" s="19" t="s">
        <v>1009</v>
      </c>
      <c r="E705" s="19" t="s">
        <v>1098</v>
      </c>
      <c r="F705" s="19" t="s">
        <v>1108</v>
      </c>
      <c r="G705" s="17">
        <v>339</v>
      </c>
      <c r="H705" s="17">
        <v>0</v>
      </c>
      <c r="I705" s="17">
        <v>340</v>
      </c>
      <c r="J705" s="17">
        <v>77</v>
      </c>
      <c r="K705" s="17">
        <v>80</v>
      </c>
      <c r="L705" s="17">
        <v>0</v>
      </c>
      <c r="M705" s="17">
        <v>0</v>
      </c>
      <c r="N705" s="17">
        <v>0</v>
      </c>
      <c r="O705" s="17">
        <f>Table54[[#This Row],[Elanikud RKA]]+Table54[[#This Row],[Liitunud H e]]-Table54[[#This Row],[Liitunud ÜK e]]-Table54[[#This Row],[M liitunud ÜK LP e]]</f>
        <v>263</v>
      </c>
      <c r="P705" s="17">
        <f>Table54[[#This Row],[Elanikud RKA]]+Table54[[#This Row],[Liitunud H e]]-Table54[[#This Row],[Liitunud ÜV e]]-Table54[[#This Row],[M liitunud ÜV LP e]]</f>
        <v>260</v>
      </c>
      <c r="Q705" s="8">
        <f>Table54[[#This Row],[Elanikud RKA]]/(Table54[[#This Row],[Elanikud]])</f>
        <v>1.0029498525073746</v>
      </c>
      <c r="R705" s="8"/>
      <c r="S705" s="8">
        <f>Table54[[#This Row],[Liitunud ÜK e]]/(Table54[[#This Row],[Elanikud RKA]]+Table54[[#This Row],[Liitunud H e]])</f>
        <v>0.22647058823529412</v>
      </c>
      <c r="T705" s="8">
        <f>Table54[[#This Row],[Liitunud ÜV e]]/(Table54[[#This Row],[Elanikud RKA]]+Table54[[#This Row],[Liitunud H e]])</f>
        <v>0.23529411764705882</v>
      </c>
      <c r="U705" s="8">
        <f>Table54[[#This Row],[M liitunud ÜK LP e]]/(Table54[[#This Row],[Elanikud RKA]]+Table54[[#This Row],[Liitunud H e]])</f>
        <v>0</v>
      </c>
      <c r="V705" s="8">
        <f>Table54[[#This Row],[M liitunud ÜV LP e]]/(Table54[[#This Row],[Elanikud RKA]]+Table54[[#This Row],[Liitunud H e]])</f>
        <v>0</v>
      </c>
      <c r="W705" s="8">
        <f>Table54[[#This Row],[M liitunud ÜK e]]/(Table54[[#This Row],[Elanikud RKA]]+Table54[[#This Row],[Liitunud H e]])</f>
        <v>0.77352941176470591</v>
      </c>
      <c r="X705" s="8">
        <f>Table54[[#This Row],[M liitunud ÜV e]]/(Table54[[#This Row],[Elanikud RKA]]+Table54[[#This Row],[Liitunud H e]])</f>
        <v>0.76470588235294112</v>
      </c>
    </row>
    <row r="706" spans="1:24" ht="20.100000000000001" customHeight="1" x14ac:dyDescent="0.25">
      <c r="A706" s="9" t="s">
        <v>1106</v>
      </c>
      <c r="B706" s="9" t="s">
        <v>1107</v>
      </c>
      <c r="C706" s="3" t="s">
        <v>26</v>
      </c>
      <c r="D706" s="9" t="s">
        <v>1009</v>
      </c>
      <c r="E706" s="9" t="s">
        <v>1098</v>
      </c>
      <c r="F706" s="9" t="s">
        <v>2072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1"/>
    </row>
    <row r="707" spans="1:24" s="9" customFormat="1" ht="20.100000000000001" customHeight="1" x14ac:dyDescent="0.25">
      <c r="A707" s="9" t="s">
        <v>1106</v>
      </c>
      <c r="B707" s="9" t="s">
        <v>1107</v>
      </c>
      <c r="C707" s="3" t="s">
        <v>26</v>
      </c>
      <c r="D707" s="9" t="s">
        <v>1009</v>
      </c>
      <c r="E707" s="9" t="s">
        <v>1098</v>
      </c>
      <c r="F707" s="9" t="s">
        <v>2073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1"/>
      <c r="R707" s="8"/>
      <c r="S707" s="8"/>
      <c r="T707" s="8"/>
      <c r="U707" s="8"/>
      <c r="V707" s="8"/>
      <c r="W707" s="8"/>
      <c r="X707" s="8"/>
    </row>
    <row r="708" spans="1:24" ht="20.100000000000001" customHeight="1" x14ac:dyDescent="0.25">
      <c r="A708" s="19" t="s">
        <v>1109</v>
      </c>
      <c r="B708" s="19" t="s">
        <v>1110</v>
      </c>
      <c r="C708" s="1" t="s">
        <v>26</v>
      </c>
      <c r="D708" s="19" t="s">
        <v>1009</v>
      </c>
      <c r="E708" s="19" t="s">
        <v>1098</v>
      </c>
      <c r="F708" s="19" t="s">
        <v>1111</v>
      </c>
      <c r="G708" s="17">
        <v>241</v>
      </c>
      <c r="H708" s="17">
        <v>0</v>
      </c>
      <c r="I708" s="17">
        <v>180</v>
      </c>
      <c r="J708" s="17">
        <v>63</v>
      </c>
      <c r="K708" s="17">
        <v>63</v>
      </c>
      <c r="L708" s="17">
        <v>0</v>
      </c>
      <c r="M708" s="17">
        <v>0</v>
      </c>
      <c r="N708" s="17">
        <v>0</v>
      </c>
      <c r="O708" s="17">
        <f>Table54[[#This Row],[Elanikud RKA]]+Table54[[#This Row],[Liitunud H e]]-Table54[[#This Row],[Liitunud ÜK e]]-Table54[[#This Row],[M liitunud ÜK LP e]]</f>
        <v>117</v>
      </c>
      <c r="P708" s="17">
        <f>Table54[[#This Row],[Elanikud RKA]]+Table54[[#This Row],[Liitunud H e]]-Table54[[#This Row],[Liitunud ÜV e]]-Table54[[#This Row],[M liitunud ÜV LP e]]</f>
        <v>117</v>
      </c>
      <c r="Q708" s="8">
        <f>Table54[[#This Row],[Elanikud RKA]]/(Table54[[#This Row],[Elanikud]])</f>
        <v>0.74688796680497926</v>
      </c>
      <c r="S708" s="8">
        <f>Table54[[#This Row],[Liitunud ÜK e]]/(Table54[[#This Row],[Elanikud RKA]]+Table54[[#This Row],[Liitunud H e]])</f>
        <v>0.35</v>
      </c>
      <c r="T708" s="8">
        <f>Table54[[#This Row],[Liitunud ÜV e]]/(Table54[[#This Row],[Elanikud RKA]]+Table54[[#This Row],[Liitunud H e]])</f>
        <v>0.35</v>
      </c>
      <c r="U708" s="8">
        <f>Table54[[#This Row],[M liitunud ÜK LP e]]/(Table54[[#This Row],[Elanikud RKA]]+Table54[[#This Row],[Liitunud H e]])</f>
        <v>0</v>
      </c>
      <c r="V708" s="8">
        <f>Table54[[#This Row],[M liitunud ÜV LP e]]/(Table54[[#This Row],[Elanikud RKA]]+Table54[[#This Row],[Liitunud H e]])</f>
        <v>0</v>
      </c>
      <c r="W708" s="8">
        <f>Table54[[#This Row],[M liitunud ÜK e]]/(Table54[[#This Row],[Elanikud RKA]]+Table54[[#This Row],[Liitunud H e]])</f>
        <v>0.65</v>
      </c>
      <c r="X708" s="8">
        <f>Table54[[#This Row],[M liitunud ÜV e]]/(Table54[[#This Row],[Elanikud RKA]]+Table54[[#This Row],[Liitunud H e]])</f>
        <v>0.65</v>
      </c>
    </row>
    <row r="709" spans="1:24" ht="20.100000000000001" customHeight="1" x14ac:dyDescent="0.25">
      <c r="A709" s="9" t="s">
        <v>1109</v>
      </c>
      <c r="B709" s="9" t="s">
        <v>1110</v>
      </c>
      <c r="C709" s="3" t="s">
        <v>26</v>
      </c>
      <c r="D709" s="9" t="s">
        <v>1009</v>
      </c>
      <c r="E709" s="9" t="s">
        <v>1098</v>
      </c>
      <c r="F709" s="9" t="s">
        <v>2074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1"/>
    </row>
    <row r="710" spans="1:24" s="9" customFormat="1" ht="20.100000000000001" customHeight="1" x14ac:dyDescent="0.25">
      <c r="A710" s="9" t="s">
        <v>1109</v>
      </c>
      <c r="B710" s="9" t="s">
        <v>1110</v>
      </c>
      <c r="C710" s="3" t="s">
        <v>26</v>
      </c>
      <c r="D710" s="9" t="s">
        <v>1009</v>
      </c>
      <c r="E710" s="9" t="s">
        <v>1098</v>
      </c>
      <c r="F710" s="9" t="s">
        <v>2075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1"/>
      <c r="R710" s="8"/>
      <c r="S710" s="8"/>
      <c r="T710" s="8"/>
      <c r="U710" s="8"/>
      <c r="V710" s="8"/>
      <c r="W710" s="8"/>
      <c r="X710" s="8"/>
    </row>
    <row r="711" spans="1:24" s="9" customFormat="1" ht="20.100000000000001" customHeight="1" x14ac:dyDescent="0.25">
      <c r="A711" s="19" t="s">
        <v>1112</v>
      </c>
      <c r="B711" s="19" t="s">
        <v>1113</v>
      </c>
      <c r="C711" s="1" t="s">
        <v>26</v>
      </c>
      <c r="D711" s="19" t="s">
        <v>1009</v>
      </c>
      <c r="E711" s="19" t="s">
        <v>1114</v>
      </c>
      <c r="F711" s="19" t="s">
        <v>1115</v>
      </c>
      <c r="G711" s="17">
        <v>324</v>
      </c>
      <c r="H711" s="17">
        <v>0</v>
      </c>
      <c r="I711" s="17">
        <v>240</v>
      </c>
      <c r="J711" s="17">
        <v>87</v>
      </c>
      <c r="K711" s="17">
        <v>90</v>
      </c>
      <c r="L711" s="17">
        <v>0</v>
      </c>
      <c r="M711" s="17">
        <v>0</v>
      </c>
      <c r="N711" s="17">
        <v>0</v>
      </c>
      <c r="O711" s="17">
        <f>Table54[[#This Row],[Elanikud RKA]]+Table54[[#This Row],[Liitunud H e]]-Table54[[#This Row],[Liitunud ÜK e]]-Table54[[#This Row],[M liitunud ÜK LP e]]</f>
        <v>153</v>
      </c>
      <c r="P711" s="17">
        <f>Table54[[#This Row],[Elanikud RKA]]+Table54[[#This Row],[Liitunud H e]]-Table54[[#This Row],[Liitunud ÜV e]]-Table54[[#This Row],[M liitunud ÜV LP e]]</f>
        <v>150</v>
      </c>
      <c r="Q711" s="8">
        <f>Table54[[#This Row],[Elanikud RKA]]/(Table54[[#This Row],[Elanikud]])</f>
        <v>0.7407407407407407</v>
      </c>
      <c r="R711" s="8"/>
      <c r="S711" s="8">
        <f>Table54[[#This Row],[Liitunud ÜK e]]/(Table54[[#This Row],[Elanikud RKA]]+Table54[[#This Row],[Liitunud H e]])</f>
        <v>0.36249999999999999</v>
      </c>
      <c r="T711" s="8">
        <f>Table54[[#This Row],[Liitunud ÜV e]]/(Table54[[#This Row],[Elanikud RKA]]+Table54[[#This Row],[Liitunud H e]])</f>
        <v>0.375</v>
      </c>
      <c r="U711" s="8">
        <f>Table54[[#This Row],[M liitunud ÜK LP e]]/(Table54[[#This Row],[Elanikud RKA]]+Table54[[#This Row],[Liitunud H e]])</f>
        <v>0</v>
      </c>
      <c r="V711" s="8">
        <f>Table54[[#This Row],[M liitunud ÜV LP e]]/(Table54[[#This Row],[Elanikud RKA]]+Table54[[#This Row],[Liitunud H e]])</f>
        <v>0</v>
      </c>
      <c r="W711" s="8">
        <f>Table54[[#This Row],[M liitunud ÜK e]]/(Table54[[#This Row],[Elanikud RKA]]+Table54[[#This Row],[Liitunud H e]])</f>
        <v>0.63749999999999996</v>
      </c>
      <c r="X711" s="8">
        <f>Table54[[#This Row],[M liitunud ÜV e]]/(Table54[[#This Row],[Elanikud RKA]]+Table54[[#This Row],[Liitunud H e]])</f>
        <v>0.625</v>
      </c>
    </row>
    <row r="712" spans="1:24" ht="20.100000000000001" customHeight="1" x14ac:dyDescent="0.25">
      <c r="A712" s="19" t="s">
        <v>1116</v>
      </c>
      <c r="B712" s="19" t="s">
        <v>1117</v>
      </c>
      <c r="C712" s="1" t="s">
        <v>26</v>
      </c>
      <c r="D712" s="19" t="s">
        <v>1009</v>
      </c>
      <c r="E712" s="19" t="s">
        <v>1114</v>
      </c>
      <c r="F712" s="19" t="s">
        <v>1118</v>
      </c>
      <c r="G712" s="17">
        <v>434</v>
      </c>
      <c r="H712" s="17">
        <v>0</v>
      </c>
      <c r="I712" s="17">
        <v>420</v>
      </c>
      <c r="J712" s="17">
        <v>218</v>
      </c>
      <c r="K712" s="17">
        <v>225</v>
      </c>
      <c r="L712" s="17">
        <v>0</v>
      </c>
      <c r="M712" s="17">
        <v>0</v>
      </c>
      <c r="N712" s="17">
        <v>0</v>
      </c>
      <c r="O712" s="17">
        <f>Table54[[#This Row],[Elanikud RKA]]+Table54[[#This Row],[Liitunud H e]]-Table54[[#This Row],[Liitunud ÜK e]]-Table54[[#This Row],[M liitunud ÜK LP e]]</f>
        <v>202</v>
      </c>
      <c r="P712" s="17">
        <f>Table54[[#This Row],[Elanikud RKA]]+Table54[[#This Row],[Liitunud H e]]-Table54[[#This Row],[Liitunud ÜV e]]-Table54[[#This Row],[M liitunud ÜV LP e]]</f>
        <v>195</v>
      </c>
      <c r="Q712" s="8">
        <f>Table54[[#This Row],[Elanikud RKA]]/(Table54[[#This Row],[Elanikud]])</f>
        <v>0.967741935483871</v>
      </c>
      <c r="S712" s="8">
        <f>Table54[[#This Row],[Liitunud ÜK e]]/(Table54[[#This Row],[Elanikud RKA]]+Table54[[#This Row],[Liitunud H e]])</f>
        <v>0.51904761904761909</v>
      </c>
      <c r="T712" s="8">
        <f>Table54[[#This Row],[Liitunud ÜV e]]/(Table54[[#This Row],[Elanikud RKA]]+Table54[[#This Row],[Liitunud H e]])</f>
        <v>0.5357142857142857</v>
      </c>
      <c r="U712" s="8">
        <f>Table54[[#This Row],[M liitunud ÜK LP e]]/(Table54[[#This Row],[Elanikud RKA]]+Table54[[#This Row],[Liitunud H e]])</f>
        <v>0</v>
      </c>
      <c r="V712" s="8">
        <f>Table54[[#This Row],[M liitunud ÜV LP e]]/(Table54[[#This Row],[Elanikud RKA]]+Table54[[#This Row],[Liitunud H e]])</f>
        <v>0</v>
      </c>
      <c r="W712" s="8">
        <f>Table54[[#This Row],[M liitunud ÜK e]]/(Table54[[#This Row],[Elanikud RKA]]+Table54[[#This Row],[Liitunud H e]])</f>
        <v>0.48095238095238096</v>
      </c>
      <c r="X712" s="8">
        <f>Table54[[#This Row],[M liitunud ÜV e]]/(Table54[[#This Row],[Elanikud RKA]]+Table54[[#This Row],[Liitunud H e]])</f>
        <v>0.4642857142857143</v>
      </c>
    </row>
    <row r="713" spans="1:24" ht="20.100000000000001" customHeight="1" x14ac:dyDescent="0.25">
      <c r="A713" s="19" t="s">
        <v>1119</v>
      </c>
      <c r="B713" s="19" t="s">
        <v>1120</v>
      </c>
      <c r="C713" s="1" t="s">
        <v>48</v>
      </c>
      <c r="D713" s="19" t="s">
        <v>1009</v>
      </c>
      <c r="E713" s="19" t="s">
        <v>1121</v>
      </c>
      <c r="F713" s="19" t="s">
        <v>1122</v>
      </c>
      <c r="G713" s="17">
        <v>1273</v>
      </c>
      <c r="H713" s="17">
        <v>0</v>
      </c>
      <c r="I713" s="17">
        <v>1280</v>
      </c>
      <c r="J713" s="17">
        <v>462</v>
      </c>
      <c r="K713" s="17">
        <v>464</v>
      </c>
      <c r="L713" s="17">
        <v>0</v>
      </c>
      <c r="M713" s="17">
        <v>29</v>
      </c>
      <c r="N713" s="17">
        <v>29</v>
      </c>
      <c r="O713" s="17">
        <f>Table54[[#This Row],[Elanikud RKA]]+Table54[[#This Row],[Liitunud H e]]-Table54[[#This Row],[Liitunud ÜK e]]-Table54[[#This Row],[M liitunud ÜK LP e]]</f>
        <v>789</v>
      </c>
      <c r="P713" s="17">
        <f>Table54[[#This Row],[Elanikud RKA]]+Table54[[#This Row],[Liitunud H e]]-Table54[[#This Row],[Liitunud ÜV e]]-Table54[[#This Row],[M liitunud ÜV LP e]]</f>
        <v>787</v>
      </c>
      <c r="Q713" s="8">
        <f>Table54[[#This Row],[Elanikud RKA]]/(Table54[[#This Row],[Elanikud]])</f>
        <v>1.0054988216810683</v>
      </c>
      <c r="S713" s="8">
        <f>Table54[[#This Row],[Liitunud ÜK e]]/(Table54[[#This Row],[Elanikud RKA]]+Table54[[#This Row],[Liitunud H e]])</f>
        <v>0.36093750000000002</v>
      </c>
      <c r="T713" s="8">
        <f>Table54[[#This Row],[Liitunud ÜV e]]/(Table54[[#This Row],[Elanikud RKA]]+Table54[[#This Row],[Liitunud H e]])</f>
        <v>0.36249999999999999</v>
      </c>
      <c r="U713" s="8">
        <f>Table54[[#This Row],[M liitunud ÜK LP e]]/(Table54[[#This Row],[Elanikud RKA]]+Table54[[#This Row],[Liitunud H e]])</f>
        <v>2.2656249999999999E-2</v>
      </c>
      <c r="V713" s="8">
        <f>Table54[[#This Row],[M liitunud ÜV LP e]]/(Table54[[#This Row],[Elanikud RKA]]+Table54[[#This Row],[Liitunud H e]])</f>
        <v>2.2656249999999999E-2</v>
      </c>
      <c r="W713" s="8">
        <f>Table54[[#This Row],[M liitunud ÜK e]]/(Table54[[#This Row],[Elanikud RKA]]+Table54[[#This Row],[Liitunud H e]])</f>
        <v>0.61640625000000004</v>
      </c>
      <c r="X713" s="8">
        <f>Table54[[#This Row],[M liitunud ÜV e]]/(Table54[[#This Row],[Elanikud RKA]]+Table54[[#This Row],[Liitunud H e]])</f>
        <v>0.61484375000000002</v>
      </c>
    </row>
    <row r="714" spans="1:24" ht="20.100000000000001" customHeight="1" x14ac:dyDescent="0.25">
      <c r="A714" s="9" t="s">
        <v>1119</v>
      </c>
      <c r="B714" s="9" t="s">
        <v>1120</v>
      </c>
      <c r="C714" s="3" t="s">
        <v>48</v>
      </c>
      <c r="D714" s="9" t="s">
        <v>1009</v>
      </c>
      <c r="E714" s="9" t="s">
        <v>1098</v>
      </c>
      <c r="F714" s="9" t="s">
        <v>2076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1"/>
    </row>
    <row r="715" spans="1:24" ht="20.100000000000001" customHeight="1" x14ac:dyDescent="0.25">
      <c r="A715" s="19" t="s">
        <v>1123</v>
      </c>
      <c r="B715" s="19" t="s">
        <v>1124</v>
      </c>
      <c r="C715" s="1" t="s">
        <v>26</v>
      </c>
      <c r="D715" s="19" t="s">
        <v>1009</v>
      </c>
      <c r="E715" s="19" t="s">
        <v>1125</v>
      </c>
      <c r="F715" s="19" t="s">
        <v>1126</v>
      </c>
      <c r="G715" s="17">
        <v>509</v>
      </c>
      <c r="H715" s="17">
        <v>0</v>
      </c>
      <c r="I715" s="17">
        <v>460</v>
      </c>
      <c r="J715" s="17">
        <v>340</v>
      </c>
      <c r="K715" s="17">
        <v>300</v>
      </c>
      <c r="L715" s="17">
        <v>0</v>
      </c>
      <c r="M715" s="17">
        <v>20</v>
      </c>
      <c r="N715" s="17">
        <v>30</v>
      </c>
      <c r="O715" s="17">
        <v>20</v>
      </c>
      <c r="P715" s="17"/>
      <c r="Q715" s="8">
        <f>Table54[[#This Row],[Elanikud RKA]]/(Table54[[#This Row],[Elanikud]])</f>
        <v>0.90373280943025536</v>
      </c>
      <c r="S715" s="8">
        <f>Table54[[#This Row],[Liitunud ÜK e]]/(Table54[[#This Row],[Elanikud RKA]]+Table54[[#This Row],[Liitunud H e]])</f>
        <v>0.73913043478260865</v>
      </c>
      <c r="T715" s="8">
        <f>Table54[[#This Row],[Liitunud ÜV e]]/(Table54[[#This Row],[Elanikud RKA]]+Table54[[#This Row],[Liitunud H e]])</f>
        <v>0.65217391304347827</v>
      </c>
      <c r="U715" s="8">
        <f>Table54[[#This Row],[M liitunud ÜK LP e]]/(Table54[[#This Row],[Elanikud RKA]]+Table54[[#This Row],[Liitunud H e]])</f>
        <v>4.3478260869565216E-2</v>
      </c>
      <c r="V715" s="8">
        <f>Table54[[#This Row],[M liitunud ÜV LP e]]/(Table54[[#This Row],[Elanikud RKA]]+Table54[[#This Row],[Liitunud H e]])</f>
        <v>6.5217391304347824E-2</v>
      </c>
      <c r="W715" s="8">
        <f>Table54[[#This Row],[M liitunud ÜK e]]/(Table54[[#This Row],[Elanikud RKA]]+Table54[[#This Row],[Liitunud H e]])</f>
        <v>4.3478260869565216E-2</v>
      </c>
      <c r="X715" s="8">
        <f>Table54[[#This Row],[M liitunud ÜV e]]/(Table54[[#This Row],[Elanikud RKA]]+Table54[[#This Row],[Liitunud H e]])</f>
        <v>0</v>
      </c>
    </row>
    <row r="716" spans="1:24" s="9" customFormat="1" ht="20.100000000000001" customHeight="1" x14ac:dyDescent="0.25">
      <c r="A716" s="9" t="s">
        <v>1123</v>
      </c>
      <c r="B716" s="9" t="s">
        <v>1124</v>
      </c>
      <c r="C716" s="3" t="s">
        <v>26</v>
      </c>
      <c r="D716" s="9" t="s">
        <v>1009</v>
      </c>
      <c r="E716" s="9" t="s">
        <v>1125</v>
      </c>
      <c r="F716" s="9" t="s">
        <v>2077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1"/>
      <c r="R716" s="8"/>
      <c r="S716" s="8"/>
      <c r="T716" s="8"/>
      <c r="U716" s="8"/>
      <c r="V716" s="8"/>
      <c r="W716" s="8"/>
      <c r="X716" s="8"/>
    </row>
    <row r="717" spans="1:24" ht="20.100000000000001" customHeight="1" x14ac:dyDescent="0.25">
      <c r="A717" s="19" t="s">
        <v>1127</v>
      </c>
      <c r="B717" s="19" t="s">
        <v>1128</v>
      </c>
      <c r="C717" s="1" t="s">
        <v>26</v>
      </c>
      <c r="D717" s="19" t="s">
        <v>1009</v>
      </c>
      <c r="E717" s="19" t="s">
        <v>1125</v>
      </c>
      <c r="F717" s="19" t="s">
        <v>1129</v>
      </c>
      <c r="G717" s="17">
        <v>184</v>
      </c>
      <c r="H717" s="17">
        <v>0</v>
      </c>
      <c r="I717" s="17">
        <v>170</v>
      </c>
      <c r="J717" s="17">
        <v>120</v>
      </c>
      <c r="K717" s="17">
        <v>150</v>
      </c>
      <c r="L717" s="17"/>
      <c r="M717" s="17"/>
      <c r="N717" s="17"/>
      <c r="O717" s="17"/>
      <c r="P717" s="17"/>
      <c r="Q717" s="8">
        <f>Table54[[#This Row],[Elanikud RKA]]/(Table54[[#This Row],[Elanikud]])</f>
        <v>0.92391304347826086</v>
      </c>
      <c r="S717" s="8">
        <f>Table54[[#This Row],[Liitunud ÜK e]]/(Table54[[#This Row],[Elanikud RKA]]+Table54[[#This Row],[Liitunud H e]])</f>
        <v>0.70588235294117652</v>
      </c>
      <c r="T717" s="8">
        <f>Table54[[#This Row],[Liitunud ÜV e]]/(Table54[[#This Row],[Elanikud RKA]]+Table54[[#This Row],[Liitunud H e]])</f>
        <v>0.88235294117647056</v>
      </c>
      <c r="U717" s="8">
        <f>Table54[[#This Row],[M liitunud ÜK LP e]]/(Table54[[#This Row],[Elanikud RKA]]+Table54[[#This Row],[Liitunud H e]])</f>
        <v>0</v>
      </c>
      <c r="V717" s="8">
        <f>Table54[[#This Row],[M liitunud ÜV LP e]]/(Table54[[#This Row],[Elanikud RKA]]+Table54[[#This Row],[Liitunud H e]])</f>
        <v>0</v>
      </c>
      <c r="W717" s="8">
        <f>Table54[[#This Row],[M liitunud ÜK e]]/(Table54[[#This Row],[Elanikud RKA]]+Table54[[#This Row],[Liitunud H e]])</f>
        <v>0</v>
      </c>
      <c r="X717" s="8">
        <f>Table54[[#This Row],[M liitunud ÜV e]]/(Table54[[#This Row],[Elanikud RKA]]+Table54[[#This Row],[Liitunud H e]])</f>
        <v>0</v>
      </c>
    </row>
    <row r="718" spans="1:24" ht="20.100000000000001" customHeight="1" x14ac:dyDescent="0.25">
      <c r="A718" s="19" t="s">
        <v>1130</v>
      </c>
      <c r="B718" s="19" t="s">
        <v>1131</v>
      </c>
      <c r="C718" s="1" t="s">
        <v>26</v>
      </c>
      <c r="D718" s="19" t="s">
        <v>1132</v>
      </c>
      <c r="E718" s="19" t="s">
        <v>1133</v>
      </c>
      <c r="F718" s="19" t="s">
        <v>1134</v>
      </c>
      <c r="G718" s="17">
        <v>95</v>
      </c>
      <c r="H718" s="17">
        <v>2</v>
      </c>
      <c r="I718" s="17">
        <v>90</v>
      </c>
      <c r="J718" s="17">
        <v>56</v>
      </c>
      <c r="K718" s="17">
        <v>90</v>
      </c>
      <c r="L718" s="17">
        <v>0</v>
      </c>
      <c r="M718" s="17">
        <v>0</v>
      </c>
      <c r="N718" s="17">
        <v>0</v>
      </c>
      <c r="O718" s="17">
        <f>Table54[[#This Row],[Elanikud RKA]]-Table54[[#This Row],[Liitunud ÜK e]]-Table54[[#This Row],[M liitunud ÜK LP e]]</f>
        <v>34</v>
      </c>
      <c r="P718" s="17">
        <f>Table54[[#This Row],[Elanikud RKA]]-Table54[[#This Row],[Liitunud ÜV e]]-Table54[[#This Row],[M liitunud ÜV LP e]]</f>
        <v>0</v>
      </c>
      <c r="Q718" s="8">
        <f>Table54[[#This Row],[Elanikud RKA]]/(Table54[[#This Row],[Elanikud]])</f>
        <v>0.94736842105263153</v>
      </c>
      <c r="S718" s="8">
        <f>Table54[[#This Row],[Liitunud ÜK e]]/(Table54[[#This Row],[Elanikud RKA]]+Table54[[#This Row],[Liitunud H e]])</f>
        <v>0.62222222222222223</v>
      </c>
      <c r="T718" s="8">
        <f>Table54[[#This Row],[Liitunud ÜV e]]/(Table54[[#This Row],[Elanikud RKA]]+Table54[[#This Row],[Liitunud H e]])</f>
        <v>1</v>
      </c>
      <c r="U718" s="8">
        <f>Table54[[#This Row],[M liitunud ÜK LP e]]/(Table54[[#This Row],[Elanikud RKA]]+Table54[[#This Row],[Liitunud H e]])</f>
        <v>0</v>
      </c>
      <c r="V718" s="8">
        <f>Table54[[#This Row],[M liitunud ÜV LP e]]/(Table54[[#This Row],[Elanikud RKA]]+Table54[[#This Row],[Liitunud H e]])</f>
        <v>0</v>
      </c>
      <c r="W718" s="8">
        <f>Table54[[#This Row],[M liitunud ÜK e]]/(Table54[[#This Row],[Elanikud RKA]]+Table54[[#This Row],[Liitunud H e]])</f>
        <v>0.37777777777777777</v>
      </c>
      <c r="X718" s="8">
        <f>Table54[[#This Row],[M liitunud ÜV e]]/(Table54[[#This Row],[Elanikud RKA]]+Table54[[#This Row],[Liitunud H e]])</f>
        <v>0</v>
      </c>
    </row>
    <row r="719" spans="1:24" ht="20.100000000000001" customHeight="1" x14ac:dyDescent="0.25">
      <c r="A719" s="9" t="s">
        <v>1130</v>
      </c>
      <c r="B719" s="9" t="s">
        <v>1131</v>
      </c>
      <c r="C719" s="3" t="s">
        <v>26</v>
      </c>
      <c r="D719" s="9" t="s">
        <v>1132</v>
      </c>
      <c r="E719" s="9" t="s">
        <v>1133</v>
      </c>
      <c r="F719" s="9" t="s">
        <v>2078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1"/>
    </row>
    <row r="720" spans="1:24" ht="20.100000000000001" customHeight="1" x14ac:dyDescent="0.25">
      <c r="A720" s="19" t="s">
        <v>1135</v>
      </c>
      <c r="B720" s="19" t="s">
        <v>1136</v>
      </c>
      <c r="C720" s="1" t="s">
        <v>26</v>
      </c>
      <c r="D720" s="19" t="s">
        <v>1132</v>
      </c>
      <c r="E720" s="19" t="s">
        <v>1133</v>
      </c>
      <c r="F720" s="19" t="s">
        <v>1137</v>
      </c>
      <c r="G720" s="17">
        <v>469</v>
      </c>
      <c r="H720" s="17">
        <v>10</v>
      </c>
      <c r="I720" s="17">
        <v>410</v>
      </c>
      <c r="J720" s="17">
        <v>302</v>
      </c>
      <c r="K720" s="17">
        <v>397</v>
      </c>
      <c r="L720" s="17">
        <v>7</v>
      </c>
      <c r="M720" s="17">
        <v>20</v>
      </c>
      <c r="N720" s="17">
        <v>20</v>
      </c>
      <c r="O720" s="17">
        <f>Table54[[#This Row],[Elanikud RKA]]+Table54[[#This Row],[Liitunud H e]]-Table54[[#This Row],[Liitunud ÜK e]]-Table54[[#This Row],[M liitunud ÜK LP e]]</f>
        <v>95</v>
      </c>
      <c r="P720" s="17">
        <f>Table54[[#This Row],[Elanikud RKA]]+Table54[[#This Row],[Liitunud H e]]-Table54[[#This Row],[Liitunud ÜV e]]-Table54[[#This Row],[M liitunud ÜV LP e]]</f>
        <v>0</v>
      </c>
      <c r="Q720" s="8">
        <f>Table54[[#This Row],[Elanikud RKA]]/(Table54[[#This Row],[Elanikud]])</f>
        <v>0.87420042643923246</v>
      </c>
      <c r="R720" s="8">
        <f>Table54[[#This Row],[Liitunud H e]]/Table54[[#This Row],[H_elanikud]]</f>
        <v>0.7</v>
      </c>
      <c r="S720" s="8">
        <f>Table54[[#This Row],[Liitunud ÜK e]]/(Table54[[#This Row],[Elanikud RKA]]+Table54[[#This Row],[Liitunud H e]])</f>
        <v>0.72422062350119909</v>
      </c>
      <c r="T720" s="8">
        <f>Table54[[#This Row],[Liitunud ÜV e]]/(Table54[[#This Row],[Elanikud RKA]]+Table54[[#This Row],[Liitunud H e]])</f>
        <v>0.95203836930455632</v>
      </c>
      <c r="U720" s="8">
        <f>Table54[[#This Row],[M liitunud ÜK LP e]]/(Table54[[#This Row],[Elanikud RKA]]+Table54[[#This Row],[Liitunud H e]])</f>
        <v>4.7961630695443645E-2</v>
      </c>
      <c r="V720" s="8">
        <f>Table54[[#This Row],[M liitunud ÜV LP e]]/(Table54[[#This Row],[Elanikud RKA]]+Table54[[#This Row],[Liitunud H e]])</f>
        <v>4.7961630695443645E-2</v>
      </c>
      <c r="W720" s="8">
        <f>Table54[[#This Row],[M liitunud ÜK e]]/(Table54[[#This Row],[Elanikud RKA]]+Table54[[#This Row],[Liitunud H e]])</f>
        <v>0.22781774580335731</v>
      </c>
      <c r="X720" s="8">
        <f>Table54[[#This Row],[M liitunud ÜV e]]/(Table54[[#This Row],[Elanikud RKA]]+Table54[[#This Row],[Liitunud H e]])</f>
        <v>0</v>
      </c>
    </row>
    <row r="721" spans="1:24" ht="20.100000000000001" customHeight="1" x14ac:dyDescent="0.25">
      <c r="A721" s="9" t="s">
        <v>1135</v>
      </c>
      <c r="B721" s="9" t="s">
        <v>1136</v>
      </c>
      <c r="C721" s="3" t="s">
        <v>26</v>
      </c>
      <c r="D721" s="9" t="s">
        <v>1132</v>
      </c>
      <c r="E721" s="9" t="s">
        <v>1133</v>
      </c>
      <c r="F721" s="9" t="s">
        <v>2078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1"/>
    </row>
    <row r="722" spans="1:24" ht="20.100000000000001" customHeight="1" x14ac:dyDescent="0.25">
      <c r="A722" s="19" t="s">
        <v>1138</v>
      </c>
      <c r="B722" s="19" t="s">
        <v>1139</v>
      </c>
      <c r="C722" s="1" t="s">
        <v>26</v>
      </c>
      <c r="D722" s="19" t="s">
        <v>1132</v>
      </c>
      <c r="E722" s="19" t="s">
        <v>1140</v>
      </c>
      <c r="F722" s="19" t="s">
        <v>1141</v>
      </c>
      <c r="G722" s="17">
        <v>410</v>
      </c>
      <c r="H722" s="17"/>
      <c r="I722" s="17">
        <v>370</v>
      </c>
      <c r="J722" s="17">
        <v>340</v>
      </c>
      <c r="K722" s="17">
        <v>340</v>
      </c>
      <c r="L722" s="17">
        <v>0</v>
      </c>
      <c r="M722" s="17">
        <v>10</v>
      </c>
      <c r="N722" s="17"/>
      <c r="O722" s="17">
        <f>Table54[[#This Row],[Elanikud RKA]]+Table54[[#This Row],[Liitunud H e]]-Table54[[#This Row],[Liitunud ÜK e]]-Table54[[#This Row],[M liitunud ÜK LP e]]</f>
        <v>20</v>
      </c>
      <c r="P722" s="17">
        <f>Table54[[#This Row],[Elanikud RKA]]+Table54[[#This Row],[Liitunud H e]]-Table54[[#This Row],[Liitunud ÜV e]]-Table54[[#This Row],[M liitunud ÜV LP e]]</f>
        <v>30</v>
      </c>
      <c r="Q722" s="8">
        <f>Table54[[#This Row],[Elanikud RKA]]/(Table54[[#This Row],[Elanikud]])</f>
        <v>0.90243902439024393</v>
      </c>
      <c r="S722" s="8">
        <f>Table54[[#This Row],[Liitunud ÜK e]]/(Table54[[#This Row],[Elanikud RKA]]+Table54[[#This Row],[Liitunud H e]])</f>
        <v>0.91891891891891897</v>
      </c>
      <c r="T722" s="8">
        <f>Table54[[#This Row],[Liitunud ÜV e]]/(Table54[[#This Row],[Elanikud RKA]]+Table54[[#This Row],[Liitunud H e]])</f>
        <v>0.91891891891891897</v>
      </c>
      <c r="U722" s="8">
        <f>Table54[[#This Row],[M liitunud ÜK LP e]]/(Table54[[#This Row],[Elanikud RKA]]+Table54[[#This Row],[Liitunud H e]])</f>
        <v>2.7027027027027029E-2</v>
      </c>
      <c r="V722" s="8">
        <f>Table54[[#This Row],[M liitunud ÜV LP e]]/(Table54[[#This Row],[Elanikud RKA]]+Table54[[#This Row],[Liitunud H e]])</f>
        <v>0</v>
      </c>
      <c r="W722" s="8">
        <f>Table54[[#This Row],[M liitunud ÜK e]]/(Table54[[#This Row],[Elanikud RKA]]+Table54[[#This Row],[Liitunud H e]])</f>
        <v>5.4054054054054057E-2</v>
      </c>
      <c r="X722" s="8">
        <f>Table54[[#This Row],[M liitunud ÜV e]]/(Table54[[#This Row],[Elanikud RKA]]+Table54[[#This Row],[Liitunud H e]])</f>
        <v>8.1081081081081086E-2</v>
      </c>
    </row>
    <row r="723" spans="1:24" ht="20.100000000000001" customHeight="1" x14ac:dyDescent="0.25">
      <c r="A723" s="19" t="s">
        <v>1142</v>
      </c>
      <c r="B723" s="19" t="s">
        <v>1143</v>
      </c>
      <c r="C723" s="1" t="s">
        <v>26</v>
      </c>
      <c r="D723" s="19" t="s">
        <v>1132</v>
      </c>
      <c r="E723" s="19" t="s">
        <v>1144</v>
      </c>
      <c r="F723" s="19" t="s">
        <v>1145</v>
      </c>
      <c r="G723" s="17">
        <v>71</v>
      </c>
      <c r="H723" s="17">
        <v>27</v>
      </c>
      <c r="I723" s="17">
        <v>130</v>
      </c>
      <c r="J723" s="17">
        <v>83</v>
      </c>
      <c r="K723" s="17">
        <v>83</v>
      </c>
      <c r="L723" s="17">
        <v>27</v>
      </c>
      <c r="M723" s="17">
        <v>6</v>
      </c>
      <c r="N723" s="17">
        <v>0</v>
      </c>
      <c r="O723" s="17">
        <f>Table54[[#This Row],[Elanikud RKA]]+SUM(L723:L724)-SUM(J723:J724)-SUM(M723:M724)</f>
        <v>68</v>
      </c>
      <c r="P723" s="17">
        <f>Table54[[#This Row],[Elanikud RKA]]+SUM(L723:L724)-SUM(K723:K724)-SUM(N723:N724)</f>
        <v>74</v>
      </c>
      <c r="Q723" s="8">
        <f>Table54[[#This Row],[Elanikud RKA]]/(Table54[[#This Row],[Elanikud]]+G724)</f>
        <v>0.9285714285714286</v>
      </c>
      <c r="R723" s="8">
        <f>Table54[[#This Row],[Liitunud H e]]/Table54[[#This Row],[H_elanikud]]</f>
        <v>1</v>
      </c>
      <c r="S723" s="8">
        <f>Table54[[#This Row],[Liitunud ÜK e]]/(Table54[[#This Row],[Elanikud RKA]]+Table54[[#This Row],[Liitunud H e]])</f>
        <v>0.5286624203821656</v>
      </c>
      <c r="T723" s="8">
        <f>Table54[[#This Row],[Liitunud ÜV e]]/(Table54[[#This Row],[Elanikud RKA]]+Table54[[#This Row],[Liitunud H e]])</f>
        <v>0.5286624203821656</v>
      </c>
      <c r="U723" s="8">
        <f>Table54[[#This Row],[M liitunud ÜK LP e]]/(Table54[[#This Row],[Elanikud RKA]]+Table54[[#This Row],[Liitunud H e]])</f>
        <v>3.8216560509554139E-2</v>
      </c>
      <c r="V723" s="8">
        <f>Table54[[#This Row],[M liitunud ÜV LP e]]/(Table54[[#This Row],[Elanikud RKA]]+Table54[[#This Row],[Liitunud H e]])</f>
        <v>0</v>
      </c>
      <c r="W723" s="8">
        <f>Table54[[#This Row],[M liitunud ÜK e]]/(Table54[[#This Row],[Elanikud RKA]]+Table54[[#This Row],[Liitunud H e]])</f>
        <v>0.43312101910828027</v>
      </c>
      <c r="X723" s="8">
        <f>Table54[[#This Row],[M liitunud ÜV e]]/(Table54[[#This Row],[Elanikud RKA]]+Table54[[#This Row],[Liitunud H e]])</f>
        <v>0.4713375796178344</v>
      </c>
    </row>
    <row r="724" spans="1:24" s="9" customFormat="1" ht="20.100000000000001" customHeight="1" x14ac:dyDescent="0.25">
      <c r="A724" s="19" t="s">
        <v>1142</v>
      </c>
      <c r="B724" s="19" t="s">
        <v>1143</v>
      </c>
      <c r="C724" s="1" t="s">
        <v>26</v>
      </c>
      <c r="D724" s="19" t="s">
        <v>1132</v>
      </c>
      <c r="E724" s="19" t="s">
        <v>1144</v>
      </c>
      <c r="F724" s="19" t="s">
        <v>1146</v>
      </c>
      <c r="G724" s="17">
        <v>69</v>
      </c>
      <c r="H724" s="17"/>
      <c r="I724" s="17"/>
      <c r="J724" s="17"/>
      <c r="K724" s="17"/>
      <c r="L724" s="17"/>
      <c r="M724" s="17"/>
      <c r="N724" s="17"/>
      <c r="O724" s="17"/>
      <c r="P724" s="17"/>
      <c r="Q724" s="8"/>
      <c r="R724" s="8"/>
      <c r="S724" s="8"/>
      <c r="T724" s="8"/>
      <c r="U724" s="8"/>
      <c r="V724" s="8"/>
      <c r="W724" s="8"/>
      <c r="X724" s="8"/>
    </row>
    <row r="725" spans="1:24" ht="20.100000000000001" customHeight="1" x14ac:dyDescent="0.25">
      <c r="A725" s="19" t="s">
        <v>1147</v>
      </c>
      <c r="B725" s="19" t="s">
        <v>1148</v>
      </c>
      <c r="C725" s="1" t="s">
        <v>26</v>
      </c>
      <c r="D725" s="19" t="s">
        <v>1132</v>
      </c>
      <c r="E725" s="19" t="s">
        <v>1149</v>
      </c>
      <c r="F725" s="19" t="s">
        <v>1150</v>
      </c>
      <c r="G725" s="17">
        <v>841</v>
      </c>
      <c r="H725" s="17"/>
      <c r="I725" s="17">
        <v>830</v>
      </c>
      <c r="J725" s="17">
        <v>740</v>
      </c>
      <c r="K725" s="17">
        <v>725</v>
      </c>
      <c r="L725" s="17">
        <v>0</v>
      </c>
      <c r="M725" s="17">
        <v>14</v>
      </c>
      <c r="N725" s="17">
        <v>14</v>
      </c>
      <c r="O725" s="17">
        <f>Table54[[#This Row],[Elanikud RKA]]+Table54[[#This Row],[Liitunud H e]]-Table54[[#This Row],[Liitunud ÜK e]]-Table54[[#This Row],[M liitunud ÜK LP e]]</f>
        <v>76</v>
      </c>
      <c r="P725" s="17">
        <f>Table54[[#This Row],[Elanikud RKA]]+Table54[[#This Row],[Liitunud H e]]-Table54[[#This Row],[Liitunud ÜV e]]-Table54[[#This Row],[M liitunud ÜV LP e]]</f>
        <v>91</v>
      </c>
      <c r="Q725" s="8">
        <f>Table54[[#This Row],[Elanikud RKA]]/(Table54[[#This Row],[Elanikud]])</f>
        <v>0.98692033293697978</v>
      </c>
      <c r="S725" s="8">
        <f>Table54[[#This Row],[Liitunud ÜK e]]/(Table54[[#This Row],[Elanikud RKA]]+Table54[[#This Row],[Liitunud H e]])</f>
        <v>0.89156626506024095</v>
      </c>
      <c r="T725" s="8">
        <f>Table54[[#This Row],[Liitunud ÜV e]]/(Table54[[#This Row],[Elanikud RKA]]+Table54[[#This Row],[Liitunud H e]])</f>
        <v>0.87349397590361444</v>
      </c>
      <c r="U725" s="8">
        <f>Table54[[#This Row],[M liitunud ÜK LP e]]/(Table54[[#This Row],[Elanikud RKA]]+Table54[[#This Row],[Liitunud H e]])</f>
        <v>1.6867469879518072E-2</v>
      </c>
      <c r="V725" s="8">
        <f>Table54[[#This Row],[M liitunud ÜV LP e]]/(Table54[[#This Row],[Elanikud RKA]]+Table54[[#This Row],[Liitunud H e]])</f>
        <v>1.6867469879518072E-2</v>
      </c>
      <c r="W725" s="8">
        <f>Table54[[#This Row],[M liitunud ÜK e]]/(Table54[[#This Row],[Elanikud RKA]]+Table54[[#This Row],[Liitunud H e]])</f>
        <v>9.1566265060240959E-2</v>
      </c>
      <c r="X725" s="8">
        <f>Table54[[#This Row],[M liitunud ÜV e]]/(Table54[[#This Row],[Elanikud RKA]]+Table54[[#This Row],[Liitunud H e]])</f>
        <v>0.10963855421686747</v>
      </c>
    </row>
    <row r="726" spans="1:24" ht="20.100000000000001" customHeight="1" x14ac:dyDescent="0.25">
      <c r="A726" s="9" t="s">
        <v>1147</v>
      </c>
      <c r="B726" s="9" t="s">
        <v>1148</v>
      </c>
      <c r="C726" s="3" t="s">
        <v>26</v>
      </c>
      <c r="D726" s="9" t="s">
        <v>1132</v>
      </c>
      <c r="E726" s="9" t="s">
        <v>1149</v>
      </c>
      <c r="F726" s="9" t="s">
        <v>2079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1"/>
    </row>
    <row r="727" spans="1:24" ht="20.100000000000001" customHeight="1" x14ac:dyDescent="0.25">
      <c r="A727" s="19" t="s">
        <v>1151</v>
      </c>
      <c r="B727" s="19" t="s">
        <v>1152</v>
      </c>
      <c r="C727" s="1" t="s">
        <v>26</v>
      </c>
      <c r="D727" s="19" t="s">
        <v>1132</v>
      </c>
      <c r="E727" s="19" t="s">
        <v>1153</v>
      </c>
      <c r="F727" s="19" t="s">
        <v>1154</v>
      </c>
      <c r="G727" s="17">
        <v>67</v>
      </c>
      <c r="H727" s="17"/>
      <c r="I727" s="17">
        <v>50</v>
      </c>
      <c r="J727" s="17">
        <v>30</v>
      </c>
      <c r="K727" s="17">
        <v>37</v>
      </c>
      <c r="L727" s="17">
        <v>0</v>
      </c>
      <c r="M727" s="17">
        <v>4</v>
      </c>
      <c r="N727" s="17">
        <v>4</v>
      </c>
      <c r="O727" s="17">
        <f>Table54[[#This Row],[Elanikud RKA]]+Table54[[#This Row],[Liitunud H e]]-Table54[[#This Row],[Liitunud ÜK e]]-Table54[[#This Row],[M liitunud ÜK LP e]]</f>
        <v>16</v>
      </c>
      <c r="P727" s="17">
        <f>Table54[[#This Row],[Elanikud RKA]]+Table54[[#This Row],[Liitunud H e]]-Table54[[#This Row],[Liitunud ÜV e]]-Table54[[#This Row],[M liitunud ÜV LP e]]</f>
        <v>9</v>
      </c>
      <c r="Q727" s="8">
        <f>Table54[[#This Row],[Elanikud RKA]]/(Table54[[#This Row],[Elanikud]])</f>
        <v>0.74626865671641796</v>
      </c>
      <c r="S727" s="8">
        <f>Table54[[#This Row],[Liitunud ÜK e]]/(Table54[[#This Row],[Elanikud RKA]]+Table54[[#This Row],[Liitunud H e]])</f>
        <v>0.6</v>
      </c>
      <c r="T727" s="8">
        <f>Table54[[#This Row],[Liitunud ÜV e]]/(Table54[[#This Row],[Elanikud RKA]]+Table54[[#This Row],[Liitunud H e]])</f>
        <v>0.74</v>
      </c>
      <c r="U727" s="8">
        <f>Table54[[#This Row],[M liitunud ÜK LP e]]/(Table54[[#This Row],[Elanikud RKA]]+Table54[[#This Row],[Liitunud H e]])</f>
        <v>0.08</v>
      </c>
      <c r="V727" s="8">
        <f>Table54[[#This Row],[M liitunud ÜV LP e]]/(Table54[[#This Row],[Elanikud RKA]]+Table54[[#This Row],[Liitunud H e]])</f>
        <v>0.08</v>
      </c>
      <c r="W727" s="8">
        <f>Table54[[#This Row],[M liitunud ÜK e]]/(Table54[[#This Row],[Elanikud RKA]]+Table54[[#This Row],[Liitunud H e]])</f>
        <v>0.32</v>
      </c>
      <c r="X727" s="8">
        <f>Table54[[#This Row],[M liitunud ÜV e]]/(Table54[[#This Row],[Elanikud RKA]]+Table54[[#This Row],[Liitunud H e]])</f>
        <v>0.18</v>
      </c>
    </row>
    <row r="728" spans="1:24" ht="20.100000000000001" customHeight="1" x14ac:dyDescent="0.25">
      <c r="A728" s="19" t="s">
        <v>1155</v>
      </c>
      <c r="B728" s="19" t="s">
        <v>1156</v>
      </c>
      <c r="C728" s="1" t="s">
        <v>26</v>
      </c>
      <c r="D728" s="19" t="s">
        <v>1132</v>
      </c>
      <c r="E728" s="19" t="s">
        <v>1153</v>
      </c>
      <c r="F728" s="19" t="s">
        <v>1157</v>
      </c>
      <c r="G728" s="17">
        <v>214</v>
      </c>
      <c r="H728" s="17"/>
      <c r="I728" s="17">
        <v>170</v>
      </c>
      <c r="J728" s="17">
        <v>156</v>
      </c>
      <c r="K728" s="17">
        <v>156</v>
      </c>
      <c r="L728" s="17">
        <v>0</v>
      </c>
      <c r="M728" s="17">
        <v>6</v>
      </c>
      <c r="N728" s="17">
        <v>6</v>
      </c>
      <c r="O728" s="17">
        <f>Table54[[#This Row],[Elanikud RKA]]+Table54[[#This Row],[Liitunud H e]]-SUM(J728:J729)-SUM(M728:M729)</f>
        <v>8</v>
      </c>
      <c r="P728" s="17">
        <f>Table54[[#This Row],[Elanikud RKA]]+Table54[[#This Row],[M liitunud ÜK LP e]]-SUM(K728:K729)-SUM(N728:N729)</f>
        <v>14</v>
      </c>
      <c r="Q728" s="8">
        <f>Table54[[#This Row],[Elanikud RKA]]/(Table54[[#This Row],[Elanikud]]+G729)</f>
        <v>0.68273092369477917</v>
      </c>
      <c r="S728" s="8">
        <f>Table54[[#This Row],[Liitunud ÜK e]]/(Table54[[#This Row],[Elanikud RKA]]+Table54[[#This Row],[Liitunud H e]])</f>
        <v>0.91764705882352937</v>
      </c>
      <c r="T728" s="8">
        <f>Table54[[#This Row],[Liitunud ÜV e]]/(Table54[[#This Row],[Elanikud RKA]]+Table54[[#This Row],[Liitunud H e]])</f>
        <v>0.91764705882352937</v>
      </c>
      <c r="U728" s="8">
        <f>Table54[[#This Row],[M liitunud ÜK LP e]]/(Table54[[#This Row],[Elanikud RKA]]+Table54[[#This Row],[Liitunud H e]])</f>
        <v>3.5294117647058823E-2</v>
      </c>
      <c r="V728" s="8">
        <f>Table54[[#This Row],[M liitunud ÜV LP e]]/(Table54[[#This Row],[Elanikud RKA]]+Table54[[#This Row],[Liitunud H e]])</f>
        <v>3.5294117647058823E-2</v>
      </c>
      <c r="W728" s="8">
        <f>Table54[[#This Row],[M liitunud ÜK e]]/(Table54[[#This Row],[Elanikud RKA]]+Table54[[#This Row],[Liitunud H e]])</f>
        <v>4.7058823529411764E-2</v>
      </c>
      <c r="X728" s="8">
        <f>Table54[[#This Row],[M liitunud ÜV e]]/(Table54[[#This Row],[Elanikud RKA]]+Table54[[#This Row],[Liitunud H e]])</f>
        <v>8.2352941176470587E-2</v>
      </c>
    </row>
    <row r="729" spans="1:24" ht="20.100000000000001" customHeight="1" x14ac:dyDescent="0.25">
      <c r="A729" s="19" t="s">
        <v>1155</v>
      </c>
      <c r="B729" s="19" t="s">
        <v>1156</v>
      </c>
      <c r="C729" s="1" t="s">
        <v>26</v>
      </c>
      <c r="D729" s="19" t="s">
        <v>1132</v>
      </c>
      <c r="E729" s="19" t="s">
        <v>1153</v>
      </c>
      <c r="F729" s="19" t="s">
        <v>1158</v>
      </c>
      <c r="G729" s="17">
        <v>35</v>
      </c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24" ht="20.100000000000001" customHeight="1" x14ac:dyDescent="0.25">
      <c r="A730" s="19" t="s">
        <v>1159</v>
      </c>
      <c r="B730" s="19" t="s">
        <v>1160</v>
      </c>
      <c r="C730" s="1" t="s">
        <v>26</v>
      </c>
      <c r="D730" s="19" t="s">
        <v>1132</v>
      </c>
      <c r="E730" s="19" t="s">
        <v>1161</v>
      </c>
      <c r="F730" s="19" t="s">
        <v>1162</v>
      </c>
      <c r="G730" s="17">
        <v>267</v>
      </c>
      <c r="H730" s="17">
        <v>435</v>
      </c>
      <c r="I730" s="17">
        <v>190</v>
      </c>
      <c r="J730" s="17">
        <v>121</v>
      </c>
      <c r="K730" s="17">
        <v>121</v>
      </c>
      <c r="L730" s="17">
        <v>0</v>
      </c>
      <c r="M730" s="17">
        <v>4</v>
      </c>
      <c r="N730" s="17">
        <v>4</v>
      </c>
      <c r="O730" s="17">
        <f>Table54[[#This Row],[Elanikud RKA]]+Table54[[#This Row],[Liitunud H e]]-Table54[[#This Row],[Liitunud ÜK e]]-Table54[[#This Row],[M liitunud ÜK LP e]]</f>
        <v>65</v>
      </c>
      <c r="P730" s="17">
        <f>Table54[[#This Row],[Elanikud RKA]]+Table54[[#This Row],[Liitunud H e]]-Table54[[#This Row],[Liitunud ÜV e]]-Table54[[#This Row],[M liitunud ÜV LP e]]</f>
        <v>65</v>
      </c>
      <c r="Q730" s="8">
        <f>Table54[[#This Row],[Elanikud RKA]]/(Table54[[#This Row],[Elanikud]])</f>
        <v>0.71161048689138573</v>
      </c>
      <c r="R730" s="8">
        <f>Table54[[#This Row],[Liitunud H e]]/Table54[[#This Row],[H_elanikud]]</f>
        <v>0</v>
      </c>
      <c r="S730" s="8">
        <f>Table54[[#This Row],[Liitunud ÜK e]]/(Table54[[#This Row],[Elanikud RKA]]+Table54[[#This Row],[Liitunud H e]])</f>
        <v>0.63684210526315788</v>
      </c>
      <c r="T730" s="8">
        <f>Table54[[#This Row],[Liitunud ÜV e]]/(Table54[[#This Row],[Elanikud RKA]]+Table54[[#This Row],[Liitunud H e]])</f>
        <v>0.63684210526315788</v>
      </c>
      <c r="U730" s="8">
        <f>Table54[[#This Row],[M liitunud ÜK LP e]]/(Table54[[#This Row],[Elanikud RKA]]+Table54[[#This Row],[Liitunud H e]])</f>
        <v>2.1052631578947368E-2</v>
      </c>
      <c r="V730" s="8">
        <f>Table54[[#This Row],[M liitunud ÜV LP e]]/(Table54[[#This Row],[Elanikud RKA]]+Table54[[#This Row],[Liitunud H e]])</f>
        <v>2.1052631578947368E-2</v>
      </c>
      <c r="W730" s="8">
        <f>Table54[[#This Row],[M liitunud ÜK e]]/(Table54[[#This Row],[Elanikud RKA]]+Table54[[#This Row],[Liitunud H e]])</f>
        <v>0.34210526315789475</v>
      </c>
      <c r="X730" s="8">
        <f>Table54[[#This Row],[M liitunud ÜV e]]/(Table54[[#This Row],[Elanikud RKA]]+Table54[[#This Row],[Liitunud H e]])</f>
        <v>0.34210526315789475</v>
      </c>
    </row>
    <row r="731" spans="1:24" s="9" customFormat="1" ht="20.100000000000001" customHeight="1" x14ac:dyDescent="0.25">
      <c r="A731" s="19" t="s">
        <v>1163</v>
      </c>
      <c r="B731" s="19" t="s">
        <v>1164</v>
      </c>
      <c r="C731" s="1" t="s">
        <v>26</v>
      </c>
      <c r="D731" s="19" t="s">
        <v>1132</v>
      </c>
      <c r="E731" s="19" t="s">
        <v>1165</v>
      </c>
      <c r="F731" s="19" t="s">
        <v>1166</v>
      </c>
      <c r="G731" s="17">
        <v>178</v>
      </c>
      <c r="H731" s="17">
        <v>119</v>
      </c>
      <c r="I731" s="17">
        <v>180</v>
      </c>
      <c r="J731" s="17">
        <v>80</v>
      </c>
      <c r="K731" s="17">
        <v>70</v>
      </c>
      <c r="L731" s="17">
        <v>0</v>
      </c>
      <c r="M731" s="17">
        <v>6</v>
      </c>
      <c r="N731" s="17">
        <v>6</v>
      </c>
      <c r="O731" s="17">
        <f>Table54[[#This Row],[Elanikud RKA]]+Table54[[#This Row],[Liitunud H e]]-Table54[[#This Row],[Liitunud ÜK e]]-Table54[[#This Row],[M liitunud ÜK LP e]]</f>
        <v>94</v>
      </c>
      <c r="P731" s="17">
        <f>Table54[[#This Row],[Elanikud RKA]]+Table54[[#This Row],[Liitunud H e]]-Table54[[#This Row],[Liitunud ÜV e]]-Table54[[#This Row],[M liitunud ÜV LP e]]</f>
        <v>104</v>
      </c>
      <c r="Q731" s="8">
        <f>Table54[[#This Row],[Elanikud RKA]]/(Table54[[#This Row],[Elanikud]])</f>
        <v>1.0112359550561798</v>
      </c>
      <c r="R731" s="8">
        <f>Table54[[#This Row],[Liitunud H e]]/Table54[[#This Row],[H_elanikud]]</f>
        <v>0</v>
      </c>
      <c r="S731" s="8">
        <f>Table54[[#This Row],[Liitunud ÜK e]]/(Table54[[#This Row],[Elanikud RKA]]+Table54[[#This Row],[Liitunud H e]])</f>
        <v>0.44444444444444442</v>
      </c>
      <c r="T731" s="8">
        <f>Table54[[#This Row],[Liitunud ÜV e]]/(Table54[[#This Row],[Elanikud RKA]]+Table54[[#This Row],[Liitunud H e]])</f>
        <v>0.3888888888888889</v>
      </c>
      <c r="U731" s="8">
        <f>Table54[[#This Row],[M liitunud ÜK LP e]]/(Table54[[#This Row],[Elanikud RKA]]+Table54[[#This Row],[Liitunud H e]])</f>
        <v>3.3333333333333333E-2</v>
      </c>
      <c r="V731" s="8">
        <f>Table54[[#This Row],[M liitunud ÜV LP e]]/(Table54[[#This Row],[Elanikud RKA]]+Table54[[#This Row],[Liitunud H e]])</f>
        <v>3.3333333333333333E-2</v>
      </c>
      <c r="W731" s="8">
        <f>Table54[[#This Row],[M liitunud ÜK e]]/(Table54[[#This Row],[Elanikud RKA]]+Table54[[#This Row],[Liitunud H e]])</f>
        <v>0.52222222222222225</v>
      </c>
      <c r="X731" s="8">
        <f>Table54[[#This Row],[M liitunud ÜV e]]/(Table54[[#This Row],[Elanikud RKA]]+Table54[[#This Row],[Liitunud H e]])</f>
        <v>0.57777777777777772</v>
      </c>
    </row>
    <row r="732" spans="1:24" s="9" customFormat="1" ht="20.100000000000001" customHeight="1" x14ac:dyDescent="0.25">
      <c r="A732" s="19" t="s">
        <v>1167</v>
      </c>
      <c r="B732" s="19" t="s">
        <v>1168</v>
      </c>
      <c r="C732" s="1" t="s">
        <v>26</v>
      </c>
      <c r="D732" s="19" t="s">
        <v>1132</v>
      </c>
      <c r="E732" s="19" t="s">
        <v>1169</v>
      </c>
      <c r="F732" s="19" t="s">
        <v>1170</v>
      </c>
      <c r="G732" s="17">
        <v>154</v>
      </c>
      <c r="H732" s="17"/>
      <c r="I732" s="17">
        <v>160</v>
      </c>
      <c r="J732" s="17">
        <v>102</v>
      </c>
      <c r="K732" s="17">
        <v>130</v>
      </c>
      <c r="L732" s="17">
        <v>0</v>
      </c>
      <c r="M732" s="17">
        <v>8</v>
      </c>
      <c r="N732" s="17">
        <v>8</v>
      </c>
      <c r="O732" s="17">
        <f>Table54[[#This Row],[Elanikud RKA]]+Table54[[#This Row],[Liitunud H e]]-Table54[[#This Row],[Liitunud ÜK e]]-Table54[[#This Row],[M liitunud ÜK LP e]]</f>
        <v>50</v>
      </c>
      <c r="P732" s="17">
        <f>Table54[[#This Row],[Elanikud RKA]]+Table54[[#This Row],[Liitunud H e]]-Table54[[#This Row],[Liitunud ÜV e]]-Table54[[#This Row],[M liitunud ÜV LP e]]</f>
        <v>22</v>
      </c>
      <c r="Q732" s="8">
        <f>Table54[[#This Row],[Elanikud RKA]]/(Table54[[#This Row],[Elanikud]])</f>
        <v>1.0389610389610389</v>
      </c>
      <c r="R732" s="8"/>
      <c r="S732" s="8">
        <f>Table54[[#This Row],[Liitunud ÜK e]]/(Table54[[#This Row],[Elanikud RKA]]+Table54[[#This Row],[Liitunud H e]])</f>
        <v>0.63749999999999996</v>
      </c>
      <c r="T732" s="8">
        <f>Table54[[#This Row],[Liitunud ÜV e]]/(Table54[[#This Row],[Elanikud RKA]]+Table54[[#This Row],[Liitunud H e]])</f>
        <v>0.8125</v>
      </c>
      <c r="U732" s="8">
        <f>Table54[[#This Row],[M liitunud ÜK LP e]]/(Table54[[#This Row],[Elanikud RKA]]+Table54[[#This Row],[Liitunud H e]])</f>
        <v>0.05</v>
      </c>
      <c r="V732" s="8">
        <f>Table54[[#This Row],[M liitunud ÜV LP e]]/(Table54[[#This Row],[Elanikud RKA]]+Table54[[#This Row],[Liitunud H e]])</f>
        <v>0.05</v>
      </c>
      <c r="W732" s="8">
        <f>Table54[[#This Row],[M liitunud ÜK e]]/(Table54[[#This Row],[Elanikud RKA]]+Table54[[#This Row],[Liitunud H e]])</f>
        <v>0.3125</v>
      </c>
      <c r="X732" s="8">
        <f>Table54[[#This Row],[M liitunud ÜV e]]/(Table54[[#This Row],[Elanikud RKA]]+Table54[[#This Row],[Liitunud H e]])</f>
        <v>0.13750000000000001</v>
      </c>
    </row>
    <row r="733" spans="1:24" s="9" customFormat="1" ht="20.100000000000001" customHeight="1" x14ac:dyDescent="0.25">
      <c r="A733" s="9" t="s">
        <v>1167</v>
      </c>
      <c r="B733" s="9" t="s">
        <v>1168</v>
      </c>
      <c r="C733" s="3" t="s">
        <v>26</v>
      </c>
      <c r="D733" s="9" t="s">
        <v>1132</v>
      </c>
      <c r="E733" s="9" t="s">
        <v>1169</v>
      </c>
      <c r="F733" s="9" t="s">
        <v>1681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1"/>
      <c r="R733" s="8"/>
      <c r="S733" s="8"/>
      <c r="T733" s="8"/>
      <c r="U733" s="8"/>
      <c r="V733" s="8"/>
      <c r="W733" s="8"/>
      <c r="X733" s="8"/>
    </row>
    <row r="734" spans="1:24" ht="20.100000000000001" customHeight="1" x14ac:dyDescent="0.25">
      <c r="A734" s="19" t="s">
        <v>1171</v>
      </c>
      <c r="B734" s="19" t="s">
        <v>1172</v>
      </c>
      <c r="C734" s="1" t="s">
        <v>26</v>
      </c>
      <c r="D734" s="19" t="s">
        <v>1132</v>
      </c>
      <c r="E734" s="19" t="s">
        <v>1173</v>
      </c>
      <c r="F734" s="19" t="s">
        <v>1174</v>
      </c>
      <c r="G734" s="17">
        <v>264</v>
      </c>
      <c r="H734" s="17">
        <v>74</v>
      </c>
      <c r="I734" s="17">
        <v>90</v>
      </c>
      <c r="J734" s="17">
        <v>80</v>
      </c>
      <c r="K734" s="17">
        <v>80</v>
      </c>
      <c r="L734" s="17">
        <v>0</v>
      </c>
      <c r="M734" s="17">
        <v>0</v>
      </c>
      <c r="N734" s="17">
        <v>0</v>
      </c>
      <c r="O734" s="17">
        <f>Table54[[#This Row],[Elanikud RKA]]+Table54[[#This Row],[Liitunud H e]]-Table54[[#This Row],[Liitunud ÜK e]]-Table54[[#This Row],[M liitunud ÜK LP e]]</f>
        <v>10</v>
      </c>
      <c r="P734" s="17">
        <f>Table54[[#This Row],[Elanikud RKA]]+Table54[[#This Row],[Liitunud H e]]-Table54[[#This Row],[Liitunud ÜV e]]-Table54[[#This Row],[M liitunud ÜV LP e]]</f>
        <v>10</v>
      </c>
      <c r="Q734" s="8">
        <f>Table54[[#This Row],[Elanikud RKA]]/(Table54[[#This Row],[Elanikud]])</f>
        <v>0.34090909090909088</v>
      </c>
      <c r="R734" s="8">
        <f>Table54[[#This Row],[Liitunud H e]]/Table54[[#This Row],[H_elanikud]]</f>
        <v>0</v>
      </c>
      <c r="S734" s="8">
        <f>Table54[[#This Row],[Liitunud ÜK e]]/(Table54[[#This Row],[Elanikud RKA]]+Table54[[#This Row],[Liitunud H e]])</f>
        <v>0.88888888888888884</v>
      </c>
      <c r="T734" s="8">
        <f>Table54[[#This Row],[Liitunud ÜV e]]/(Table54[[#This Row],[Elanikud RKA]]+Table54[[#This Row],[Liitunud H e]])</f>
        <v>0.88888888888888884</v>
      </c>
      <c r="U734" s="8">
        <f>Table54[[#This Row],[M liitunud ÜK LP e]]/(Table54[[#This Row],[Elanikud RKA]]+Table54[[#This Row],[Liitunud H e]])</f>
        <v>0</v>
      </c>
      <c r="V734" s="8">
        <f>Table54[[#This Row],[M liitunud ÜV LP e]]/(Table54[[#This Row],[Elanikud RKA]]+Table54[[#This Row],[Liitunud H e]])</f>
        <v>0</v>
      </c>
      <c r="W734" s="8">
        <f>Table54[[#This Row],[M liitunud ÜK e]]/(Table54[[#This Row],[Elanikud RKA]]+Table54[[#This Row],[Liitunud H e]])</f>
        <v>0.1111111111111111</v>
      </c>
      <c r="X734" s="8">
        <f>Table54[[#This Row],[M liitunud ÜV e]]/(Table54[[#This Row],[Elanikud RKA]]+Table54[[#This Row],[Liitunud H e]])</f>
        <v>0.1111111111111111</v>
      </c>
    </row>
    <row r="735" spans="1:24" ht="20.100000000000001" customHeight="1" x14ac:dyDescent="0.25">
      <c r="A735" s="19" t="s">
        <v>1175</v>
      </c>
      <c r="B735" s="19" t="s">
        <v>1176</v>
      </c>
      <c r="C735" s="1" t="s">
        <v>26</v>
      </c>
      <c r="D735" s="19" t="s">
        <v>1132</v>
      </c>
      <c r="E735" s="19" t="s">
        <v>1173</v>
      </c>
      <c r="F735" s="19" t="s">
        <v>1177</v>
      </c>
      <c r="G735" s="17">
        <v>252</v>
      </c>
      <c r="H735" s="17">
        <v>71</v>
      </c>
      <c r="I735" s="17">
        <v>220</v>
      </c>
      <c r="J735" s="17">
        <v>220</v>
      </c>
      <c r="K735" s="17">
        <v>220</v>
      </c>
      <c r="L735" s="17">
        <v>0</v>
      </c>
      <c r="M735" s="17">
        <v>0</v>
      </c>
      <c r="N735" s="17">
        <v>0</v>
      </c>
      <c r="O735" s="17">
        <f>Table54[[#This Row],[Elanikud RKA]]+Table54[[#This Row],[Liitunud H e]]-Table54[[#This Row],[Liitunud ÜK e]]-Table54[[#This Row],[M liitunud ÜK LP e]]</f>
        <v>0</v>
      </c>
      <c r="P735" s="17">
        <f>Table54[[#This Row],[Elanikud RKA]]+Table54[[#This Row],[Liitunud H e]]-Table54[[#This Row],[Liitunud ÜV e]]-Table54[[#This Row],[M liitunud ÜV LP e]]</f>
        <v>0</v>
      </c>
      <c r="Q735" s="8">
        <f>Table54[[#This Row],[Elanikud RKA]]/(Table54[[#This Row],[Elanikud]])</f>
        <v>0.87301587301587302</v>
      </c>
      <c r="R735" s="8">
        <f>Table54[[#This Row],[Liitunud H e]]/Table54[[#This Row],[H_elanikud]]</f>
        <v>0</v>
      </c>
      <c r="S735" s="8">
        <f>Table54[[#This Row],[Liitunud ÜK e]]/(Table54[[#This Row],[Elanikud RKA]]+Table54[[#This Row],[Liitunud H e]])</f>
        <v>1</v>
      </c>
      <c r="T735" s="8">
        <f>Table54[[#This Row],[Liitunud ÜV e]]/(Table54[[#This Row],[Elanikud RKA]]+Table54[[#This Row],[Liitunud H e]])</f>
        <v>1</v>
      </c>
      <c r="U735" s="8">
        <f>Table54[[#This Row],[M liitunud ÜK LP e]]/(Table54[[#This Row],[Elanikud RKA]]+Table54[[#This Row],[Liitunud H e]])</f>
        <v>0</v>
      </c>
      <c r="V735" s="8">
        <f>Table54[[#This Row],[M liitunud ÜV LP e]]/(Table54[[#This Row],[Elanikud RKA]]+Table54[[#This Row],[Liitunud H e]])</f>
        <v>0</v>
      </c>
      <c r="W735" s="8">
        <f>Table54[[#This Row],[M liitunud ÜK e]]/(Table54[[#This Row],[Elanikud RKA]]+Table54[[#This Row],[Liitunud H e]])</f>
        <v>0</v>
      </c>
      <c r="X735" s="8">
        <f>Table54[[#This Row],[M liitunud ÜV e]]/(Table54[[#This Row],[Elanikud RKA]]+Table54[[#This Row],[Liitunud H e]])</f>
        <v>0</v>
      </c>
    </row>
    <row r="736" spans="1:24" ht="20.100000000000001" customHeight="1" x14ac:dyDescent="0.25">
      <c r="A736" s="19" t="s">
        <v>1178</v>
      </c>
      <c r="B736" s="19" t="s">
        <v>1179</v>
      </c>
      <c r="C736" s="1" t="s">
        <v>26</v>
      </c>
      <c r="D736" s="19" t="s">
        <v>1132</v>
      </c>
      <c r="E736" s="19" t="s">
        <v>1173</v>
      </c>
      <c r="F736" s="19" t="s">
        <v>1180</v>
      </c>
      <c r="G736" s="17">
        <v>187</v>
      </c>
      <c r="H736" s="17">
        <v>60</v>
      </c>
      <c r="I736" s="17">
        <v>120</v>
      </c>
      <c r="J736" s="17">
        <v>180</v>
      </c>
      <c r="K736" s="17">
        <v>180</v>
      </c>
      <c r="L736" s="17">
        <v>60</v>
      </c>
      <c r="M736" s="17">
        <v>0</v>
      </c>
      <c r="N736" s="17">
        <v>0</v>
      </c>
      <c r="O736" s="17">
        <f>Table54[[#This Row],[Elanikud RKA]]+Table54[[#This Row],[Liitunud H e]]-Table54[[#This Row],[Liitunud ÜK e]]-Table54[[#This Row],[M liitunud ÜK LP e]]</f>
        <v>0</v>
      </c>
      <c r="P736" s="17">
        <f>Table54[[#This Row],[Elanikud RKA]]+Table54[[#This Row],[Liitunud H e]]-Table54[[#This Row],[Liitunud ÜV e]]-Table54[[#This Row],[M liitunud ÜV LP e]]</f>
        <v>0</v>
      </c>
      <c r="Q736" s="8">
        <f>Table54[[#This Row],[Elanikud RKA]]/(Table54[[#This Row],[Elanikud]])</f>
        <v>0.64171122994652408</v>
      </c>
      <c r="R736" s="8">
        <f>Table54[[#This Row],[Liitunud H e]]/Table54[[#This Row],[H_elanikud]]</f>
        <v>1</v>
      </c>
      <c r="S736" s="8">
        <f>Table54[[#This Row],[Liitunud ÜK e]]/(Table54[[#This Row],[Elanikud RKA]]+Table54[[#This Row],[Liitunud H e]])</f>
        <v>1</v>
      </c>
      <c r="T736" s="8">
        <f>Table54[[#This Row],[Liitunud ÜV e]]/(Table54[[#This Row],[Elanikud RKA]]+Table54[[#This Row],[Liitunud H e]])</f>
        <v>1</v>
      </c>
      <c r="U736" s="8">
        <f>Table54[[#This Row],[M liitunud ÜK LP e]]/(Table54[[#This Row],[Elanikud RKA]]+Table54[[#This Row],[Liitunud H e]])</f>
        <v>0</v>
      </c>
      <c r="V736" s="8">
        <f>Table54[[#This Row],[M liitunud ÜV LP e]]/(Table54[[#This Row],[Elanikud RKA]]+Table54[[#This Row],[Liitunud H e]])</f>
        <v>0</v>
      </c>
      <c r="W736" s="8">
        <f>Table54[[#This Row],[M liitunud ÜK e]]/(Table54[[#This Row],[Elanikud RKA]]+Table54[[#This Row],[Liitunud H e]])</f>
        <v>0</v>
      </c>
      <c r="X736" s="8">
        <f>Table54[[#This Row],[M liitunud ÜV e]]/(Table54[[#This Row],[Elanikud RKA]]+Table54[[#This Row],[Liitunud H e]])</f>
        <v>0</v>
      </c>
    </row>
    <row r="737" spans="1:24" ht="20.100000000000001" customHeight="1" x14ac:dyDescent="0.25">
      <c r="A737" s="19" t="s">
        <v>1181</v>
      </c>
      <c r="B737" s="19" t="s">
        <v>1182</v>
      </c>
      <c r="C737" s="1" t="s">
        <v>26</v>
      </c>
      <c r="D737" s="19" t="s">
        <v>1132</v>
      </c>
      <c r="E737" s="19" t="s">
        <v>1183</v>
      </c>
      <c r="F737" s="19" t="s">
        <v>1184</v>
      </c>
      <c r="G737" s="17">
        <v>908</v>
      </c>
      <c r="H737" s="17">
        <v>45</v>
      </c>
      <c r="I737" s="17">
        <v>260</v>
      </c>
      <c r="J737" s="17">
        <v>227</v>
      </c>
      <c r="K737" s="17">
        <v>227</v>
      </c>
      <c r="L737" s="17">
        <v>0</v>
      </c>
      <c r="M737" s="17">
        <v>10</v>
      </c>
      <c r="N737" s="17">
        <v>10</v>
      </c>
      <c r="O737" s="17">
        <f>Table54[[#This Row],[Elanikud RKA]]+Table54[[#This Row],[Liitunud H e]]-Table54[[#This Row],[Liitunud ÜK e]]-Table54[[#This Row],[M liitunud ÜK LP e]]</f>
        <v>23</v>
      </c>
      <c r="P737" s="17">
        <f>Table54[[#This Row],[Elanikud RKA]]+Table54[[#This Row],[Liitunud H e]]-Table54[[#This Row],[Liitunud ÜV e]]-Table54[[#This Row],[M liitunud ÜV LP e]]</f>
        <v>23</v>
      </c>
      <c r="Q737" s="8">
        <f>Table54[[#This Row],[Elanikud RKA]]/(Table54[[#This Row],[Elanikud]])</f>
        <v>0.28634361233480177</v>
      </c>
      <c r="R737" s="8">
        <f>Table54[[#This Row],[Liitunud H e]]/Table54[[#This Row],[H_elanikud]]</f>
        <v>0</v>
      </c>
      <c r="S737" s="8">
        <f>Table54[[#This Row],[Liitunud ÜK e]]/(Table54[[#This Row],[Elanikud RKA]]+Table54[[#This Row],[Liitunud H e]])</f>
        <v>0.87307692307692308</v>
      </c>
      <c r="T737" s="8">
        <f>Table54[[#This Row],[Liitunud ÜV e]]/(Table54[[#This Row],[Elanikud RKA]]+Table54[[#This Row],[Liitunud H e]])</f>
        <v>0.87307692307692308</v>
      </c>
      <c r="U737" s="8">
        <f>Table54[[#This Row],[M liitunud ÜK LP e]]/(Table54[[#This Row],[Elanikud RKA]]+Table54[[#This Row],[Liitunud H e]])</f>
        <v>3.8461538461538464E-2</v>
      </c>
      <c r="V737" s="8">
        <f>Table54[[#This Row],[M liitunud ÜV LP e]]/(Table54[[#This Row],[Elanikud RKA]]+Table54[[#This Row],[Liitunud H e]])</f>
        <v>3.8461538461538464E-2</v>
      </c>
      <c r="W737" s="8">
        <f>Table54[[#This Row],[M liitunud ÜK e]]/(Table54[[#This Row],[Elanikud RKA]]+Table54[[#This Row],[Liitunud H e]])</f>
        <v>8.8461538461538466E-2</v>
      </c>
      <c r="X737" s="8">
        <f>Table54[[#This Row],[M liitunud ÜV e]]/(Table54[[#This Row],[Elanikud RKA]]+Table54[[#This Row],[Liitunud H e]])</f>
        <v>8.8461538461538466E-2</v>
      </c>
    </row>
    <row r="738" spans="1:24" s="9" customFormat="1" ht="20.100000000000001" customHeight="1" x14ac:dyDescent="0.25">
      <c r="A738" s="19" t="s">
        <v>1185</v>
      </c>
      <c r="B738" s="19" t="s">
        <v>1186</v>
      </c>
      <c r="C738" s="1" t="s">
        <v>26</v>
      </c>
      <c r="D738" s="19" t="s">
        <v>1132</v>
      </c>
      <c r="E738" s="19" t="s">
        <v>1183</v>
      </c>
      <c r="F738" s="19" t="s">
        <v>1184</v>
      </c>
      <c r="G738" s="17">
        <v>33</v>
      </c>
      <c r="H738" s="17">
        <v>2</v>
      </c>
      <c r="I738" s="17">
        <v>600</v>
      </c>
      <c r="J738" s="17">
        <v>100</v>
      </c>
      <c r="K738" s="17">
        <v>113</v>
      </c>
      <c r="L738" s="17">
        <v>0</v>
      </c>
      <c r="M738" s="17">
        <v>8</v>
      </c>
      <c r="N738" s="17">
        <v>8</v>
      </c>
      <c r="O738" s="17">
        <f>Table54[[#This Row],[Elanikud RKA]]+Table54[[#This Row],[Liitunud H e]]-Table54[[#This Row],[Liitunud ÜK e]]-Table54[[#This Row],[M liitunud ÜK LP e]]</f>
        <v>492</v>
      </c>
      <c r="P738" s="17">
        <f>Table54[[#This Row],[Elanikud RKA]]+Table54[[#This Row],[Liitunud H e]]-Table54[[#This Row],[Liitunud ÜV e]]-Table54[[#This Row],[M liitunud ÜV LP e]]</f>
        <v>479</v>
      </c>
      <c r="Q738" s="8">
        <f>Table54[[#This Row],[Elanikud RKA]]/(Table54[[#This Row],[Elanikud]])</f>
        <v>18.181818181818183</v>
      </c>
      <c r="R738" s="8">
        <f>Table54[[#This Row],[Liitunud H e]]/Table54[[#This Row],[H_elanikud]]</f>
        <v>0</v>
      </c>
      <c r="S738" s="8">
        <f>Table54[[#This Row],[Liitunud ÜK e]]/(Table54[[#This Row],[Elanikud RKA]]+Table54[[#This Row],[Liitunud H e]])</f>
        <v>0.16666666666666666</v>
      </c>
      <c r="T738" s="8">
        <f>Table54[[#This Row],[Liitunud ÜV e]]/(Table54[[#This Row],[Elanikud RKA]]+Table54[[#This Row],[Liitunud H e]])</f>
        <v>0.18833333333333332</v>
      </c>
      <c r="U738" s="8">
        <f>Table54[[#This Row],[M liitunud ÜK LP e]]/(Table54[[#This Row],[Elanikud RKA]]+Table54[[#This Row],[Liitunud H e]])</f>
        <v>1.3333333333333334E-2</v>
      </c>
      <c r="V738" s="8">
        <f>Table54[[#This Row],[M liitunud ÜV LP e]]/(Table54[[#This Row],[Elanikud RKA]]+Table54[[#This Row],[Liitunud H e]])</f>
        <v>1.3333333333333334E-2</v>
      </c>
      <c r="W738" s="8">
        <f>Table54[[#This Row],[M liitunud ÜK e]]/(Table54[[#This Row],[Elanikud RKA]]+Table54[[#This Row],[Liitunud H e]])</f>
        <v>0.82</v>
      </c>
      <c r="X738" s="8">
        <f>Table54[[#This Row],[M liitunud ÜV e]]/(Table54[[#This Row],[Elanikud RKA]]+Table54[[#This Row],[Liitunud H e]])</f>
        <v>0.79833333333333334</v>
      </c>
    </row>
    <row r="739" spans="1:24" s="9" customFormat="1" ht="20.100000000000001" customHeight="1" x14ac:dyDescent="0.25">
      <c r="A739" s="19" t="s">
        <v>1187</v>
      </c>
      <c r="B739" s="19" t="s">
        <v>1188</v>
      </c>
      <c r="C739" s="1" t="s">
        <v>26</v>
      </c>
      <c r="D739" s="19" t="s">
        <v>1132</v>
      </c>
      <c r="E739" s="19" t="s">
        <v>1189</v>
      </c>
      <c r="F739" s="19" t="s">
        <v>1190</v>
      </c>
      <c r="G739" s="17">
        <v>340</v>
      </c>
      <c r="H739" s="17">
        <v>0</v>
      </c>
      <c r="I739" s="17">
        <v>310</v>
      </c>
      <c r="J739" s="17">
        <v>120</v>
      </c>
      <c r="K739" s="17">
        <v>100</v>
      </c>
      <c r="L739" s="17">
        <v>0</v>
      </c>
      <c r="M739" s="17">
        <v>50</v>
      </c>
      <c r="N739" s="17">
        <v>50</v>
      </c>
      <c r="O739" s="17">
        <f>Table54[[#This Row],[Elanikud RKA]]+Table54[[#This Row],[Liitunud H e]]-Table54[[#This Row],[Liitunud ÜK e]]-Table54[[#This Row],[M liitunud ÜK LP e]]</f>
        <v>140</v>
      </c>
      <c r="P739" s="17">
        <f>Table54[[#This Row],[Elanikud RKA]]+Table54[[#This Row],[Liitunud H e]]-Table54[[#This Row],[Liitunud ÜV e]]-Table54[[#This Row],[M liitunud ÜV LP e]]</f>
        <v>160</v>
      </c>
      <c r="Q739" s="8">
        <f>Table54[[#This Row],[Elanikud RKA]]/(Table54[[#This Row],[Elanikud]])</f>
        <v>0.91176470588235292</v>
      </c>
      <c r="R739" s="8"/>
      <c r="S739" s="8">
        <f>Table54[[#This Row],[Liitunud ÜK e]]/(Table54[[#This Row],[Elanikud RKA]]+Table54[[#This Row],[Liitunud H e]])</f>
        <v>0.38709677419354838</v>
      </c>
      <c r="T739" s="8">
        <f>Table54[[#This Row],[Liitunud ÜV e]]/(Table54[[#This Row],[Elanikud RKA]]+Table54[[#This Row],[Liitunud H e]])</f>
        <v>0.32258064516129031</v>
      </c>
      <c r="U739" s="8">
        <f>Table54[[#This Row],[M liitunud ÜK LP e]]/(Table54[[#This Row],[Elanikud RKA]]+Table54[[#This Row],[Liitunud H e]])</f>
        <v>0.16129032258064516</v>
      </c>
      <c r="V739" s="8">
        <f>Table54[[#This Row],[M liitunud ÜV LP e]]/(Table54[[#This Row],[Elanikud RKA]]+Table54[[#This Row],[Liitunud H e]])</f>
        <v>0.16129032258064516</v>
      </c>
      <c r="W739" s="8">
        <f>Table54[[#This Row],[M liitunud ÜK e]]/(Table54[[#This Row],[Elanikud RKA]]+Table54[[#This Row],[Liitunud H e]])</f>
        <v>0.45161290322580644</v>
      </c>
      <c r="X739" s="8">
        <f>Table54[[#This Row],[M liitunud ÜV e]]/(Table54[[#This Row],[Elanikud RKA]]+Table54[[#This Row],[Liitunud H e]])</f>
        <v>0.5161290322580645</v>
      </c>
    </row>
    <row r="740" spans="1:24" s="9" customFormat="1" ht="20.100000000000001" customHeight="1" x14ac:dyDescent="0.25">
      <c r="A740" s="19" t="s">
        <v>1191</v>
      </c>
      <c r="B740" s="19" t="s">
        <v>1192</v>
      </c>
      <c r="C740" s="1" t="s">
        <v>48</v>
      </c>
      <c r="D740" s="19" t="s">
        <v>1132</v>
      </c>
      <c r="E740" s="19" t="s">
        <v>1193</v>
      </c>
      <c r="F740" s="19" t="s">
        <v>1193</v>
      </c>
      <c r="G740" s="17">
        <v>13166</v>
      </c>
      <c r="H740" s="17">
        <v>0</v>
      </c>
      <c r="I740" s="17">
        <v>13820</v>
      </c>
      <c r="J740" s="17">
        <v>13602</v>
      </c>
      <c r="K740" s="17">
        <v>13602</v>
      </c>
      <c r="L740" s="17">
        <v>0</v>
      </c>
      <c r="M740" s="17">
        <v>68</v>
      </c>
      <c r="N740" s="17">
        <v>0</v>
      </c>
      <c r="O740" s="17">
        <f>Table54[[#This Row],[Elanikud RKA]]+Table54[[#This Row],[Liitunud H e]]-Table54[[#This Row],[Liitunud ÜK e]]-Table54[[#This Row],[M liitunud ÜK LP e]]</f>
        <v>150</v>
      </c>
      <c r="P740" s="17">
        <f>Table54[[#This Row],[Elanikud RKA]]+Table54[[#This Row],[Liitunud H e]]-Table54[[#This Row],[Liitunud ÜV e]]-Table54[[#This Row],[M liitunud ÜV LP e]]</f>
        <v>218</v>
      </c>
      <c r="Q740" s="8">
        <f>Table54[[#This Row],[Elanikud RKA]]/(Table54[[#This Row],[Elanikud]])</f>
        <v>1.0496734011848701</v>
      </c>
      <c r="R740" s="8"/>
      <c r="S740" s="8">
        <f>Table54[[#This Row],[Liitunud ÜK e]]/(Table54[[#This Row],[Elanikud RKA]]+Table54[[#This Row],[Liitunud H e]])</f>
        <v>0.9842257597684515</v>
      </c>
      <c r="T740" s="8">
        <f>Table54[[#This Row],[Liitunud ÜV e]]/(Table54[[#This Row],[Elanikud RKA]]+Table54[[#This Row],[Liitunud H e]])</f>
        <v>0.9842257597684515</v>
      </c>
      <c r="U740" s="8">
        <f>Table54[[#This Row],[M liitunud ÜK LP e]]/(Table54[[#This Row],[Elanikud RKA]]+Table54[[#This Row],[Liitunud H e]])</f>
        <v>4.9204052098408106E-3</v>
      </c>
      <c r="V740" s="8">
        <f>Table54[[#This Row],[M liitunud ÜV LP e]]/(Table54[[#This Row],[Elanikud RKA]]+Table54[[#This Row],[Liitunud H e]])</f>
        <v>0</v>
      </c>
      <c r="W740" s="8">
        <f>Table54[[#This Row],[M liitunud ÜK e]]/(Table54[[#This Row],[Elanikud RKA]]+Table54[[#This Row],[Liitunud H e]])</f>
        <v>1.085383502170767E-2</v>
      </c>
      <c r="X740" s="8">
        <f>Table54[[#This Row],[M liitunud ÜV e]]/(Table54[[#This Row],[Elanikud RKA]]+Table54[[#This Row],[Liitunud H e]])</f>
        <v>1.577424023154848E-2</v>
      </c>
    </row>
    <row r="741" spans="1:24" s="9" customFormat="1" ht="20.100000000000001" customHeight="1" x14ac:dyDescent="0.25">
      <c r="A741" s="9" t="s">
        <v>1191</v>
      </c>
      <c r="B741" s="9" t="s">
        <v>1192</v>
      </c>
      <c r="C741" s="3" t="s">
        <v>48</v>
      </c>
      <c r="D741" s="9" t="s">
        <v>1132</v>
      </c>
      <c r="E741" s="9" t="s">
        <v>1189</v>
      </c>
      <c r="F741" s="9" t="s">
        <v>2080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1"/>
      <c r="R741" s="8"/>
      <c r="S741" s="8"/>
      <c r="T741" s="8"/>
      <c r="U741" s="8"/>
      <c r="V741" s="8"/>
      <c r="W741" s="8"/>
      <c r="X741" s="8"/>
    </row>
    <row r="742" spans="1:24" ht="20.100000000000001" customHeight="1" x14ac:dyDescent="0.25">
      <c r="A742" s="9" t="s">
        <v>1191</v>
      </c>
      <c r="B742" s="9" t="s">
        <v>1192</v>
      </c>
      <c r="C742" s="3" t="s">
        <v>48</v>
      </c>
      <c r="D742" s="9" t="s">
        <v>1132</v>
      </c>
      <c r="E742" s="9" t="s">
        <v>1189</v>
      </c>
      <c r="F742" s="9" t="s">
        <v>2081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1"/>
    </row>
    <row r="743" spans="1:24" s="9" customFormat="1" ht="20.100000000000001" customHeight="1" x14ac:dyDescent="0.25">
      <c r="A743" s="9" t="s">
        <v>1191</v>
      </c>
      <c r="B743" s="9" t="s">
        <v>1192</v>
      </c>
      <c r="C743" s="3" t="s">
        <v>48</v>
      </c>
      <c r="D743" s="9" t="s">
        <v>1132</v>
      </c>
      <c r="E743" s="9" t="s">
        <v>1189</v>
      </c>
      <c r="F743" s="9" t="s">
        <v>1975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1"/>
      <c r="R743" s="8"/>
      <c r="S743" s="8"/>
      <c r="T743" s="8"/>
      <c r="U743" s="8"/>
      <c r="V743" s="8"/>
      <c r="W743" s="8"/>
      <c r="X743" s="8"/>
    </row>
    <row r="744" spans="1:24" ht="20.100000000000001" customHeight="1" x14ac:dyDescent="0.25">
      <c r="A744" s="19" t="s">
        <v>1194</v>
      </c>
      <c r="B744" s="19" t="s">
        <v>1195</v>
      </c>
      <c r="C744" s="1" t="s">
        <v>26</v>
      </c>
      <c r="D744" s="19" t="s">
        <v>1132</v>
      </c>
      <c r="E744" s="19" t="s">
        <v>1189</v>
      </c>
      <c r="F744" s="19" t="s">
        <v>1196</v>
      </c>
      <c r="G744" s="17">
        <v>122</v>
      </c>
      <c r="H744" s="17">
        <v>0</v>
      </c>
      <c r="I744" s="17">
        <v>50</v>
      </c>
      <c r="J744" s="17">
        <v>50</v>
      </c>
      <c r="K744" s="17">
        <v>50</v>
      </c>
      <c r="L744" s="17">
        <v>0</v>
      </c>
      <c r="M744" s="17">
        <v>0</v>
      </c>
      <c r="N744" s="17">
        <v>0</v>
      </c>
      <c r="O744" s="17">
        <f>Table54[[#This Row],[Elanikud RKA]]+Table54[[#This Row],[Liitunud H e]]-Table54[[#This Row],[Liitunud ÜK e]]-Table54[[#This Row],[M liitunud ÜK LP e]]</f>
        <v>0</v>
      </c>
      <c r="P744" s="17">
        <f>Table54[[#This Row],[Elanikud RKA]]+Table54[[#This Row],[Liitunud H e]]-Table54[[#This Row],[Liitunud ÜV e]]-Table54[[#This Row],[M liitunud ÜV LP e]]</f>
        <v>0</v>
      </c>
      <c r="Q744" s="8">
        <f>Table54[[#This Row],[Elanikud RKA]]/(Table54[[#This Row],[Elanikud]])</f>
        <v>0.4098360655737705</v>
      </c>
      <c r="S744" s="8">
        <f>Table54[[#This Row],[Liitunud ÜK e]]/(Table54[[#This Row],[Elanikud RKA]]+Table54[[#This Row],[Liitunud H e]])</f>
        <v>1</v>
      </c>
      <c r="T744" s="8">
        <f>Table54[[#This Row],[Liitunud ÜV e]]/(Table54[[#This Row],[Elanikud RKA]]+Table54[[#This Row],[Liitunud H e]])</f>
        <v>1</v>
      </c>
      <c r="U744" s="8">
        <f>Table54[[#This Row],[M liitunud ÜK LP e]]/(Table54[[#This Row],[Elanikud RKA]]+Table54[[#This Row],[Liitunud H e]])</f>
        <v>0</v>
      </c>
      <c r="V744" s="8">
        <f>Table54[[#This Row],[M liitunud ÜV LP e]]/(Table54[[#This Row],[Elanikud RKA]]+Table54[[#This Row],[Liitunud H e]])</f>
        <v>0</v>
      </c>
      <c r="W744" s="8">
        <f>Table54[[#This Row],[M liitunud ÜK e]]/(Table54[[#This Row],[Elanikud RKA]]+Table54[[#This Row],[Liitunud H e]])</f>
        <v>0</v>
      </c>
      <c r="X744" s="8">
        <f>Table54[[#This Row],[M liitunud ÜV e]]/(Table54[[#This Row],[Elanikud RKA]]+Table54[[#This Row],[Liitunud H e]])</f>
        <v>0</v>
      </c>
    </row>
    <row r="745" spans="1:24" ht="20.100000000000001" customHeight="1" x14ac:dyDescent="0.25">
      <c r="A745" s="19" t="s">
        <v>1197</v>
      </c>
      <c r="B745" s="19" t="s">
        <v>1198</v>
      </c>
      <c r="C745" s="1" t="s">
        <v>26</v>
      </c>
      <c r="D745" s="19" t="s">
        <v>1132</v>
      </c>
      <c r="E745" s="19" t="s">
        <v>1199</v>
      </c>
      <c r="F745" s="19" t="s">
        <v>1200</v>
      </c>
      <c r="G745" s="17">
        <v>340</v>
      </c>
      <c r="H745" s="17">
        <v>30</v>
      </c>
      <c r="I745" s="17">
        <v>330</v>
      </c>
      <c r="J745" s="17">
        <v>170</v>
      </c>
      <c r="K745" s="17">
        <v>200</v>
      </c>
      <c r="L745" s="17">
        <v>0</v>
      </c>
      <c r="M745" s="17">
        <v>20</v>
      </c>
      <c r="N745" s="17">
        <v>0</v>
      </c>
      <c r="O745" s="17">
        <f>Table54[[#This Row],[Elanikud RKA]]+Table54[[#This Row],[Liitunud H e]]-Table54[[#This Row],[Liitunud ÜK e]]-Table54[[#This Row],[M liitunud ÜK LP e]]</f>
        <v>140</v>
      </c>
      <c r="P745" s="17">
        <f>Table54[[#This Row],[Elanikud RKA]]+Table54[[#This Row],[Liitunud H e]]-Table54[[#This Row],[Liitunud ÜV e]]-Table54[[#This Row],[M liitunud ÜV LP e]]</f>
        <v>130</v>
      </c>
      <c r="Q745" s="8">
        <f>Table54[[#This Row],[Elanikud RKA]]/(Table54[[#This Row],[Elanikud]])</f>
        <v>0.97058823529411764</v>
      </c>
      <c r="R745" s="8">
        <f>Table54[[#This Row],[Liitunud H e]]/Table54[[#This Row],[H_elanikud]]</f>
        <v>0</v>
      </c>
      <c r="S745" s="8">
        <f>Table54[[#This Row],[Liitunud ÜK e]]/(Table54[[#This Row],[Elanikud RKA]]+Table54[[#This Row],[Liitunud H e]])</f>
        <v>0.51515151515151514</v>
      </c>
      <c r="T745" s="8">
        <f>Table54[[#This Row],[Liitunud ÜV e]]/(Table54[[#This Row],[Elanikud RKA]]+Table54[[#This Row],[Liitunud H e]])</f>
        <v>0.60606060606060608</v>
      </c>
      <c r="U745" s="8">
        <f>Table54[[#This Row],[M liitunud ÜK LP e]]/(Table54[[#This Row],[Elanikud RKA]]+Table54[[#This Row],[Liitunud H e]])</f>
        <v>6.0606060606060608E-2</v>
      </c>
      <c r="V745" s="8">
        <f>Table54[[#This Row],[M liitunud ÜV LP e]]/(Table54[[#This Row],[Elanikud RKA]]+Table54[[#This Row],[Liitunud H e]])</f>
        <v>0</v>
      </c>
      <c r="W745" s="8">
        <f>Table54[[#This Row],[M liitunud ÜK e]]/(Table54[[#This Row],[Elanikud RKA]]+Table54[[#This Row],[Liitunud H e]])</f>
        <v>0.42424242424242425</v>
      </c>
      <c r="X745" s="8">
        <f>Table54[[#This Row],[M liitunud ÜV e]]/(Table54[[#This Row],[Elanikud RKA]]+Table54[[#This Row],[Liitunud H e]])</f>
        <v>0.39393939393939392</v>
      </c>
    </row>
    <row r="746" spans="1:24" s="12" customFormat="1" ht="20.100000000000001" customHeight="1" x14ac:dyDescent="0.25">
      <c r="A746" s="19" t="s">
        <v>1201</v>
      </c>
      <c r="B746" s="19" t="s">
        <v>1202</v>
      </c>
      <c r="C746" s="1" t="s">
        <v>26</v>
      </c>
      <c r="D746" s="19" t="s">
        <v>1132</v>
      </c>
      <c r="E746" s="19" t="s">
        <v>1189</v>
      </c>
      <c r="F746" s="19" t="s">
        <v>1203</v>
      </c>
      <c r="G746" s="17">
        <v>401</v>
      </c>
      <c r="H746" s="17">
        <v>0</v>
      </c>
      <c r="I746" s="17">
        <v>400</v>
      </c>
      <c r="J746" s="17">
        <v>400</v>
      </c>
      <c r="K746" s="17">
        <v>400</v>
      </c>
      <c r="L746" s="17">
        <v>0</v>
      </c>
      <c r="M746" s="17">
        <v>0</v>
      </c>
      <c r="N746" s="17">
        <v>0</v>
      </c>
      <c r="O746" s="17">
        <f>Table54[[#This Row],[Elanikud RKA]]+Table54[[#This Row],[Liitunud H e]]-Table54[[#This Row],[Liitunud ÜK e]]-Table54[[#This Row],[M liitunud ÜK LP e]]</f>
        <v>0</v>
      </c>
      <c r="P746" s="17">
        <f>Table54[[#This Row],[Elanikud RKA]]+Table54[[#This Row],[Liitunud H e]]-Table54[[#This Row],[Liitunud ÜV e]]-Table54[[#This Row],[M liitunud ÜV LP e]]</f>
        <v>0</v>
      </c>
      <c r="Q746" s="8">
        <f>Table54[[#This Row],[Elanikud RKA]]/(Table54[[#This Row],[Elanikud]])</f>
        <v>0.99750623441396513</v>
      </c>
      <c r="R746" s="8"/>
      <c r="S746" s="8">
        <f>Table54[[#This Row],[Liitunud ÜK e]]/(Table54[[#This Row],[Elanikud RKA]]+Table54[[#This Row],[Liitunud H e]])</f>
        <v>1</v>
      </c>
      <c r="T746" s="8">
        <f>Table54[[#This Row],[Liitunud ÜV e]]/(Table54[[#This Row],[Elanikud RKA]]+Table54[[#This Row],[Liitunud H e]])</f>
        <v>1</v>
      </c>
      <c r="U746" s="8">
        <f>Table54[[#This Row],[M liitunud ÜK LP e]]/(Table54[[#This Row],[Elanikud RKA]]+Table54[[#This Row],[Liitunud H e]])</f>
        <v>0</v>
      </c>
      <c r="V746" s="8">
        <f>Table54[[#This Row],[M liitunud ÜV LP e]]/(Table54[[#This Row],[Elanikud RKA]]+Table54[[#This Row],[Liitunud H e]])</f>
        <v>0</v>
      </c>
      <c r="W746" s="8">
        <f>Table54[[#This Row],[M liitunud ÜK e]]/(Table54[[#This Row],[Elanikud RKA]]+Table54[[#This Row],[Liitunud H e]])</f>
        <v>0</v>
      </c>
      <c r="X746" s="8">
        <f>Table54[[#This Row],[M liitunud ÜV e]]/(Table54[[#This Row],[Elanikud RKA]]+Table54[[#This Row],[Liitunud H e]])</f>
        <v>0</v>
      </c>
    </row>
    <row r="747" spans="1:24" s="12" customFormat="1" ht="20.100000000000001" customHeight="1" x14ac:dyDescent="0.25">
      <c r="A747" s="9" t="s">
        <v>1201</v>
      </c>
      <c r="B747" s="9" t="s">
        <v>1202</v>
      </c>
      <c r="C747" s="3" t="s">
        <v>26</v>
      </c>
      <c r="D747" s="9" t="s">
        <v>1132</v>
      </c>
      <c r="E747" s="9" t="s">
        <v>1189</v>
      </c>
      <c r="F747" s="9" t="s">
        <v>2082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1"/>
      <c r="R747" s="8"/>
      <c r="S747" s="8"/>
      <c r="T747" s="8"/>
      <c r="U747" s="8"/>
      <c r="V747" s="8"/>
      <c r="W747" s="8"/>
      <c r="X747" s="8"/>
    </row>
    <row r="748" spans="1:24" s="12" customFormat="1" ht="20.100000000000001" customHeight="1" x14ac:dyDescent="0.25">
      <c r="A748" s="9" t="s">
        <v>1201</v>
      </c>
      <c r="B748" s="9" t="s">
        <v>1202</v>
      </c>
      <c r="C748" s="3" t="s">
        <v>26</v>
      </c>
      <c r="D748" s="9" t="s">
        <v>1132</v>
      </c>
      <c r="E748" s="9" t="s">
        <v>1189</v>
      </c>
      <c r="F748" s="9" t="s">
        <v>2083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1"/>
      <c r="R748" s="8"/>
      <c r="S748" s="8"/>
      <c r="T748" s="8"/>
      <c r="U748" s="8"/>
      <c r="V748" s="8"/>
      <c r="W748" s="8"/>
      <c r="X748" s="8"/>
    </row>
    <row r="749" spans="1:24" s="12" customFormat="1" ht="20.100000000000001" customHeight="1" x14ac:dyDescent="0.25">
      <c r="A749" s="19" t="s">
        <v>1204</v>
      </c>
      <c r="B749" s="19" t="s">
        <v>1205</v>
      </c>
      <c r="C749" s="1" t="s">
        <v>26</v>
      </c>
      <c r="D749" s="19" t="s">
        <v>1132</v>
      </c>
      <c r="E749" s="19" t="s">
        <v>1189</v>
      </c>
      <c r="F749" s="19" t="s">
        <v>1206</v>
      </c>
      <c r="G749" s="17">
        <v>102</v>
      </c>
      <c r="H749" s="17"/>
      <c r="I749" s="17">
        <v>130</v>
      </c>
      <c r="J749" s="17">
        <v>79</v>
      </c>
      <c r="K749" s="17">
        <v>79</v>
      </c>
      <c r="L749" s="17">
        <v>0</v>
      </c>
      <c r="M749" s="17">
        <v>2</v>
      </c>
      <c r="N749" s="17">
        <v>2</v>
      </c>
      <c r="O749" s="17">
        <f>Table54[[#This Row],[Elanikud RKA]]-Table54[[#This Row],[Liitunud ÜK e]]-Table54[[#This Row],[M liitunud ÜK LP e]]</f>
        <v>49</v>
      </c>
      <c r="P749" s="17">
        <f>Table54[[#This Row],[Elanikud RKA]]-Table54[[#This Row],[Liitunud ÜV e]]-Table54[[#This Row],[M liitunud ÜV LP e]]</f>
        <v>49</v>
      </c>
      <c r="Q749" s="8">
        <f>Table54[[#This Row],[Elanikud RKA]]/(Table54[[#This Row],[Elanikud]])</f>
        <v>1.2745098039215685</v>
      </c>
      <c r="R749" s="8"/>
      <c r="S749" s="8">
        <f>Table54[[#This Row],[Liitunud ÜK e]]/(Table54[[#This Row],[Elanikud RKA]]+Table54[[#This Row],[Liitunud H e]])</f>
        <v>0.60769230769230764</v>
      </c>
      <c r="T749" s="8">
        <f>Table54[[#This Row],[Liitunud ÜV e]]/(Table54[[#This Row],[Elanikud RKA]]+Table54[[#This Row],[Liitunud H e]])</f>
        <v>0.60769230769230764</v>
      </c>
      <c r="U749" s="8">
        <f>Table54[[#This Row],[M liitunud ÜK LP e]]/(Table54[[#This Row],[Elanikud RKA]]+Table54[[#This Row],[Liitunud H e]])</f>
        <v>1.5384615384615385E-2</v>
      </c>
      <c r="V749" s="8">
        <f>Table54[[#This Row],[M liitunud ÜV LP e]]/(Table54[[#This Row],[Elanikud RKA]]+Table54[[#This Row],[Liitunud H e]])</f>
        <v>1.5384615384615385E-2</v>
      </c>
      <c r="W749" s="8">
        <f>Table54[[#This Row],[M liitunud ÜK e]]/(Table54[[#This Row],[Elanikud RKA]]+Table54[[#This Row],[Liitunud H e]])</f>
        <v>0.37692307692307692</v>
      </c>
      <c r="X749" s="8">
        <f>Table54[[#This Row],[M liitunud ÜV e]]/(Table54[[#This Row],[Elanikud RKA]]+Table54[[#This Row],[Liitunud H e]])</f>
        <v>0.37692307692307692</v>
      </c>
    </row>
    <row r="750" spans="1:24" s="12" customFormat="1" ht="20.100000000000001" customHeight="1" x14ac:dyDescent="0.25">
      <c r="A750" s="9" t="s">
        <v>1204</v>
      </c>
      <c r="B750" s="9" t="s">
        <v>1205</v>
      </c>
      <c r="C750" s="3" t="s">
        <v>26</v>
      </c>
      <c r="D750" s="9" t="s">
        <v>1132</v>
      </c>
      <c r="E750" s="9" t="s">
        <v>1189</v>
      </c>
      <c r="F750" s="9" t="s">
        <v>2084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1"/>
      <c r="R750" s="8"/>
      <c r="S750" s="8"/>
      <c r="T750" s="8"/>
      <c r="U750" s="8"/>
      <c r="V750" s="8"/>
      <c r="W750" s="8"/>
      <c r="X750" s="8"/>
    </row>
    <row r="751" spans="1:24" s="12" customFormat="1" ht="20.100000000000001" customHeight="1" x14ac:dyDescent="0.25">
      <c r="A751" s="9" t="s">
        <v>1204</v>
      </c>
      <c r="B751" s="9" t="s">
        <v>1205</v>
      </c>
      <c r="C751" s="3" t="s">
        <v>26</v>
      </c>
      <c r="D751" s="9" t="s">
        <v>1132</v>
      </c>
      <c r="E751" s="9" t="s">
        <v>1189</v>
      </c>
      <c r="F751" s="9" t="s">
        <v>2085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1"/>
      <c r="R751" s="8"/>
      <c r="S751" s="8"/>
      <c r="T751" s="8"/>
      <c r="U751" s="8"/>
      <c r="V751" s="8"/>
      <c r="W751" s="8"/>
      <c r="X751" s="8"/>
    </row>
    <row r="752" spans="1:24" s="12" customFormat="1" ht="20.100000000000001" customHeight="1" x14ac:dyDescent="0.25">
      <c r="A752" s="19" t="s">
        <v>1207</v>
      </c>
      <c r="B752" s="19" t="s">
        <v>1208</v>
      </c>
      <c r="C752" s="1" t="s">
        <v>26</v>
      </c>
      <c r="D752" s="19" t="s">
        <v>1132</v>
      </c>
      <c r="E752" s="19" t="s">
        <v>1189</v>
      </c>
      <c r="F752" s="19" t="s">
        <v>1209</v>
      </c>
      <c r="G752" s="17">
        <v>190</v>
      </c>
      <c r="H752" s="17"/>
      <c r="I752" s="17">
        <v>190</v>
      </c>
      <c r="J752" s="17">
        <v>146</v>
      </c>
      <c r="K752" s="17">
        <v>130</v>
      </c>
      <c r="L752" s="17">
        <v>0</v>
      </c>
      <c r="M752" s="17">
        <v>2</v>
      </c>
      <c r="N752" s="17">
        <v>2</v>
      </c>
      <c r="O752" s="17">
        <f>Table54[[#This Row],[Elanikud RKA]]-Table54[[#This Row],[Liitunud ÜK e]]-Table54[[#This Row],[M liitunud ÜK LP e]]</f>
        <v>42</v>
      </c>
      <c r="P752" s="17">
        <f>Table54[[#This Row],[Elanikud RKA]]-Table54[[#This Row],[Liitunud ÜV e]]-Table54[[#This Row],[M liitunud ÜV LP e]]</f>
        <v>58</v>
      </c>
      <c r="Q752" s="8">
        <f>Table54[[#This Row],[Elanikud RKA]]/(Table54[[#This Row],[Elanikud]])</f>
        <v>1</v>
      </c>
      <c r="R752" s="8"/>
      <c r="S752" s="8">
        <f>Table54[[#This Row],[Liitunud ÜK e]]/(Table54[[#This Row],[Elanikud RKA]]+Table54[[#This Row],[Liitunud H e]])</f>
        <v>0.76842105263157889</v>
      </c>
      <c r="T752" s="8">
        <f>Table54[[#This Row],[Liitunud ÜV e]]/(Table54[[#This Row],[Elanikud RKA]]+Table54[[#This Row],[Liitunud H e]])</f>
        <v>0.68421052631578949</v>
      </c>
      <c r="U752" s="8">
        <f>Table54[[#This Row],[M liitunud ÜK LP e]]/(Table54[[#This Row],[Elanikud RKA]]+Table54[[#This Row],[Liitunud H e]])</f>
        <v>1.0526315789473684E-2</v>
      </c>
      <c r="V752" s="8">
        <f>Table54[[#This Row],[M liitunud ÜV LP e]]/(Table54[[#This Row],[Elanikud RKA]]+Table54[[#This Row],[Liitunud H e]])</f>
        <v>1.0526315789473684E-2</v>
      </c>
      <c r="W752" s="8">
        <f>Table54[[#This Row],[M liitunud ÜK e]]/(Table54[[#This Row],[Elanikud RKA]]+Table54[[#This Row],[Liitunud H e]])</f>
        <v>0.22105263157894736</v>
      </c>
      <c r="X752" s="8">
        <f>Table54[[#This Row],[M liitunud ÜV e]]/(Table54[[#This Row],[Elanikud RKA]]+Table54[[#This Row],[Liitunud H e]])</f>
        <v>0.30526315789473685</v>
      </c>
    </row>
    <row r="753" spans="1:24" s="12" customFormat="1" ht="20.100000000000001" customHeight="1" x14ac:dyDescent="0.25">
      <c r="A753" s="9" t="s">
        <v>1207</v>
      </c>
      <c r="B753" s="9" t="s">
        <v>1208</v>
      </c>
      <c r="C753" s="1" t="s">
        <v>26</v>
      </c>
      <c r="D753" s="9" t="s">
        <v>1132</v>
      </c>
      <c r="E753" s="9" t="s">
        <v>1189</v>
      </c>
      <c r="F753" s="9" t="s">
        <v>2086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1"/>
      <c r="R753" s="8"/>
      <c r="S753" s="8"/>
      <c r="T753" s="8"/>
      <c r="U753" s="8"/>
      <c r="V753" s="8"/>
      <c r="W753" s="8"/>
      <c r="X753" s="8"/>
    </row>
    <row r="754" spans="1:24" s="12" customFormat="1" ht="20.100000000000001" customHeight="1" x14ac:dyDescent="0.25">
      <c r="A754" s="19" t="s">
        <v>1210</v>
      </c>
      <c r="B754" s="19" t="s">
        <v>1211</v>
      </c>
      <c r="C754" s="1" t="s">
        <v>26</v>
      </c>
      <c r="D754" s="19" t="s">
        <v>1132</v>
      </c>
      <c r="E754" s="19" t="s">
        <v>1153</v>
      </c>
      <c r="F754" s="19" t="s">
        <v>1212</v>
      </c>
      <c r="G754" s="17">
        <v>81</v>
      </c>
      <c r="H754" s="17"/>
      <c r="I754" s="17">
        <v>80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f>Table54[[#This Row],[Elanikud RKA]]-Table54[[#This Row],[Liitunud ÜK e]]-Table54[[#This Row],[M liitunud ÜK LP e]]</f>
        <v>80</v>
      </c>
      <c r="P754" s="17">
        <f>Table54[[#This Row],[Elanikud RKA]]-Table54[[#This Row],[Liitunud ÜV e]]-Table54[[#This Row],[M liitunud ÜV LP e]]</f>
        <v>80</v>
      </c>
      <c r="Q754" s="8">
        <f>Table54[[#This Row],[Elanikud RKA]]/(Table54[[#This Row],[Elanikud]])</f>
        <v>0.98765432098765427</v>
      </c>
      <c r="R754" s="8"/>
      <c r="S754" s="8">
        <f>Table54[[#This Row],[Liitunud ÜK e]]/(Table54[[#This Row],[Elanikud RKA]]+Table54[[#This Row],[Liitunud H e]])</f>
        <v>0</v>
      </c>
      <c r="T754" s="8">
        <f>Table54[[#This Row],[Liitunud ÜV e]]/(Table54[[#This Row],[Elanikud RKA]]+Table54[[#This Row],[Liitunud H e]])</f>
        <v>0</v>
      </c>
      <c r="U754" s="8">
        <f>Table54[[#This Row],[M liitunud ÜK LP e]]/(Table54[[#This Row],[Elanikud RKA]]+Table54[[#This Row],[Liitunud H e]])</f>
        <v>0</v>
      </c>
      <c r="V754" s="8">
        <f>Table54[[#This Row],[M liitunud ÜV LP e]]/(Table54[[#This Row],[Elanikud RKA]]+Table54[[#This Row],[Liitunud H e]])</f>
        <v>0</v>
      </c>
      <c r="W754" s="8">
        <f>Table54[[#This Row],[M liitunud ÜK e]]/(Table54[[#This Row],[Elanikud RKA]]+Table54[[#This Row],[Liitunud H e]])</f>
        <v>1</v>
      </c>
      <c r="X754" s="8">
        <f>Table54[[#This Row],[M liitunud ÜV e]]/(Table54[[#This Row],[Elanikud RKA]]+Table54[[#This Row],[Liitunud H e]])</f>
        <v>1</v>
      </c>
    </row>
    <row r="755" spans="1:24" s="12" customFormat="1" ht="20.100000000000001" customHeight="1" x14ac:dyDescent="0.25">
      <c r="A755" s="12" t="s">
        <v>1857</v>
      </c>
      <c r="B755" s="12" t="s">
        <v>1858</v>
      </c>
      <c r="C755" s="2" t="s">
        <v>48</v>
      </c>
      <c r="D755" s="12" t="s">
        <v>1215</v>
      </c>
      <c r="E755" s="12" t="s">
        <v>1859</v>
      </c>
      <c r="F755" s="12" t="s">
        <v>1859</v>
      </c>
      <c r="G755" s="13">
        <v>97600</v>
      </c>
      <c r="H755" s="13">
        <v>0</v>
      </c>
      <c r="I755" s="13">
        <v>104750</v>
      </c>
      <c r="J755" s="13"/>
      <c r="K755" s="13"/>
      <c r="L755" s="13"/>
      <c r="M755" s="13"/>
      <c r="N755" s="13"/>
      <c r="O755" s="13"/>
      <c r="P755" s="13"/>
      <c r="Q755" s="14">
        <f>Table54[[#This Row],[Elanikud RKA]]/(Table54[[#This Row],[Elanikud]]+G756+G757+G758+G759+G760+G761+G762+G763+G764+G765+G766+G767+G768+G769)</f>
        <v>0.9735401544652732</v>
      </c>
      <c r="R755" s="14"/>
      <c r="S755" s="14">
        <f>Table54[[#This Row],[Liitunud ÜK e]]/(Table54[[#This Row],[Elanikud RKA]]+Table54[[#This Row],[Liitunud H e]])</f>
        <v>0</v>
      </c>
      <c r="T755" s="14">
        <f>Table54[[#This Row],[Liitunud ÜV e]]/(Table54[[#This Row],[Elanikud RKA]]+Table54[[#This Row],[Liitunud H e]])</f>
        <v>0</v>
      </c>
      <c r="U755" s="14">
        <f>Table54[[#This Row],[M liitunud ÜK LP e]]/(Table54[[#This Row],[Elanikud RKA]]+Table54[[#This Row],[Liitunud H e]])</f>
        <v>0</v>
      </c>
      <c r="V755" s="14">
        <f>Table54[[#This Row],[M liitunud ÜV LP e]]/(Table54[[#This Row],[Elanikud RKA]]+Table54[[#This Row],[Liitunud H e]])</f>
        <v>0</v>
      </c>
      <c r="W755" s="14">
        <f>Table54[[#This Row],[M liitunud ÜK e]]/(Table54[[#This Row],[Elanikud RKA]]+Table54[[#This Row],[Liitunud H e]])</f>
        <v>0</v>
      </c>
      <c r="X755" s="14">
        <f>Table54[[#This Row],[M liitunud ÜV e]]/(Table54[[#This Row],[Elanikud RKA]]+Table54[[#This Row],[Liitunud H e]])</f>
        <v>0</v>
      </c>
    </row>
    <row r="756" spans="1:24" s="12" customFormat="1" ht="20.100000000000001" customHeight="1" x14ac:dyDescent="0.25">
      <c r="A756" s="12" t="s">
        <v>1857</v>
      </c>
      <c r="B756" s="12" t="s">
        <v>1858</v>
      </c>
      <c r="C756" s="2" t="s">
        <v>48</v>
      </c>
      <c r="D756" s="12" t="s">
        <v>1215</v>
      </c>
      <c r="E756" s="12" t="s">
        <v>1291</v>
      </c>
      <c r="F756" s="12" t="s">
        <v>1860</v>
      </c>
      <c r="G756" s="13">
        <v>1288</v>
      </c>
      <c r="H756" s="13">
        <v>0</v>
      </c>
      <c r="I756" s="13"/>
      <c r="J756" s="13">
        <v>1019</v>
      </c>
      <c r="K756" s="13">
        <v>1019</v>
      </c>
      <c r="L756" s="13"/>
      <c r="M756" s="13"/>
      <c r="N756" s="13"/>
      <c r="O756" s="13"/>
      <c r="P756" s="13"/>
      <c r="Q756" s="14"/>
      <c r="R756" s="14"/>
      <c r="S756" s="14"/>
      <c r="T756" s="14"/>
      <c r="U756" s="14"/>
      <c r="V756" s="14"/>
      <c r="W756" s="14"/>
      <c r="X756" s="14"/>
    </row>
    <row r="757" spans="1:24" s="12" customFormat="1" ht="20.100000000000001" customHeight="1" x14ac:dyDescent="0.25">
      <c r="A757" s="12" t="s">
        <v>1857</v>
      </c>
      <c r="B757" s="12" t="s">
        <v>1858</v>
      </c>
      <c r="C757" s="2" t="s">
        <v>48</v>
      </c>
      <c r="D757" s="12" t="s">
        <v>1215</v>
      </c>
      <c r="E757" s="12" t="s">
        <v>1291</v>
      </c>
      <c r="F757" s="12" t="s">
        <v>1861</v>
      </c>
      <c r="G757" s="13">
        <v>824</v>
      </c>
      <c r="H757" s="13">
        <v>0</v>
      </c>
      <c r="I757" s="13"/>
      <c r="J757" s="13">
        <v>430</v>
      </c>
      <c r="K757" s="13">
        <v>430</v>
      </c>
      <c r="L757" s="13"/>
      <c r="M757" s="13"/>
      <c r="N757" s="13"/>
      <c r="O757" s="13"/>
      <c r="P757" s="13"/>
      <c r="Q757" s="14"/>
      <c r="R757" s="14"/>
      <c r="S757" s="14"/>
      <c r="T757" s="14"/>
      <c r="U757" s="14"/>
      <c r="V757" s="14"/>
      <c r="W757" s="14"/>
      <c r="X757" s="14"/>
    </row>
    <row r="758" spans="1:24" s="12" customFormat="1" ht="20.100000000000001" customHeight="1" x14ac:dyDescent="0.25">
      <c r="A758" s="12" t="s">
        <v>1857</v>
      </c>
      <c r="B758" s="12" t="s">
        <v>1858</v>
      </c>
      <c r="C758" s="2" t="s">
        <v>48</v>
      </c>
      <c r="D758" s="12" t="s">
        <v>1215</v>
      </c>
      <c r="E758" s="12" t="s">
        <v>1243</v>
      </c>
      <c r="F758" s="12" t="s">
        <v>1862</v>
      </c>
      <c r="G758" s="13">
        <v>112</v>
      </c>
      <c r="H758" s="13">
        <v>0</v>
      </c>
      <c r="I758" s="13"/>
      <c r="J758" s="13"/>
      <c r="K758" s="13"/>
      <c r="L758" s="13"/>
      <c r="M758" s="13"/>
      <c r="N758" s="13"/>
      <c r="O758" s="13"/>
      <c r="P758" s="13"/>
      <c r="Q758" s="14"/>
      <c r="R758" s="14"/>
      <c r="S758" s="14"/>
      <c r="T758" s="14"/>
      <c r="U758" s="14"/>
      <c r="V758" s="14"/>
      <c r="W758" s="14"/>
      <c r="X758" s="14"/>
    </row>
    <row r="759" spans="1:24" s="12" customFormat="1" ht="20.100000000000001" customHeight="1" x14ac:dyDescent="0.25">
      <c r="A759" s="12" t="s">
        <v>1857</v>
      </c>
      <c r="B759" s="12" t="s">
        <v>1858</v>
      </c>
      <c r="C759" s="2" t="s">
        <v>48</v>
      </c>
      <c r="D759" s="12" t="s">
        <v>1215</v>
      </c>
      <c r="E759" s="12" t="s">
        <v>1243</v>
      </c>
      <c r="F759" s="12" t="s">
        <v>1863</v>
      </c>
      <c r="G759" s="13">
        <v>691</v>
      </c>
      <c r="H759" s="13">
        <v>0</v>
      </c>
      <c r="I759" s="13"/>
      <c r="J759" s="13">
        <v>559</v>
      </c>
      <c r="K759" s="13">
        <v>565</v>
      </c>
      <c r="L759" s="13"/>
      <c r="M759" s="13"/>
      <c r="N759" s="13"/>
      <c r="O759" s="13"/>
      <c r="P759" s="13"/>
      <c r="Q759" s="14"/>
      <c r="R759" s="14"/>
      <c r="S759" s="14"/>
      <c r="T759" s="14"/>
      <c r="U759" s="14"/>
      <c r="V759" s="14"/>
      <c r="W759" s="14"/>
      <c r="X759" s="14"/>
    </row>
    <row r="760" spans="1:24" s="12" customFormat="1" ht="20.100000000000001" customHeight="1" x14ac:dyDescent="0.25">
      <c r="A760" s="12" t="s">
        <v>1857</v>
      </c>
      <c r="B760" s="12" t="s">
        <v>1858</v>
      </c>
      <c r="C760" s="2" t="s">
        <v>48</v>
      </c>
      <c r="D760" s="12" t="s">
        <v>1215</v>
      </c>
      <c r="E760" s="12" t="s">
        <v>1243</v>
      </c>
      <c r="F760" s="12" t="s">
        <v>1864</v>
      </c>
      <c r="G760" s="13">
        <v>353</v>
      </c>
      <c r="H760" s="13">
        <v>0</v>
      </c>
      <c r="I760" s="13"/>
      <c r="J760" s="13">
        <v>297</v>
      </c>
      <c r="K760" s="13">
        <v>297</v>
      </c>
      <c r="L760" s="13"/>
      <c r="M760" s="13"/>
      <c r="N760" s="13"/>
      <c r="O760" s="13"/>
      <c r="P760" s="13"/>
      <c r="Q760" s="14"/>
      <c r="R760" s="14"/>
      <c r="S760" s="14"/>
      <c r="T760" s="14"/>
      <c r="U760" s="14"/>
      <c r="V760" s="14"/>
      <c r="W760" s="14"/>
      <c r="X760" s="14"/>
    </row>
    <row r="761" spans="1:24" s="9" customFormat="1" ht="20.100000000000001" customHeight="1" x14ac:dyDescent="0.25">
      <c r="A761" s="12" t="s">
        <v>1857</v>
      </c>
      <c r="B761" s="12" t="s">
        <v>1858</v>
      </c>
      <c r="C761" s="2" t="s">
        <v>48</v>
      </c>
      <c r="D761" s="12" t="s">
        <v>1215</v>
      </c>
      <c r="E761" s="12" t="s">
        <v>1243</v>
      </c>
      <c r="F761" s="12" t="s">
        <v>1865</v>
      </c>
      <c r="G761" s="13">
        <v>178</v>
      </c>
      <c r="H761" s="13">
        <v>0</v>
      </c>
      <c r="I761" s="13"/>
      <c r="J761" s="13">
        <v>40</v>
      </c>
      <c r="K761" s="13">
        <v>40</v>
      </c>
      <c r="L761" s="13"/>
      <c r="M761" s="13"/>
      <c r="N761" s="13"/>
      <c r="O761" s="13"/>
      <c r="P761" s="13"/>
      <c r="Q761" s="14"/>
      <c r="R761" s="14"/>
      <c r="S761" s="14"/>
      <c r="T761" s="14"/>
      <c r="U761" s="14"/>
      <c r="V761" s="14"/>
      <c r="W761" s="14"/>
      <c r="X761" s="14"/>
    </row>
    <row r="762" spans="1:24" s="9" customFormat="1" ht="20.100000000000001" customHeight="1" x14ac:dyDescent="0.25">
      <c r="A762" s="12" t="s">
        <v>1857</v>
      </c>
      <c r="B762" s="12" t="s">
        <v>1858</v>
      </c>
      <c r="C762" s="2" t="s">
        <v>48</v>
      </c>
      <c r="D762" s="12" t="s">
        <v>1215</v>
      </c>
      <c r="E762" s="12" t="s">
        <v>1866</v>
      </c>
      <c r="F762" s="12" t="s">
        <v>1867</v>
      </c>
      <c r="G762" s="13">
        <v>250</v>
      </c>
      <c r="H762" s="13">
        <v>0</v>
      </c>
      <c r="I762" s="13"/>
      <c r="J762" s="13"/>
      <c r="K762" s="13"/>
      <c r="L762" s="13"/>
      <c r="M762" s="13"/>
      <c r="N762" s="13"/>
      <c r="O762" s="13"/>
      <c r="P762" s="13"/>
      <c r="Q762" s="14"/>
      <c r="R762" s="14"/>
      <c r="S762" s="14"/>
      <c r="T762" s="14"/>
      <c r="U762" s="14"/>
      <c r="V762" s="14"/>
      <c r="W762" s="14"/>
      <c r="X762" s="14"/>
    </row>
    <row r="763" spans="1:24" s="9" customFormat="1" ht="20.100000000000001" customHeight="1" x14ac:dyDescent="0.25">
      <c r="A763" s="12" t="s">
        <v>1857</v>
      </c>
      <c r="B763" s="12" t="s">
        <v>1858</v>
      </c>
      <c r="C763" s="2" t="s">
        <v>48</v>
      </c>
      <c r="D763" s="12" t="s">
        <v>1215</v>
      </c>
      <c r="E763" s="12" t="s">
        <v>1866</v>
      </c>
      <c r="F763" s="12" t="s">
        <v>1868</v>
      </c>
      <c r="G763" s="13">
        <v>174</v>
      </c>
      <c r="H763" s="13">
        <v>0</v>
      </c>
      <c r="I763" s="13"/>
      <c r="J763" s="13">
        <v>104</v>
      </c>
      <c r="K763" s="13">
        <v>104</v>
      </c>
      <c r="L763" s="13"/>
      <c r="M763" s="13"/>
      <c r="N763" s="13"/>
      <c r="O763" s="13"/>
      <c r="P763" s="13"/>
      <c r="Q763" s="14"/>
      <c r="R763" s="14"/>
      <c r="S763" s="14"/>
      <c r="T763" s="14"/>
      <c r="U763" s="14"/>
      <c r="V763" s="14"/>
      <c r="W763" s="14"/>
      <c r="X763" s="14"/>
    </row>
    <row r="764" spans="1:24" ht="20.100000000000001" customHeight="1" x14ac:dyDescent="0.25">
      <c r="A764" s="12" t="s">
        <v>1857</v>
      </c>
      <c r="B764" s="12" t="s">
        <v>1858</v>
      </c>
      <c r="C764" s="2" t="s">
        <v>48</v>
      </c>
      <c r="D764" s="12" t="s">
        <v>1215</v>
      </c>
      <c r="E764" s="12" t="s">
        <v>1866</v>
      </c>
      <c r="F764" s="12" t="s">
        <v>1869</v>
      </c>
      <c r="G764" s="13">
        <v>758</v>
      </c>
      <c r="H764" s="13">
        <v>0</v>
      </c>
      <c r="I764" s="13"/>
      <c r="J764" s="13">
        <v>379</v>
      </c>
      <c r="K764" s="13">
        <v>379</v>
      </c>
      <c r="L764" s="13"/>
      <c r="M764" s="13"/>
      <c r="N764" s="13"/>
      <c r="O764" s="13"/>
      <c r="P764" s="13"/>
      <c r="Q764" s="14"/>
      <c r="R764" s="14"/>
      <c r="S764" s="14"/>
      <c r="T764" s="14"/>
      <c r="U764" s="14"/>
      <c r="V764" s="14"/>
      <c r="W764" s="14"/>
      <c r="X764" s="14"/>
    </row>
    <row r="765" spans="1:24" ht="20.100000000000001" customHeight="1" x14ac:dyDescent="0.25">
      <c r="A765" s="12" t="s">
        <v>1857</v>
      </c>
      <c r="B765" s="12" t="s">
        <v>1858</v>
      </c>
      <c r="C765" s="2" t="s">
        <v>48</v>
      </c>
      <c r="D765" s="12" t="s">
        <v>1215</v>
      </c>
      <c r="E765" s="12" t="s">
        <v>1866</v>
      </c>
      <c r="F765" s="12" t="s">
        <v>1870</v>
      </c>
      <c r="G765" s="13">
        <v>870</v>
      </c>
      <c r="H765" s="13">
        <v>0</v>
      </c>
      <c r="I765" s="13"/>
      <c r="J765" s="13">
        <v>740</v>
      </c>
      <c r="K765" s="13">
        <v>740</v>
      </c>
      <c r="L765" s="13"/>
      <c r="M765" s="13"/>
      <c r="N765" s="13"/>
      <c r="O765" s="13"/>
      <c r="P765" s="13"/>
      <c r="Q765" s="14"/>
      <c r="R765" s="14"/>
      <c r="S765" s="14"/>
      <c r="T765" s="14"/>
      <c r="U765" s="14"/>
      <c r="V765" s="14"/>
      <c r="W765" s="14"/>
      <c r="X765" s="14"/>
    </row>
    <row r="766" spans="1:24" ht="20.100000000000001" customHeight="1" x14ac:dyDescent="0.25">
      <c r="A766" s="12" t="s">
        <v>1857</v>
      </c>
      <c r="B766" s="12" t="s">
        <v>1858</v>
      </c>
      <c r="C766" s="2" t="s">
        <v>48</v>
      </c>
      <c r="D766" s="12" t="s">
        <v>1215</v>
      </c>
      <c r="E766" s="12" t="s">
        <v>1866</v>
      </c>
      <c r="F766" s="12" t="s">
        <v>1871</v>
      </c>
      <c r="G766" s="13">
        <v>1819</v>
      </c>
      <c r="H766" s="13">
        <v>0</v>
      </c>
      <c r="I766" s="13"/>
      <c r="J766" s="13">
        <v>1784</v>
      </c>
      <c r="K766" s="13">
        <v>1784</v>
      </c>
      <c r="L766" s="13"/>
      <c r="M766" s="13"/>
      <c r="N766" s="13"/>
      <c r="O766" s="13"/>
      <c r="P766" s="13"/>
      <c r="Q766" s="14"/>
      <c r="R766" s="14"/>
      <c r="S766" s="14"/>
      <c r="T766" s="14"/>
      <c r="U766" s="14"/>
      <c r="V766" s="14"/>
      <c r="W766" s="14"/>
      <c r="X766" s="14"/>
    </row>
    <row r="767" spans="1:24" ht="20.100000000000001" customHeight="1" x14ac:dyDescent="0.25">
      <c r="A767" s="12" t="s">
        <v>1857</v>
      </c>
      <c r="B767" s="12" t="s">
        <v>1858</v>
      </c>
      <c r="C767" s="2" t="s">
        <v>48</v>
      </c>
      <c r="D767" s="12" t="s">
        <v>1215</v>
      </c>
      <c r="E767" s="12" t="s">
        <v>1866</v>
      </c>
      <c r="F767" s="12" t="s">
        <v>1872</v>
      </c>
      <c r="G767" s="13">
        <v>324</v>
      </c>
      <c r="H767" s="13">
        <v>0</v>
      </c>
      <c r="I767" s="13"/>
      <c r="J767" s="13"/>
      <c r="K767" s="13"/>
      <c r="L767" s="13"/>
      <c r="M767" s="13"/>
      <c r="N767" s="13"/>
      <c r="O767" s="13"/>
      <c r="P767" s="13"/>
      <c r="Q767" s="14"/>
      <c r="R767" s="14"/>
      <c r="S767" s="14"/>
      <c r="T767" s="14"/>
      <c r="U767" s="14"/>
      <c r="V767" s="14"/>
      <c r="W767" s="14"/>
      <c r="X767" s="14"/>
    </row>
    <row r="768" spans="1:24" ht="20.100000000000001" customHeight="1" x14ac:dyDescent="0.25">
      <c r="A768" s="12" t="s">
        <v>1857</v>
      </c>
      <c r="B768" s="12" t="s">
        <v>1858</v>
      </c>
      <c r="C768" s="2" t="s">
        <v>48</v>
      </c>
      <c r="D768" s="12" t="s">
        <v>1215</v>
      </c>
      <c r="E768" s="12" t="s">
        <v>1866</v>
      </c>
      <c r="F768" s="12" t="s">
        <v>1873</v>
      </c>
      <c r="G768" s="13">
        <v>313</v>
      </c>
      <c r="H768" s="13">
        <v>0</v>
      </c>
      <c r="I768" s="13"/>
      <c r="J768" s="13">
        <v>250</v>
      </c>
      <c r="K768" s="13">
        <v>250</v>
      </c>
      <c r="L768" s="13"/>
      <c r="M768" s="13"/>
      <c r="N768" s="13"/>
      <c r="O768" s="13"/>
      <c r="P768" s="13"/>
      <c r="Q768" s="14"/>
      <c r="R768" s="14"/>
      <c r="S768" s="14"/>
      <c r="T768" s="14"/>
      <c r="U768" s="14"/>
      <c r="V768" s="14"/>
      <c r="W768" s="14"/>
      <c r="X768" s="14"/>
    </row>
    <row r="769" spans="1:24" ht="20.100000000000001" customHeight="1" x14ac:dyDescent="0.25">
      <c r="A769" s="12" t="s">
        <v>1857</v>
      </c>
      <c r="B769" s="12" t="s">
        <v>1858</v>
      </c>
      <c r="C769" s="2" t="s">
        <v>48</v>
      </c>
      <c r="D769" s="12" t="s">
        <v>1215</v>
      </c>
      <c r="E769" s="12" t="s">
        <v>1866</v>
      </c>
      <c r="F769" s="12" t="s">
        <v>1874</v>
      </c>
      <c r="G769" s="13">
        <v>2043</v>
      </c>
      <c r="H769" s="13">
        <v>0</v>
      </c>
      <c r="I769" s="13"/>
      <c r="J769" s="13">
        <v>1839</v>
      </c>
      <c r="K769" s="13">
        <v>1839</v>
      </c>
      <c r="L769" s="13"/>
      <c r="M769" s="13"/>
      <c r="N769" s="13"/>
      <c r="O769" s="13"/>
      <c r="P769" s="13"/>
      <c r="Q769" s="14"/>
      <c r="R769" s="14"/>
      <c r="S769" s="14"/>
      <c r="T769" s="14"/>
      <c r="U769" s="14"/>
      <c r="V769" s="14"/>
      <c r="W769" s="14"/>
      <c r="X769" s="14"/>
    </row>
    <row r="770" spans="1:24" s="9" customFormat="1" ht="20.100000000000001" customHeight="1" x14ac:dyDescent="0.25">
      <c r="A770" s="9" t="s">
        <v>1857</v>
      </c>
      <c r="B770" s="9" t="s">
        <v>1858</v>
      </c>
      <c r="C770" s="3" t="s">
        <v>48</v>
      </c>
      <c r="D770" s="9" t="s">
        <v>1215</v>
      </c>
      <c r="E770" s="9" t="s">
        <v>1227</v>
      </c>
      <c r="F770" s="9" t="s">
        <v>2087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1"/>
      <c r="R770" s="8"/>
      <c r="S770" s="8"/>
      <c r="T770" s="8"/>
      <c r="U770" s="8"/>
      <c r="V770" s="8"/>
      <c r="W770" s="8"/>
      <c r="X770" s="8"/>
    </row>
    <row r="771" spans="1:24" ht="20.100000000000001" customHeight="1" x14ac:dyDescent="0.25">
      <c r="A771" s="9" t="s">
        <v>1857</v>
      </c>
      <c r="B771" s="9" t="s">
        <v>1858</v>
      </c>
      <c r="C771" s="3" t="s">
        <v>48</v>
      </c>
      <c r="D771" s="9" t="s">
        <v>1215</v>
      </c>
      <c r="E771" s="9" t="s">
        <v>1243</v>
      </c>
      <c r="F771" s="9" t="s">
        <v>1247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1"/>
    </row>
    <row r="772" spans="1:24" ht="20.100000000000001" customHeight="1" x14ac:dyDescent="0.25">
      <c r="A772" s="9" t="s">
        <v>1857</v>
      </c>
      <c r="B772" s="9" t="s">
        <v>1858</v>
      </c>
      <c r="C772" s="3" t="s">
        <v>48</v>
      </c>
      <c r="D772" s="9" t="s">
        <v>1215</v>
      </c>
      <c r="E772" s="9" t="s">
        <v>1866</v>
      </c>
      <c r="F772" s="9" t="s">
        <v>2028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1"/>
    </row>
    <row r="773" spans="1:24" ht="20.100000000000001" customHeight="1" x14ac:dyDescent="0.25">
      <c r="A773" s="19" t="s">
        <v>1213</v>
      </c>
      <c r="B773" s="19" t="s">
        <v>1214</v>
      </c>
      <c r="C773" s="1" t="s">
        <v>26</v>
      </c>
      <c r="D773" s="19" t="s">
        <v>1215</v>
      </c>
      <c r="E773" s="19" t="s">
        <v>1216</v>
      </c>
      <c r="F773" s="19" t="s">
        <v>1217</v>
      </c>
      <c r="G773" s="17">
        <v>474</v>
      </c>
      <c r="H773" s="17">
        <v>0</v>
      </c>
      <c r="I773" s="17">
        <v>410</v>
      </c>
      <c r="J773" s="17">
        <v>246</v>
      </c>
      <c r="K773" s="17">
        <v>246</v>
      </c>
      <c r="L773" s="17">
        <v>0</v>
      </c>
      <c r="M773" s="17">
        <v>84</v>
      </c>
      <c r="N773" s="17">
        <v>84</v>
      </c>
      <c r="O773" s="17">
        <f>Table54[[#This Row],[Elanikud RKA]]-Table54[[#This Row],[Liitunud ÜK e]]-Table54[[#This Row],[M liitunud ÜK LP e]]</f>
        <v>80</v>
      </c>
      <c r="P773" s="17">
        <f>Table54[[#This Row],[Elanikud RKA]]-Table54[[#This Row],[Liitunud ÜV e]]-Table54[[#This Row],[M liitunud ÜV LP e]]</f>
        <v>80</v>
      </c>
      <c r="Q773" s="8">
        <f>Table54[[#This Row],[Elanikud RKA]]/(Table54[[#This Row],[Elanikud]])</f>
        <v>0.86497890295358648</v>
      </c>
      <c r="S773" s="8">
        <f>Table54[[#This Row],[Liitunud ÜK e]]/(Table54[[#This Row],[Elanikud RKA]]+Table54[[#This Row],[Liitunud H e]])</f>
        <v>0.6</v>
      </c>
      <c r="T773" s="8">
        <f>Table54[[#This Row],[Liitunud ÜV e]]/(Table54[[#This Row],[Elanikud RKA]]+Table54[[#This Row],[Liitunud H e]])</f>
        <v>0.6</v>
      </c>
      <c r="U773" s="8">
        <f>Table54[[#This Row],[M liitunud ÜK LP e]]/(Table54[[#This Row],[Elanikud RKA]]+Table54[[#This Row],[Liitunud H e]])</f>
        <v>0.20487804878048779</v>
      </c>
      <c r="V773" s="8">
        <f>Table54[[#This Row],[M liitunud ÜV LP e]]/(Table54[[#This Row],[Elanikud RKA]]+Table54[[#This Row],[Liitunud H e]])</f>
        <v>0.20487804878048779</v>
      </c>
      <c r="W773" s="8">
        <f>Table54[[#This Row],[M liitunud ÜK e]]/(Table54[[#This Row],[Elanikud RKA]]+Table54[[#This Row],[Liitunud H e]])</f>
        <v>0.1951219512195122</v>
      </c>
      <c r="X773" s="8">
        <f>Table54[[#This Row],[M liitunud ÜV e]]/(Table54[[#This Row],[Elanikud RKA]]+Table54[[#This Row],[Liitunud H e]])</f>
        <v>0.1951219512195122</v>
      </c>
    </row>
    <row r="774" spans="1:24" ht="20.100000000000001" customHeight="1" x14ac:dyDescent="0.25">
      <c r="A774" s="19" t="s">
        <v>1218</v>
      </c>
      <c r="B774" s="19" t="s">
        <v>1219</v>
      </c>
      <c r="C774" s="1" t="s">
        <v>26</v>
      </c>
      <c r="D774" s="19" t="s">
        <v>1215</v>
      </c>
      <c r="E774" s="19" t="s">
        <v>1216</v>
      </c>
      <c r="F774" s="19" t="s">
        <v>1220</v>
      </c>
      <c r="G774" s="17">
        <v>392</v>
      </c>
      <c r="H774" s="17">
        <v>0</v>
      </c>
      <c r="I774" s="17">
        <v>270</v>
      </c>
      <c r="J774" s="17">
        <v>135</v>
      </c>
      <c r="K774" s="17">
        <v>229</v>
      </c>
      <c r="L774" s="17">
        <v>0</v>
      </c>
      <c r="M774" s="17">
        <v>42</v>
      </c>
      <c r="N774" s="17">
        <v>41</v>
      </c>
      <c r="O774" s="17">
        <f>Table54[[#This Row],[Elanikud RKA]]-Table54[[#This Row],[Liitunud ÜK e]]-Table54[[#This Row],[M liitunud ÜK LP e]]</f>
        <v>93</v>
      </c>
      <c r="P774" s="17">
        <f>Table54[[#This Row],[Elanikud RKA]]-Table54[[#This Row],[Liitunud ÜV e]]-Table54[[#This Row],[M liitunud ÜV LP e]]</f>
        <v>0</v>
      </c>
      <c r="Q774" s="8">
        <f>Table54[[#This Row],[Elanikud RKA]]/(Table54[[#This Row],[Elanikud]])</f>
        <v>0.68877551020408168</v>
      </c>
      <c r="S774" s="8">
        <f>Table54[[#This Row],[Liitunud ÜK e]]/(Table54[[#This Row],[Elanikud RKA]]+Table54[[#This Row],[Liitunud H e]])</f>
        <v>0.5</v>
      </c>
      <c r="T774" s="8">
        <f>Table54[[#This Row],[Liitunud ÜV e]]/(Table54[[#This Row],[Elanikud RKA]]+Table54[[#This Row],[Liitunud H e]])</f>
        <v>0.8481481481481481</v>
      </c>
      <c r="U774" s="8">
        <f>Table54[[#This Row],[M liitunud ÜK LP e]]/(Table54[[#This Row],[Elanikud RKA]]+Table54[[#This Row],[Liitunud H e]])</f>
        <v>0.15555555555555556</v>
      </c>
      <c r="V774" s="8">
        <f>Table54[[#This Row],[M liitunud ÜV LP e]]/(Table54[[#This Row],[Elanikud RKA]]+Table54[[#This Row],[Liitunud H e]])</f>
        <v>0.15185185185185185</v>
      </c>
      <c r="W774" s="8">
        <f>Table54[[#This Row],[M liitunud ÜK e]]/(Table54[[#This Row],[Elanikud RKA]]+Table54[[#This Row],[Liitunud H e]])</f>
        <v>0.34444444444444444</v>
      </c>
      <c r="X774" s="8">
        <f>Table54[[#This Row],[M liitunud ÜV e]]/(Table54[[#This Row],[Elanikud RKA]]+Table54[[#This Row],[Liitunud H e]])</f>
        <v>0</v>
      </c>
    </row>
    <row r="775" spans="1:24" ht="20.100000000000001" customHeight="1" x14ac:dyDescent="0.25">
      <c r="A775" s="19" t="s">
        <v>1221</v>
      </c>
      <c r="B775" s="19" t="s">
        <v>1222</v>
      </c>
      <c r="C775" s="1" t="s">
        <v>26</v>
      </c>
      <c r="D775" s="19" t="s">
        <v>1215</v>
      </c>
      <c r="E775" s="19" t="s">
        <v>1223</v>
      </c>
      <c r="F775" s="19" t="s">
        <v>1224</v>
      </c>
      <c r="G775" s="17">
        <v>552</v>
      </c>
      <c r="H775" s="17">
        <v>0</v>
      </c>
      <c r="I775" s="17">
        <v>420</v>
      </c>
      <c r="J775" s="17">
        <v>361</v>
      </c>
      <c r="K775" s="17">
        <v>382</v>
      </c>
      <c r="L775" s="17">
        <v>0</v>
      </c>
      <c r="M775" s="17">
        <f>Table54[[#This Row],[Elanikud RKA]]-Table54[[#This Row],[Liitunud ÜK e]]-Table54[[#This Row],[M liitunud ÜK e]]</f>
        <v>22</v>
      </c>
      <c r="N775" s="17">
        <f>Table54[[#This Row],[Elanikud RKA]]-Table54[[#This Row],[Liitunud ÜV e]]-Table54[[#This Row],[M liitunud ÜV e]]</f>
        <v>9</v>
      </c>
      <c r="O775" s="17">
        <v>37</v>
      </c>
      <c r="P775" s="17">
        <v>29</v>
      </c>
      <c r="Q775" s="8">
        <f>Table54[[#This Row],[Elanikud RKA]]/(Table54[[#This Row],[Elanikud]])</f>
        <v>0.76086956521739135</v>
      </c>
      <c r="S775" s="8">
        <f>Table54[[#This Row],[Liitunud ÜK e]]/(Table54[[#This Row],[Elanikud RKA]]+Table54[[#This Row],[Liitunud H e]])</f>
        <v>0.85952380952380958</v>
      </c>
      <c r="T775" s="8">
        <f>Table54[[#This Row],[Liitunud ÜV e]]/(Table54[[#This Row],[Elanikud RKA]]+Table54[[#This Row],[Liitunud H e]])</f>
        <v>0.90952380952380951</v>
      </c>
      <c r="U775" s="8">
        <f>Table54[[#This Row],[M liitunud ÜK LP e]]/(Table54[[#This Row],[Elanikud RKA]]+Table54[[#This Row],[Liitunud H e]])</f>
        <v>5.2380952380952382E-2</v>
      </c>
      <c r="V775" s="8">
        <f>Table54[[#This Row],[M liitunud ÜV LP e]]/(Table54[[#This Row],[Elanikud RKA]]+Table54[[#This Row],[Liitunud H e]])</f>
        <v>2.1428571428571429E-2</v>
      </c>
      <c r="W775" s="8">
        <f>Table54[[#This Row],[M liitunud ÜK e]]/(Table54[[#This Row],[Elanikud RKA]]+Table54[[#This Row],[Liitunud H e]])</f>
        <v>8.8095238095238101E-2</v>
      </c>
      <c r="X775" s="8">
        <f>Table54[[#This Row],[M liitunud ÜV e]]/(Table54[[#This Row],[Elanikud RKA]]+Table54[[#This Row],[Liitunud H e]])</f>
        <v>6.9047619047619052E-2</v>
      </c>
    </row>
    <row r="776" spans="1:24" s="9" customFormat="1" ht="20.100000000000001" customHeight="1" x14ac:dyDescent="0.25">
      <c r="A776" s="19" t="s">
        <v>1225</v>
      </c>
      <c r="B776" s="19" t="s">
        <v>1226</v>
      </c>
      <c r="C776" s="1" t="s">
        <v>26</v>
      </c>
      <c r="D776" s="19" t="s">
        <v>1215</v>
      </c>
      <c r="E776" s="19" t="s">
        <v>1227</v>
      </c>
      <c r="F776" s="19" t="s">
        <v>1228</v>
      </c>
      <c r="G776" s="17">
        <v>733</v>
      </c>
      <c r="H776" s="17">
        <v>0</v>
      </c>
      <c r="I776" s="17">
        <v>450</v>
      </c>
      <c r="J776" s="17">
        <v>45</v>
      </c>
      <c r="K776" s="17">
        <v>450</v>
      </c>
      <c r="L776" s="17">
        <v>0</v>
      </c>
      <c r="M776" s="17">
        <v>0</v>
      </c>
      <c r="N776" s="17">
        <v>0</v>
      </c>
      <c r="O776" s="17">
        <f>Table54[[#This Row],[Elanikud RKA]]-Table54[[#This Row],[Liitunud ÜK e]]-Table54[[#This Row],[M liitunud ÜK LP e]]</f>
        <v>405</v>
      </c>
      <c r="P776" s="17">
        <f>Table54[[#This Row],[Elanikud RKA]]-Table54[[#This Row],[Liitunud ÜV e]]-Table54[[#This Row],[M liitunud ÜV LP e]]</f>
        <v>0</v>
      </c>
      <c r="Q776" s="8">
        <f>Table54[[#This Row],[Elanikud RKA]]/(Table54[[#This Row],[Elanikud]])</f>
        <v>0.61391541609822642</v>
      </c>
      <c r="R776" s="8"/>
      <c r="S776" s="8">
        <f>Table54[[#This Row],[Liitunud ÜK e]]/(Table54[[#This Row],[Elanikud RKA]]+Table54[[#This Row],[Liitunud H e]])</f>
        <v>0.1</v>
      </c>
      <c r="T776" s="8">
        <f>Table54[[#This Row],[Liitunud ÜV e]]/(Table54[[#This Row],[Elanikud RKA]]+Table54[[#This Row],[Liitunud H e]])</f>
        <v>1</v>
      </c>
      <c r="U776" s="8">
        <f>Table54[[#This Row],[M liitunud ÜK LP e]]/(Table54[[#This Row],[Elanikud RKA]]+Table54[[#This Row],[Liitunud H e]])</f>
        <v>0</v>
      </c>
      <c r="V776" s="8">
        <f>Table54[[#This Row],[M liitunud ÜV LP e]]/(Table54[[#This Row],[Elanikud RKA]]+Table54[[#This Row],[Liitunud H e]])</f>
        <v>0</v>
      </c>
      <c r="W776" s="8">
        <f>Table54[[#This Row],[M liitunud ÜK e]]/(Table54[[#This Row],[Elanikud RKA]]+Table54[[#This Row],[Liitunud H e]])</f>
        <v>0.9</v>
      </c>
      <c r="X776" s="8">
        <f>Table54[[#This Row],[M liitunud ÜV e]]/(Table54[[#This Row],[Elanikud RKA]]+Table54[[#This Row],[Liitunud H e]])</f>
        <v>0</v>
      </c>
    </row>
    <row r="777" spans="1:24" ht="20.100000000000001" customHeight="1" x14ac:dyDescent="0.25">
      <c r="A777" s="19" t="s">
        <v>1229</v>
      </c>
      <c r="B777" s="19" t="s">
        <v>1230</v>
      </c>
      <c r="C777" s="1" t="s">
        <v>26</v>
      </c>
      <c r="D777" s="19" t="s">
        <v>1215</v>
      </c>
      <c r="E777" s="19" t="s">
        <v>1227</v>
      </c>
      <c r="F777" s="19" t="s">
        <v>1231</v>
      </c>
      <c r="G777" s="17">
        <v>225</v>
      </c>
      <c r="H777" s="17">
        <v>0</v>
      </c>
      <c r="I777" s="17">
        <v>150</v>
      </c>
      <c r="J777" s="17">
        <v>150</v>
      </c>
      <c r="K777" s="17">
        <v>150</v>
      </c>
      <c r="L777" s="17">
        <v>0</v>
      </c>
      <c r="M777" s="17">
        <v>0</v>
      </c>
      <c r="N777" s="17">
        <v>0</v>
      </c>
      <c r="O777" s="17">
        <f>Table54[[#This Row],[Elanikud RKA]]-Table54[[#This Row],[Liitunud ÜK e]]-Table54[[#This Row],[M liitunud ÜK LP e]]</f>
        <v>0</v>
      </c>
      <c r="P777" s="17">
        <f>Table54[[#This Row],[Elanikud RKA]]-Table54[[#This Row],[Liitunud ÜV e]]-Table54[[#This Row],[M liitunud ÜV LP e]]</f>
        <v>0</v>
      </c>
      <c r="Q777" s="8">
        <f>Table54[[#This Row],[Elanikud RKA]]/(Table54[[#This Row],[Elanikud]])</f>
        <v>0.66666666666666663</v>
      </c>
      <c r="S777" s="8">
        <f>Table54[[#This Row],[Liitunud ÜK e]]/(Table54[[#This Row],[Elanikud RKA]]+Table54[[#This Row],[Liitunud H e]])</f>
        <v>1</v>
      </c>
      <c r="T777" s="8">
        <f>Table54[[#This Row],[Liitunud ÜV e]]/(Table54[[#This Row],[Elanikud RKA]]+Table54[[#This Row],[Liitunud H e]])</f>
        <v>1</v>
      </c>
      <c r="U777" s="8">
        <f>Table54[[#This Row],[M liitunud ÜK LP e]]/(Table54[[#This Row],[Elanikud RKA]]+Table54[[#This Row],[Liitunud H e]])</f>
        <v>0</v>
      </c>
      <c r="V777" s="8">
        <f>Table54[[#This Row],[M liitunud ÜV LP e]]/(Table54[[#This Row],[Elanikud RKA]]+Table54[[#This Row],[Liitunud H e]])</f>
        <v>0</v>
      </c>
      <c r="W777" s="8">
        <f>Table54[[#This Row],[M liitunud ÜK e]]/(Table54[[#This Row],[Elanikud RKA]]+Table54[[#This Row],[Liitunud H e]])</f>
        <v>0</v>
      </c>
      <c r="X777" s="8">
        <f>Table54[[#This Row],[M liitunud ÜV e]]/(Table54[[#This Row],[Elanikud RKA]]+Table54[[#This Row],[Liitunud H e]])</f>
        <v>0</v>
      </c>
    </row>
    <row r="778" spans="1:24" s="9" customFormat="1" ht="20.100000000000001" customHeight="1" x14ac:dyDescent="0.25">
      <c r="A778" s="19" t="s">
        <v>1232</v>
      </c>
      <c r="B778" s="19" t="s">
        <v>1233</v>
      </c>
      <c r="C778" s="1" t="s">
        <v>26</v>
      </c>
      <c r="D778" s="19" t="s">
        <v>1215</v>
      </c>
      <c r="E778" s="19" t="s">
        <v>1227</v>
      </c>
      <c r="F778" s="19" t="s">
        <v>1234</v>
      </c>
      <c r="G778" s="17">
        <v>250</v>
      </c>
      <c r="H778" s="17">
        <v>0</v>
      </c>
      <c r="I778" s="17">
        <v>230</v>
      </c>
      <c r="J778" s="17">
        <v>168</v>
      </c>
      <c r="K778" s="17">
        <v>168</v>
      </c>
      <c r="L778" s="17">
        <v>0</v>
      </c>
      <c r="M778" s="17">
        <v>0</v>
      </c>
      <c r="N778" s="17">
        <v>0</v>
      </c>
      <c r="O778" s="17">
        <f>Table54[[#This Row],[Elanikud RKA]]-Table54[[#This Row],[Liitunud ÜK e]]-Table54[[#This Row],[M liitunud ÜK LP e]]</f>
        <v>62</v>
      </c>
      <c r="P778" s="17">
        <f>Table54[[#This Row],[Elanikud RKA]]-Table54[[#This Row],[Liitunud ÜV e]]-Table54[[#This Row],[M liitunud ÜV LP e]]</f>
        <v>62</v>
      </c>
      <c r="Q778" s="8">
        <f>Table54[[#This Row],[Elanikud RKA]]/(Table54[[#This Row],[Elanikud]])</f>
        <v>0.92</v>
      </c>
      <c r="R778" s="8"/>
      <c r="S778" s="8">
        <f>Table54[[#This Row],[Liitunud ÜK e]]/(Table54[[#This Row],[Elanikud RKA]]+Table54[[#This Row],[Liitunud H e]])</f>
        <v>0.73043478260869565</v>
      </c>
      <c r="T778" s="8">
        <f>Table54[[#This Row],[Liitunud ÜV e]]/(Table54[[#This Row],[Elanikud RKA]]+Table54[[#This Row],[Liitunud H e]])</f>
        <v>0.73043478260869565</v>
      </c>
      <c r="U778" s="8">
        <f>Table54[[#This Row],[M liitunud ÜK LP e]]/(Table54[[#This Row],[Elanikud RKA]]+Table54[[#This Row],[Liitunud H e]])</f>
        <v>0</v>
      </c>
      <c r="V778" s="8">
        <f>Table54[[#This Row],[M liitunud ÜV LP e]]/(Table54[[#This Row],[Elanikud RKA]]+Table54[[#This Row],[Liitunud H e]])</f>
        <v>0</v>
      </c>
      <c r="W778" s="8">
        <f>Table54[[#This Row],[M liitunud ÜK e]]/(Table54[[#This Row],[Elanikud RKA]]+Table54[[#This Row],[Liitunud H e]])</f>
        <v>0.26956521739130435</v>
      </c>
      <c r="X778" s="8">
        <f>Table54[[#This Row],[M liitunud ÜV e]]/(Table54[[#This Row],[Elanikud RKA]]+Table54[[#This Row],[Liitunud H e]])</f>
        <v>0.26956521739130435</v>
      </c>
    </row>
    <row r="779" spans="1:24" ht="20.100000000000001" customHeight="1" x14ac:dyDescent="0.25">
      <c r="A779" s="9" t="s">
        <v>1232</v>
      </c>
      <c r="B779" s="9" t="s">
        <v>1233</v>
      </c>
      <c r="C779" s="3" t="s">
        <v>26</v>
      </c>
      <c r="D779" s="9" t="s">
        <v>1215</v>
      </c>
      <c r="E779" s="9" t="s">
        <v>1227</v>
      </c>
      <c r="F779" s="9" t="s">
        <v>2088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1"/>
    </row>
    <row r="780" spans="1:24" ht="20.100000000000001" customHeight="1" x14ac:dyDescent="0.25">
      <c r="A780" s="19" t="s">
        <v>1235</v>
      </c>
      <c r="B780" s="19" t="s">
        <v>1236</v>
      </c>
      <c r="C780" s="1" t="s">
        <v>26</v>
      </c>
      <c r="D780" s="19" t="s">
        <v>1215</v>
      </c>
      <c r="E780" s="19" t="s">
        <v>1227</v>
      </c>
      <c r="F780" s="19" t="s">
        <v>1237</v>
      </c>
      <c r="G780" s="17">
        <v>437</v>
      </c>
      <c r="H780" s="17">
        <v>0</v>
      </c>
      <c r="I780" s="17">
        <v>360</v>
      </c>
      <c r="J780" s="17">
        <v>360</v>
      </c>
      <c r="K780" s="17">
        <v>360</v>
      </c>
      <c r="L780" s="17">
        <v>0</v>
      </c>
      <c r="M780" s="17">
        <v>0</v>
      </c>
      <c r="N780" s="17">
        <v>0</v>
      </c>
      <c r="O780" s="17">
        <f>Table54[[#This Row],[Elanikud RKA]]-Table54[[#This Row],[Liitunud ÜK e]]-Table54[[#This Row],[M liitunud ÜK LP e]]</f>
        <v>0</v>
      </c>
      <c r="P780" s="17">
        <f>Table54[[#This Row],[Elanikud RKA]]-Table54[[#This Row],[Liitunud ÜV e]]-Table54[[#This Row],[M liitunud ÜV LP e]]</f>
        <v>0</v>
      </c>
      <c r="Q780" s="8">
        <f>Table54[[#This Row],[Elanikud RKA]]/(Table54[[#This Row],[Elanikud]])</f>
        <v>0.82379862700228834</v>
      </c>
      <c r="S780" s="8">
        <f>Table54[[#This Row],[Liitunud ÜK e]]/(Table54[[#This Row],[Elanikud RKA]]+Table54[[#This Row],[Liitunud H e]])</f>
        <v>1</v>
      </c>
      <c r="T780" s="8">
        <f>Table54[[#This Row],[Liitunud ÜV e]]/(Table54[[#This Row],[Elanikud RKA]]+Table54[[#This Row],[Liitunud H e]])</f>
        <v>1</v>
      </c>
      <c r="U780" s="8">
        <f>Table54[[#This Row],[M liitunud ÜK LP e]]/(Table54[[#This Row],[Elanikud RKA]]+Table54[[#This Row],[Liitunud H e]])</f>
        <v>0</v>
      </c>
      <c r="V780" s="8">
        <f>Table54[[#This Row],[M liitunud ÜV LP e]]/(Table54[[#This Row],[Elanikud RKA]]+Table54[[#This Row],[Liitunud H e]])</f>
        <v>0</v>
      </c>
      <c r="W780" s="8">
        <f>Table54[[#This Row],[M liitunud ÜK e]]/(Table54[[#This Row],[Elanikud RKA]]+Table54[[#This Row],[Liitunud H e]])</f>
        <v>0</v>
      </c>
      <c r="X780" s="8">
        <f>Table54[[#This Row],[M liitunud ÜV e]]/(Table54[[#This Row],[Elanikud RKA]]+Table54[[#This Row],[Liitunud H e]])</f>
        <v>0</v>
      </c>
    </row>
    <row r="781" spans="1:24" ht="20.100000000000001" customHeight="1" x14ac:dyDescent="0.25">
      <c r="A781" s="19" t="s">
        <v>1238</v>
      </c>
      <c r="B781" s="19" t="s">
        <v>1239</v>
      </c>
      <c r="C781" s="1" t="s">
        <v>26</v>
      </c>
      <c r="D781" s="19" t="s">
        <v>1215</v>
      </c>
      <c r="E781" s="19" t="s">
        <v>1227</v>
      </c>
      <c r="F781" s="19" t="s">
        <v>1240</v>
      </c>
      <c r="G781" s="17">
        <v>492</v>
      </c>
      <c r="H781" s="17">
        <v>0</v>
      </c>
      <c r="I781" s="17">
        <v>400</v>
      </c>
      <c r="J781" s="17">
        <v>400</v>
      </c>
      <c r="K781" s="17">
        <v>400</v>
      </c>
      <c r="L781" s="17">
        <v>0</v>
      </c>
      <c r="M781" s="17">
        <v>0</v>
      </c>
      <c r="N781" s="17">
        <v>0</v>
      </c>
      <c r="O781" s="17">
        <f>Table54[[#This Row],[Elanikud RKA]]-Table54[[#This Row],[Liitunud ÜK e]]-Table54[[#This Row],[M liitunud ÜK LP e]]</f>
        <v>0</v>
      </c>
      <c r="P781" s="17">
        <f>Table54[[#This Row],[Elanikud RKA]]-Table54[[#This Row],[Liitunud ÜV e]]-Table54[[#This Row],[M liitunud ÜV LP e]]</f>
        <v>0</v>
      </c>
      <c r="Q781" s="8">
        <f>Table54[[#This Row],[Elanikud RKA]]/(Table54[[#This Row],[Elanikud]])</f>
        <v>0.81300813008130079</v>
      </c>
      <c r="S781" s="8">
        <f>Table54[[#This Row],[Liitunud ÜK e]]/(Table54[[#This Row],[Elanikud RKA]]+Table54[[#This Row],[Liitunud H e]])</f>
        <v>1</v>
      </c>
      <c r="T781" s="8">
        <f>Table54[[#This Row],[Liitunud ÜV e]]/(Table54[[#This Row],[Elanikud RKA]]+Table54[[#This Row],[Liitunud H e]])</f>
        <v>1</v>
      </c>
      <c r="U781" s="8">
        <f>Table54[[#This Row],[M liitunud ÜK LP e]]/(Table54[[#This Row],[Elanikud RKA]]+Table54[[#This Row],[Liitunud H e]])</f>
        <v>0</v>
      </c>
      <c r="V781" s="8">
        <f>Table54[[#This Row],[M liitunud ÜV LP e]]/(Table54[[#This Row],[Elanikud RKA]]+Table54[[#This Row],[Liitunud H e]])</f>
        <v>0</v>
      </c>
      <c r="W781" s="8">
        <f>Table54[[#This Row],[M liitunud ÜK e]]/(Table54[[#This Row],[Elanikud RKA]]+Table54[[#This Row],[Liitunud H e]])</f>
        <v>0</v>
      </c>
      <c r="X781" s="8">
        <f>Table54[[#This Row],[M liitunud ÜV e]]/(Table54[[#This Row],[Elanikud RKA]]+Table54[[#This Row],[Liitunud H e]])</f>
        <v>0</v>
      </c>
    </row>
    <row r="782" spans="1:24" s="9" customFormat="1" ht="20.100000000000001" customHeight="1" x14ac:dyDescent="0.25">
      <c r="A782" s="19" t="s">
        <v>1241</v>
      </c>
      <c r="B782" s="19" t="s">
        <v>1242</v>
      </c>
      <c r="C782" s="1" t="s">
        <v>26</v>
      </c>
      <c r="D782" s="19" t="s">
        <v>1215</v>
      </c>
      <c r="E782" s="19" t="s">
        <v>1243</v>
      </c>
      <c r="F782" s="19" t="s">
        <v>1244</v>
      </c>
      <c r="G782" s="17">
        <v>169</v>
      </c>
      <c r="H782" s="17">
        <v>0</v>
      </c>
      <c r="I782" s="17">
        <v>110</v>
      </c>
      <c r="J782" s="17">
        <v>72</v>
      </c>
      <c r="K782" s="17">
        <v>72</v>
      </c>
      <c r="L782" s="17">
        <v>0</v>
      </c>
      <c r="M782" s="17">
        <v>0</v>
      </c>
      <c r="N782" s="17">
        <v>0</v>
      </c>
      <c r="O782" s="17">
        <f>Table54[[#This Row],[Elanikud RKA]]-Table54[[#This Row],[Liitunud ÜK e]]-Table54[[#This Row],[M liitunud ÜK LP e]]</f>
        <v>38</v>
      </c>
      <c r="P782" s="17">
        <f>Table54[[#This Row],[Elanikud RKA]]-Table54[[#This Row],[Liitunud ÜV e]]-Table54[[#This Row],[M liitunud ÜV LP e]]</f>
        <v>38</v>
      </c>
      <c r="Q782" s="8">
        <f>Table54[[#This Row],[Elanikud RKA]]/(Table54[[#This Row],[Elanikud]])</f>
        <v>0.65088757396449703</v>
      </c>
      <c r="R782" s="8"/>
      <c r="S782" s="8">
        <f>Table54[[#This Row],[Liitunud ÜK e]]/(Table54[[#This Row],[Elanikud RKA]]+Table54[[#This Row],[Liitunud H e]])</f>
        <v>0.65454545454545454</v>
      </c>
      <c r="T782" s="8">
        <f>Table54[[#This Row],[Liitunud ÜV e]]/(Table54[[#This Row],[Elanikud RKA]]+Table54[[#This Row],[Liitunud H e]])</f>
        <v>0.65454545454545454</v>
      </c>
      <c r="U782" s="8">
        <f>Table54[[#This Row],[M liitunud ÜK LP e]]/(Table54[[#This Row],[Elanikud RKA]]+Table54[[#This Row],[Liitunud H e]])</f>
        <v>0</v>
      </c>
      <c r="V782" s="8">
        <f>Table54[[#This Row],[M liitunud ÜV LP e]]/(Table54[[#This Row],[Elanikud RKA]]+Table54[[#This Row],[Liitunud H e]])</f>
        <v>0</v>
      </c>
      <c r="W782" s="8">
        <f>Table54[[#This Row],[M liitunud ÜK e]]/(Table54[[#This Row],[Elanikud RKA]]+Table54[[#This Row],[Liitunud H e]])</f>
        <v>0.34545454545454546</v>
      </c>
      <c r="X782" s="8">
        <f>Table54[[#This Row],[M liitunud ÜV e]]/(Table54[[#This Row],[Elanikud RKA]]+Table54[[#This Row],[Liitunud H e]])</f>
        <v>0.34545454545454546</v>
      </c>
    </row>
    <row r="783" spans="1:24" ht="20.100000000000001" customHeight="1" x14ac:dyDescent="0.25">
      <c r="A783" s="19" t="s">
        <v>1245</v>
      </c>
      <c r="B783" s="19" t="s">
        <v>1246</v>
      </c>
      <c r="C783" s="1" t="s">
        <v>26</v>
      </c>
      <c r="D783" s="19" t="s">
        <v>1215</v>
      </c>
      <c r="E783" s="19" t="s">
        <v>1243</v>
      </c>
      <c r="F783" s="19" t="s">
        <v>1247</v>
      </c>
      <c r="G783" s="17">
        <v>300</v>
      </c>
      <c r="H783" s="17">
        <v>0</v>
      </c>
      <c r="I783" s="17">
        <v>230</v>
      </c>
      <c r="J783" s="17">
        <v>133</v>
      </c>
      <c r="K783" s="17">
        <v>133</v>
      </c>
      <c r="L783" s="17">
        <v>0</v>
      </c>
      <c r="M783" s="17">
        <v>0</v>
      </c>
      <c r="N783" s="17">
        <v>0</v>
      </c>
      <c r="O783" s="17">
        <f>Table54[[#This Row],[Elanikud RKA]]-Table54[[#This Row],[Liitunud ÜK e]]-Table54[[#This Row],[M liitunud ÜK LP e]]</f>
        <v>97</v>
      </c>
      <c r="P783" s="17">
        <f>Table54[[#This Row],[Elanikud RKA]]-Table54[[#This Row],[Liitunud ÜV e]]-Table54[[#This Row],[M liitunud ÜV LP e]]</f>
        <v>97</v>
      </c>
      <c r="Q783" s="8">
        <f>Table54[[#This Row],[Elanikud RKA]]/(Table54[[#This Row],[Elanikud]])</f>
        <v>0.76666666666666672</v>
      </c>
      <c r="S783" s="8">
        <f>Table54[[#This Row],[Liitunud ÜK e]]/(Table54[[#This Row],[Elanikud RKA]]+Table54[[#This Row],[Liitunud H e]])</f>
        <v>0.57826086956521738</v>
      </c>
      <c r="T783" s="8">
        <f>Table54[[#This Row],[Liitunud ÜV e]]/(Table54[[#This Row],[Elanikud RKA]]+Table54[[#This Row],[Liitunud H e]])</f>
        <v>0.57826086956521738</v>
      </c>
      <c r="U783" s="8">
        <f>Table54[[#This Row],[M liitunud ÜK LP e]]/(Table54[[#This Row],[Elanikud RKA]]+Table54[[#This Row],[Liitunud H e]])</f>
        <v>0</v>
      </c>
      <c r="V783" s="8">
        <f>Table54[[#This Row],[M liitunud ÜV LP e]]/(Table54[[#This Row],[Elanikud RKA]]+Table54[[#This Row],[Liitunud H e]])</f>
        <v>0</v>
      </c>
      <c r="W783" s="8">
        <f>Table54[[#This Row],[M liitunud ÜK e]]/(Table54[[#This Row],[Elanikud RKA]]+Table54[[#This Row],[Liitunud H e]])</f>
        <v>0.42173913043478262</v>
      </c>
      <c r="X783" s="8">
        <f>Table54[[#This Row],[M liitunud ÜV e]]/(Table54[[#This Row],[Elanikud RKA]]+Table54[[#This Row],[Liitunud H e]])</f>
        <v>0.42173913043478262</v>
      </c>
    </row>
    <row r="784" spans="1:24" s="9" customFormat="1" ht="20.100000000000001" customHeight="1" x14ac:dyDescent="0.25">
      <c r="A784" s="19" t="s">
        <v>1248</v>
      </c>
      <c r="B784" s="19" t="s">
        <v>1249</v>
      </c>
      <c r="C784" s="1" t="s">
        <v>26</v>
      </c>
      <c r="D784" s="19" t="s">
        <v>1215</v>
      </c>
      <c r="E784" s="19" t="s">
        <v>1243</v>
      </c>
      <c r="F784" s="19" t="s">
        <v>1250</v>
      </c>
      <c r="G784" s="17">
        <v>392</v>
      </c>
      <c r="H784" s="17">
        <v>0</v>
      </c>
      <c r="I784" s="17">
        <v>450</v>
      </c>
      <c r="J784" s="17">
        <v>309</v>
      </c>
      <c r="K784" s="17">
        <v>313</v>
      </c>
      <c r="L784" s="17">
        <v>0</v>
      </c>
      <c r="M784" s="17">
        <v>0</v>
      </c>
      <c r="N784" s="17">
        <v>0</v>
      </c>
      <c r="O784" s="17">
        <f>Table54[[#This Row],[Elanikud RKA]]-Table54[[#This Row],[Liitunud ÜK e]]-Table54[[#This Row],[M liitunud ÜK LP e]]</f>
        <v>141</v>
      </c>
      <c r="P784" s="17">
        <f>Table54[[#This Row],[Elanikud RKA]]-Table54[[#This Row],[Liitunud ÜV e]]-Table54[[#This Row],[M liitunud ÜV LP e]]</f>
        <v>137</v>
      </c>
      <c r="Q784" s="8">
        <f>Table54[[#This Row],[Elanikud RKA]]/(Table54[[#This Row],[Elanikud]])</f>
        <v>1.1479591836734695</v>
      </c>
      <c r="R784" s="8"/>
      <c r="S784" s="8">
        <f>Table54[[#This Row],[Liitunud ÜK e]]/(Table54[[#This Row],[Elanikud RKA]]+Table54[[#This Row],[Liitunud H e]])</f>
        <v>0.68666666666666665</v>
      </c>
      <c r="T784" s="8">
        <f>Table54[[#This Row],[Liitunud ÜV e]]/(Table54[[#This Row],[Elanikud RKA]]+Table54[[#This Row],[Liitunud H e]])</f>
        <v>0.69555555555555559</v>
      </c>
      <c r="U784" s="8">
        <f>Table54[[#This Row],[M liitunud ÜK LP e]]/(Table54[[#This Row],[Elanikud RKA]]+Table54[[#This Row],[Liitunud H e]])</f>
        <v>0</v>
      </c>
      <c r="V784" s="8">
        <f>Table54[[#This Row],[M liitunud ÜV LP e]]/(Table54[[#This Row],[Elanikud RKA]]+Table54[[#This Row],[Liitunud H e]])</f>
        <v>0</v>
      </c>
      <c r="W784" s="8">
        <f>Table54[[#This Row],[M liitunud ÜK e]]/(Table54[[#This Row],[Elanikud RKA]]+Table54[[#This Row],[Liitunud H e]])</f>
        <v>0.31333333333333335</v>
      </c>
      <c r="X784" s="8">
        <f>Table54[[#This Row],[M liitunud ÜV e]]/(Table54[[#This Row],[Elanikud RKA]]+Table54[[#This Row],[Liitunud H e]])</f>
        <v>0.30444444444444446</v>
      </c>
    </row>
    <row r="785" spans="1:24" s="9" customFormat="1" ht="20.100000000000001" customHeight="1" x14ac:dyDescent="0.25">
      <c r="A785" s="9" t="s">
        <v>1248</v>
      </c>
      <c r="B785" s="9" t="s">
        <v>1249</v>
      </c>
      <c r="C785" s="3" t="s">
        <v>26</v>
      </c>
      <c r="D785" s="9" t="s">
        <v>1215</v>
      </c>
      <c r="E785" s="9" t="s">
        <v>1243</v>
      </c>
      <c r="F785" s="9" t="s">
        <v>2089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1"/>
      <c r="R785" s="8"/>
      <c r="S785" s="8"/>
      <c r="T785" s="8"/>
      <c r="U785" s="8"/>
      <c r="V785" s="8"/>
      <c r="W785" s="8"/>
      <c r="X785" s="8"/>
    </row>
    <row r="786" spans="1:24" ht="20.100000000000001" customHeight="1" x14ac:dyDescent="0.25">
      <c r="A786" s="19" t="s">
        <v>1251</v>
      </c>
      <c r="B786" s="19" t="s">
        <v>1252</v>
      </c>
      <c r="C786" s="1" t="s">
        <v>26</v>
      </c>
      <c r="D786" s="19" t="s">
        <v>1215</v>
      </c>
      <c r="E786" s="19" t="s">
        <v>1243</v>
      </c>
      <c r="F786" s="19" t="s">
        <v>1253</v>
      </c>
      <c r="G786" s="17">
        <v>258</v>
      </c>
      <c r="H786" s="17">
        <v>0</v>
      </c>
      <c r="I786" s="17">
        <v>140</v>
      </c>
      <c r="J786" s="17">
        <v>128</v>
      </c>
      <c r="K786" s="17">
        <v>132</v>
      </c>
      <c r="L786" s="17">
        <v>0</v>
      </c>
      <c r="M786" s="17">
        <v>0</v>
      </c>
      <c r="N786" s="17">
        <v>0</v>
      </c>
      <c r="O786" s="17">
        <f>Table54[[#This Row],[Elanikud RKA]]-Table54[[#This Row],[Liitunud ÜK e]]-Table54[[#This Row],[M liitunud ÜK LP e]]</f>
        <v>12</v>
      </c>
      <c r="P786" s="17">
        <f>Table54[[#This Row],[Elanikud RKA]]-Table54[[#This Row],[Liitunud ÜV e]]-Table54[[#This Row],[M liitunud ÜV LP e]]</f>
        <v>8</v>
      </c>
      <c r="Q786" s="8">
        <f>Table54[[#This Row],[Elanikud RKA]]/(Table54[[#This Row],[Elanikud]])</f>
        <v>0.54263565891472865</v>
      </c>
      <c r="S786" s="8">
        <f>Table54[[#This Row],[Liitunud ÜK e]]/(Table54[[#This Row],[Elanikud RKA]]+Table54[[#This Row],[Liitunud H e]])</f>
        <v>0.91428571428571426</v>
      </c>
      <c r="T786" s="8">
        <f>Table54[[#This Row],[Liitunud ÜV e]]/(Table54[[#This Row],[Elanikud RKA]]+Table54[[#This Row],[Liitunud H e]])</f>
        <v>0.94285714285714284</v>
      </c>
      <c r="U786" s="8">
        <f>Table54[[#This Row],[M liitunud ÜK LP e]]/(Table54[[#This Row],[Elanikud RKA]]+Table54[[#This Row],[Liitunud H e]])</f>
        <v>0</v>
      </c>
      <c r="V786" s="8">
        <f>Table54[[#This Row],[M liitunud ÜV LP e]]/(Table54[[#This Row],[Elanikud RKA]]+Table54[[#This Row],[Liitunud H e]])</f>
        <v>0</v>
      </c>
      <c r="W786" s="8">
        <f>Table54[[#This Row],[M liitunud ÜK e]]/(Table54[[#This Row],[Elanikud RKA]]+Table54[[#This Row],[Liitunud H e]])</f>
        <v>8.5714285714285715E-2</v>
      </c>
      <c r="X786" s="8">
        <f>Table54[[#This Row],[M liitunud ÜV e]]/(Table54[[#This Row],[Elanikud RKA]]+Table54[[#This Row],[Liitunud H e]])</f>
        <v>5.7142857142857141E-2</v>
      </c>
    </row>
    <row r="787" spans="1:24" s="9" customFormat="1" ht="20.100000000000001" customHeight="1" x14ac:dyDescent="0.25">
      <c r="A787" s="19" t="s">
        <v>1254</v>
      </c>
      <c r="B787" s="19" t="s">
        <v>1255</v>
      </c>
      <c r="C787" s="1" t="s">
        <v>26</v>
      </c>
      <c r="D787" s="19" t="s">
        <v>1215</v>
      </c>
      <c r="E787" s="19" t="s">
        <v>1256</v>
      </c>
      <c r="F787" s="19" t="s">
        <v>1257</v>
      </c>
      <c r="G787" s="17">
        <v>374</v>
      </c>
      <c r="H787" s="17">
        <v>0</v>
      </c>
      <c r="I787" s="17">
        <v>340</v>
      </c>
      <c r="J787" s="17">
        <v>340</v>
      </c>
      <c r="K787" s="17">
        <v>340</v>
      </c>
      <c r="L787" s="17">
        <v>0</v>
      </c>
      <c r="M787" s="17">
        <v>0</v>
      </c>
      <c r="N787" s="17">
        <v>0</v>
      </c>
      <c r="O787" s="17">
        <f>Table54[[#This Row],[Elanikud RKA]]-Table54[[#This Row],[Liitunud ÜK e]]-Table54[[#This Row],[M liitunud ÜK LP e]]</f>
        <v>0</v>
      </c>
      <c r="P787" s="17">
        <f>Table54[[#This Row],[Elanikud RKA]]-Table54[[#This Row],[Liitunud ÜV e]]-Table54[[#This Row],[M liitunud ÜV LP e]]</f>
        <v>0</v>
      </c>
      <c r="Q787" s="8">
        <f>Table54[[#This Row],[Elanikud RKA]]/(Table54[[#This Row],[Elanikud]])</f>
        <v>0.90909090909090906</v>
      </c>
      <c r="R787" s="8"/>
      <c r="S787" s="8">
        <f>Table54[[#This Row],[Liitunud ÜK e]]/(Table54[[#This Row],[Elanikud RKA]]+Table54[[#This Row],[Liitunud H e]])</f>
        <v>1</v>
      </c>
      <c r="T787" s="8">
        <f>Table54[[#This Row],[Liitunud ÜV e]]/(Table54[[#This Row],[Elanikud RKA]]+Table54[[#This Row],[Liitunud H e]])</f>
        <v>1</v>
      </c>
      <c r="U787" s="8">
        <f>Table54[[#This Row],[M liitunud ÜK LP e]]/(Table54[[#This Row],[Elanikud RKA]]+Table54[[#This Row],[Liitunud H e]])</f>
        <v>0</v>
      </c>
      <c r="V787" s="8">
        <f>Table54[[#This Row],[M liitunud ÜV LP e]]/(Table54[[#This Row],[Elanikud RKA]]+Table54[[#This Row],[Liitunud H e]])</f>
        <v>0</v>
      </c>
      <c r="W787" s="8">
        <f>Table54[[#This Row],[M liitunud ÜK e]]/(Table54[[#This Row],[Elanikud RKA]]+Table54[[#This Row],[Liitunud H e]])</f>
        <v>0</v>
      </c>
      <c r="X787" s="8">
        <f>Table54[[#This Row],[M liitunud ÜV e]]/(Table54[[#This Row],[Elanikud RKA]]+Table54[[#This Row],[Liitunud H e]])</f>
        <v>0</v>
      </c>
    </row>
    <row r="788" spans="1:24" ht="20.100000000000001" customHeight="1" x14ac:dyDescent="0.25">
      <c r="A788" s="9" t="s">
        <v>1254</v>
      </c>
      <c r="B788" s="9" t="s">
        <v>1255</v>
      </c>
      <c r="C788" s="3" t="s">
        <v>26</v>
      </c>
      <c r="D788" s="9" t="s">
        <v>1215</v>
      </c>
      <c r="E788" s="9" t="s">
        <v>1256</v>
      </c>
      <c r="F788" s="9" t="s">
        <v>2090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1"/>
    </row>
    <row r="789" spans="1:24" ht="20.100000000000001" customHeight="1" x14ac:dyDescent="0.25">
      <c r="A789" s="19" t="s">
        <v>1258</v>
      </c>
      <c r="B789" s="19" t="s">
        <v>1259</v>
      </c>
      <c r="C789" s="1" t="s">
        <v>26</v>
      </c>
      <c r="D789" s="19" t="s">
        <v>1215</v>
      </c>
      <c r="E789" s="19" t="s">
        <v>1260</v>
      </c>
      <c r="F789" s="19" t="s">
        <v>1261</v>
      </c>
      <c r="G789" s="17">
        <v>799</v>
      </c>
      <c r="H789" s="17">
        <v>0</v>
      </c>
      <c r="I789" s="17">
        <v>630</v>
      </c>
      <c r="J789" s="17">
        <v>630</v>
      </c>
      <c r="K789" s="17">
        <v>630</v>
      </c>
      <c r="L789" s="17">
        <v>0</v>
      </c>
      <c r="M789" s="17">
        <v>0</v>
      </c>
      <c r="N789" s="17">
        <v>0</v>
      </c>
      <c r="O789" s="17">
        <f>Table54[[#This Row],[Elanikud RKA]]-Table54[[#This Row],[Liitunud ÜK e]]-Table54[[#This Row],[M liitunud ÜK LP e]]</f>
        <v>0</v>
      </c>
      <c r="P789" s="17">
        <f>Table54[[#This Row],[Elanikud RKA]]-Table54[[#This Row],[Liitunud ÜV e]]-Table54[[#This Row],[M liitunud ÜV LP e]]</f>
        <v>0</v>
      </c>
      <c r="Q789" s="8">
        <f>Table54[[#This Row],[Elanikud RKA]]/(Table54[[#This Row],[Elanikud]])</f>
        <v>0.78848560700876091</v>
      </c>
      <c r="S789" s="8">
        <f>Table54[[#This Row],[Liitunud ÜK e]]/(Table54[[#This Row],[Elanikud RKA]]+Table54[[#This Row],[Liitunud H e]])</f>
        <v>1</v>
      </c>
      <c r="T789" s="8">
        <f>Table54[[#This Row],[Liitunud ÜV e]]/(Table54[[#This Row],[Elanikud RKA]]+Table54[[#This Row],[Liitunud H e]])</f>
        <v>1</v>
      </c>
      <c r="U789" s="8">
        <f>Table54[[#This Row],[M liitunud ÜK LP e]]/(Table54[[#This Row],[Elanikud RKA]]+Table54[[#This Row],[Liitunud H e]])</f>
        <v>0</v>
      </c>
      <c r="V789" s="8">
        <f>Table54[[#This Row],[M liitunud ÜV LP e]]/(Table54[[#This Row],[Elanikud RKA]]+Table54[[#This Row],[Liitunud H e]])</f>
        <v>0</v>
      </c>
      <c r="W789" s="8">
        <f>Table54[[#This Row],[M liitunud ÜK e]]/(Table54[[#This Row],[Elanikud RKA]]+Table54[[#This Row],[Liitunud H e]])</f>
        <v>0</v>
      </c>
      <c r="X789" s="8">
        <f>Table54[[#This Row],[M liitunud ÜV e]]/(Table54[[#This Row],[Elanikud RKA]]+Table54[[#This Row],[Liitunud H e]])</f>
        <v>0</v>
      </c>
    </row>
    <row r="790" spans="1:24" ht="20.100000000000001" customHeight="1" x14ac:dyDescent="0.25">
      <c r="A790" s="19" t="s">
        <v>1262</v>
      </c>
      <c r="B790" s="19" t="s">
        <v>1263</v>
      </c>
      <c r="C790" s="1" t="s">
        <v>26</v>
      </c>
      <c r="D790" s="19" t="s">
        <v>1215</v>
      </c>
      <c r="E790" s="19" t="s">
        <v>1264</v>
      </c>
      <c r="F790" s="19" t="s">
        <v>1265</v>
      </c>
      <c r="G790" s="17">
        <v>218</v>
      </c>
      <c r="H790" s="17">
        <v>0</v>
      </c>
      <c r="I790" s="17">
        <v>210</v>
      </c>
      <c r="J790" s="17">
        <v>183</v>
      </c>
      <c r="K790" s="17">
        <v>183</v>
      </c>
      <c r="L790" s="17">
        <v>0</v>
      </c>
      <c r="M790" s="17">
        <v>0</v>
      </c>
      <c r="N790" s="17">
        <v>0</v>
      </c>
      <c r="O790" s="17">
        <f>Table54[[#This Row],[Elanikud RKA]]-Table54[[#This Row],[Liitunud ÜK e]]-Table54[[#This Row],[M liitunud ÜK LP e]]</f>
        <v>27</v>
      </c>
      <c r="P790" s="17">
        <f>Table54[[#This Row],[Elanikud RKA]]-Table54[[#This Row],[Liitunud ÜV e]]-Table54[[#This Row],[M liitunud ÜV LP e]]</f>
        <v>27</v>
      </c>
      <c r="Q790" s="8">
        <f>Table54[[#This Row],[Elanikud RKA]]/(Table54[[#This Row],[Elanikud]])</f>
        <v>0.96330275229357798</v>
      </c>
      <c r="S790" s="8">
        <f>Table54[[#This Row],[Liitunud ÜK e]]/(Table54[[#This Row],[Elanikud RKA]]+Table54[[#This Row],[Liitunud H e]])</f>
        <v>0.87142857142857144</v>
      </c>
      <c r="T790" s="8">
        <f>Table54[[#This Row],[Liitunud ÜV e]]/(Table54[[#This Row],[Elanikud RKA]]+Table54[[#This Row],[Liitunud H e]])</f>
        <v>0.87142857142857144</v>
      </c>
      <c r="U790" s="8">
        <f>Table54[[#This Row],[M liitunud ÜK LP e]]/(Table54[[#This Row],[Elanikud RKA]]+Table54[[#This Row],[Liitunud H e]])</f>
        <v>0</v>
      </c>
      <c r="V790" s="8">
        <f>Table54[[#This Row],[M liitunud ÜV LP e]]/(Table54[[#This Row],[Elanikud RKA]]+Table54[[#This Row],[Liitunud H e]])</f>
        <v>0</v>
      </c>
      <c r="W790" s="8">
        <f>Table54[[#This Row],[M liitunud ÜK e]]/(Table54[[#This Row],[Elanikud RKA]]+Table54[[#This Row],[Liitunud H e]])</f>
        <v>0.12857142857142856</v>
      </c>
      <c r="X790" s="8">
        <f>Table54[[#This Row],[M liitunud ÜV e]]/(Table54[[#This Row],[Elanikud RKA]]+Table54[[#This Row],[Liitunud H e]])</f>
        <v>0.12857142857142856</v>
      </c>
    </row>
    <row r="791" spans="1:24" ht="20.100000000000001" customHeight="1" x14ac:dyDescent="0.25">
      <c r="A791" s="19" t="s">
        <v>1266</v>
      </c>
      <c r="B791" s="19" t="s">
        <v>1267</v>
      </c>
      <c r="C791" s="1" t="s">
        <v>26</v>
      </c>
      <c r="D791" s="19" t="s">
        <v>1215</v>
      </c>
      <c r="E791" s="19" t="s">
        <v>1264</v>
      </c>
      <c r="F791" s="19" t="s">
        <v>1268</v>
      </c>
      <c r="G791" s="17">
        <v>266</v>
      </c>
      <c r="H791" s="17">
        <v>0</v>
      </c>
      <c r="I791" s="17">
        <v>250</v>
      </c>
      <c r="J791" s="17">
        <v>250</v>
      </c>
      <c r="K791" s="17">
        <v>250</v>
      </c>
      <c r="L791" s="17">
        <v>0</v>
      </c>
      <c r="M791" s="17">
        <v>0</v>
      </c>
      <c r="N791" s="17">
        <v>0</v>
      </c>
      <c r="O791" s="17">
        <f>Table54[[#This Row],[Elanikud RKA]]-Table54[[#This Row],[Liitunud ÜK e]]-Table54[[#This Row],[M liitunud ÜK LP e]]</f>
        <v>0</v>
      </c>
      <c r="P791" s="17">
        <f>Table54[[#This Row],[Elanikud RKA]]-Table54[[#This Row],[Liitunud ÜV e]]-Table54[[#This Row],[M liitunud ÜV LP e]]</f>
        <v>0</v>
      </c>
      <c r="Q791" s="8">
        <f>Table54[[#This Row],[Elanikud RKA]]/(Table54[[#This Row],[Elanikud]])</f>
        <v>0.93984962406015038</v>
      </c>
      <c r="S791" s="8">
        <f>Table54[[#This Row],[Liitunud ÜK e]]/(Table54[[#This Row],[Elanikud RKA]]+Table54[[#This Row],[Liitunud H e]])</f>
        <v>1</v>
      </c>
      <c r="T791" s="8">
        <f>Table54[[#This Row],[Liitunud ÜV e]]/(Table54[[#This Row],[Elanikud RKA]]+Table54[[#This Row],[Liitunud H e]])</f>
        <v>1</v>
      </c>
      <c r="U791" s="8">
        <f>Table54[[#This Row],[M liitunud ÜK LP e]]/(Table54[[#This Row],[Elanikud RKA]]+Table54[[#This Row],[Liitunud H e]])</f>
        <v>0</v>
      </c>
      <c r="V791" s="8">
        <f>Table54[[#This Row],[M liitunud ÜV LP e]]/(Table54[[#This Row],[Elanikud RKA]]+Table54[[#This Row],[Liitunud H e]])</f>
        <v>0</v>
      </c>
      <c r="W791" s="8">
        <f>Table54[[#This Row],[M liitunud ÜK e]]/(Table54[[#This Row],[Elanikud RKA]]+Table54[[#This Row],[Liitunud H e]])</f>
        <v>0</v>
      </c>
      <c r="X791" s="8">
        <f>Table54[[#This Row],[M liitunud ÜV e]]/(Table54[[#This Row],[Elanikud RKA]]+Table54[[#This Row],[Liitunud H e]])</f>
        <v>0</v>
      </c>
    </row>
    <row r="792" spans="1:24" ht="20.100000000000001" customHeight="1" x14ac:dyDescent="0.25">
      <c r="A792" s="9" t="s">
        <v>1266</v>
      </c>
      <c r="B792" s="9" t="s">
        <v>1267</v>
      </c>
      <c r="C792" s="3" t="s">
        <v>26</v>
      </c>
      <c r="D792" s="9" t="s">
        <v>1215</v>
      </c>
      <c r="E792" s="9" t="s">
        <v>1264</v>
      </c>
      <c r="F792" s="9" t="s">
        <v>2091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1"/>
    </row>
    <row r="793" spans="1:24" ht="20.100000000000001" customHeight="1" x14ac:dyDescent="0.25">
      <c r="A793" s="19" t="s">
        <v>1269</v>
      </c>
      <c r="B793" s="19" t="s">
        <v>1270</v>
      </c>
      <c r="C793" s="1" t="s">
        <v>26</v>
      </c>
      <c r="D793" s="19" t="s">
        <v>1215</v>
      </c>
      <c r="E793" s="19" t="s">
        <v>1264</v>
      </c>
      <c r="F793" s="19" t="s">
        <v>1271</v>
      </c>
      <c r="G793" s="17">
        <v>923</v>
      </c>
      <c r="H793" s="17">
        <v>0</v>
      </c>
      <c r="I793" s="17">
        <v>810</v>
      </c>
      <c r="J793" s="17">
        <v>672</v>
      </c>
      <c r="K793" s="17">
        <v>722</v>
      </c>
      <c r="L793" s="17">
        <v>0</v>
      </c>
      <c r="M793" s="17">
        <v>88</v>
      </c>
      <c r="N793" s="17">
        <v>88</v>
      </c>
      <c r="O793" s="17">
        <f>Table54[[#This Row],[Elanikud RKA]]-Table54[[#This Row],[Liitunud ÜK e]]-Table54[[#This Row],[M liitunud ÜK LP e]]</f>
        <v>50</v>
      </c>
      <c r="P793" s="17">
        <f>Table54[[#This Row],[Elanikud RKA]]-Table54[[#This Row],[Liitunud ÜV e]]-Table54[[#This Row],[M liitunud ÜV LP e]]</f>
        <v>0</v>
      </c>
      <c r="Q793" s="8">
        <f>Table54[[#This Row],[Elanikud RKA]]/(Table54[[#This Row],[Elanikud]])</f>
        <v>0.87757313109425783</v>
      </c>
      <c r="S793" s="8">
        <f>Table54[[#This Row],[Liitunud ÜK e]]/(Table54[[#This Row],[Elanikud RKA]]+Table54[[#This Row],[Liitunud H e]])</f>
        <v>0.82962962962962961</v>
      </c>
      <c r="T793" s="8">
        <f>Table54[[#This Row],[Liitunud ÜV e]]/(Table54[[#This Row],[Elanikud RKA]]+Table54[[#This Row],[Liitunud H e]])</f>
        <v>0.89135802469135805</v>
      </c>
      <c r="U793" s="8">
        <f>Table54[[#This Row],[M liitunud ÜK LP e]]/(Table54[[#This Row],[Elanikud RKA]]+Table54[[#This Row],[Liitunud H e]])</f>
        <v>0.10864197530864197</v>
      </c>
      <c r="V793" s="8">
        <f>Table54[[#This Row],[M liitunud ÜV LP e]]/(Table54[[#This Row],[Elanikud RKA]]+Table54[[#This Row],[Liitunud H e]])</f>
        <v>0.10864197530864197</v>
      </c>
      <c r="W793" s="8">
        <f>Table54[[#This Row],[M liitunud ÜK e]]/(Table54[[#This Row],[Elanikud RKA]]+Table54[[#This Row],[Liitunud H e]])</f>
        <v>6.1728395061728392E-2</v>
      </c>
      <c r="X793" s="8">
        <f>Table54[[#This Row],[M liitunud ÜV e]]/(Table54[[#This Row],[Elanikud RKA]]+Table54[[#This Row],[Liitunud H e]])</f>
        <v>0</v>
      </c>
    </row>
    <row r="794" spans="1:24" ht="20.100000000000001" customHeight="1" x14ac:dyDescent="0.25">
      <c r="A794" s="9" t="s">
        <v>1269</v>
      </c>
      <c r="B794" s="9" t="s">
        <v>1270</v>
      </c>
      <c r="C794" s="3" t="s">
        <v>26</v>
      </c>
      <c r="D794" s="9" t="s">
        <v>1215</v>
      </c>
      <c r="E794" s="9" t="s">
        <v>1264</v>
      </c>
      <c r="F794" s="9" t="s">
        <v>2092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1"/>
    </row>
    <row r="795" spans="1:24" ht="20.100000000000001" customHeight="1" x14ac:dyDescent="0.25">
      <c r="A795" s="9" t="s">
        <v>1269</v>
      </c>
      <c r="B795" s="9" t="s">
        <v>1270</v>
      </c>
      <c r="C795" s="3" t="s">
        <v>26</v>
      </c>
      <c r="D795" s="9" t="s">
        <v>1215</v>
      </c>
      <c r="E795" s="9" t="s">
        <v>1264</v>
      </c>
      <c r="F795" s="9" t="s">
        <v>2093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1"/>
    </row>
    <row r="796" spans="1:24" ht="20.100000000000001" customHeight="1" x14ac:dyDescent="0.25">
      <c r="A796" s="9" t="s">
        <v>1269</v>
      </c>
      <c r="B796" s="9" t="s">
        <v>1270</v>
      </c>
      <c r="C796" s="3" t="s">
        <v>26</v>
      </c>
      <c r="D796" s="9" t="s">
        <v>1215</v>
      </c>
      <c r="E796" s="9" t="s">
        <v>1264</v>
      </c>
      <c r="F796" s="9" t="s">
        <v>2094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1"/>
    </row>
    <row r="797" spans="1:24" ht="20.100000000000001" customHeight="1" x14ac:dyDescent="0.25">
      <c r="A797" s="19" t="s">
        <v>1272</v>
      </c>
      <c r="B797" s="19" t="s">
        <v>1273</v>
      </c>
      <c r="C797" s="1" t="s">
        <v>26</v>
      </c>
      <c r="D797" s="19" t="s">
        <v>1215</v>
      </c>
      <c r="E797" s="19" t="s">
        <v>1274</v>
      </c>
      <c r="F797" s="19" t="s">
        <v>1275</v>
      </c>
      <c r="G797" s="17">
        <v>272</v>
      </c>
      <c r="H797" s="17">
        <v>0</v>
      </c>
      <c r="I797" s="17">
        <v>210</v>
      </c>
      <c r="J797" s="17">
        <v>181</v>
      </c>
      <c r="K797" s="17">
        <v>181</v>
      </c>
      <c r="L797" s="17">
        <v>0</v>
      </c>
      <c r="M797" s="17">
        <v>29</v>
      </c>
      <c r="N797" s="17">
        <v>29</v>
      </c>
      <c r="O797" s="17">
        <f>Table54[[#This Row],[Elanikud RKA]]-Table54[[#This Row],[Liitunud ÜK e]]-Table54[[#This Row],[M liitunud ÜK LP e]]</f>
        <v>0</v>
      </c>
      <c r="P797" s="17">
        <f>Table54[[#This Row],[Elanikud RKA]]-Table54[[#This Row],[Liitunud ÜV e]]-Table54[[#This Row],[M liitunud ÜV LP e]]</f>
        <v>0</v>
      </c>
      <c r="Q797" s="8">
        <f>Table54[[#This Row],[Elanikud RKA]]/(Table54[[#This Row],[Elanikud]])</f>
        <v>0.7720588235294118</v>
      </c>
      <c r="S797" s="8">
        <f>Table54[[#This Row],[Liitunud ÜK e]]/(Table54[[#This Row],[Elanikud RKA]]+Table54[[#This Row],[Liitunud H e]])</f>
        <v>0.86190476190476195</v>
      </c>
      <c r="T797" s="8">
        <f>Table54[[#This Row],[Liitunud ÜV e]]/(Table54[[#This Row],[Elanikud RKA]]+Table54[[#This Row],[Liitunud H e]])</f>
        <v>0.86190476190476195</v>
      </c>
      <c r="U797" s="8">
        <f>Table54[[#This Row],[M liitunud ÜK LP e]]/(Table54[[#This Row],[Elanikud RKA]]+Table54[[#This Row],[Liitunud H e]])</f>
        <v>0.1380952380952381</v>
      </c>
      <c r="V797" s="8">
        <f>Table54[[#This Row],[M liitunud ÜV LP e]]/(Table54[[#This Row],[Elanikud RKA]]+Table54[[#This Row],[Liitunud H e]])</f>
        <v>0.1380952380952381</v>
      </c>
      <c r="W797" s="8">
        <f>Table54[[#This Row],[M liitunud ÜK e]]/(Table54[[#This Row],[Elanikud RKA]]+Table54[[#This Row],[Liitunud H e]])</f>
        <v>0</v>
      </c>
      <c r="X797" s="8">
        <f>Table54[[#This Row],[M liitunud ÜV e]]/(Table54[[#This Row],[Elanikud RKA]]+Table54[[#This Row],[Liitunud H e]])</f>
        <v>0</v>
      </c>
    </row>
    <row r="798" spans="1:24" s="9" customFormat="1" ht="20.100000000000001" customHeight="1" x14ac:dyDescent="0.25">
      <c r="A798" s="19" t="s">
        <v>1276</v>
      </c>
      <c r="B798" s="19" t="s">
        <v>1277</v>
      </c>
      <c r="C798" s="1" t="s">
        <v>26</v>
      </c>
      <c r="D798" s="19" t="s">
        <v>1215</v>
      </c>
      <c r="E798" s="19" t="s">
        <v>1274</v>
      </c>
      <c r="F798" s="19" t="s">
        <v>1278</v>
      </c>
      <c r="G798" s="17">
        <v>395</v>
      </c>
      <c r="H798" s="17">
        <v>0</v>
      </c>
      <c r="I798" s="17">
        <v>360</v>
      </c>
      <c r="J798" s="17">
        <v>285</v>
      </c>
      <c r="K798" s="17">
        <v>314</v>
      </c>
      <c r="L798" s="17">
        <v>0</v>
      </c>
      <c r="M798" s="17">
        <v>73</v>
      </c>
      <c r="N798" s="17">
        <v>0</v>
      </c>
      <c r="O798" s="17">
        <f>Table54[[#This Row],[Elanikud RKA]]-Table54[[#This Row],[Liitunud ÜK e]]-Table54[[#This Row],[M liitunud ÜK LP e]]</f>
        <v>2</v>
      </c>
      <c r="P798" s="17">
        <f>Table54[[#This Row],[Elanikud RKA]]-Table54[[#This Row],[Liitunud ÜV e]]-Table54[[#This Row],[M liitunud ÜV LP e]]</f>
        <v>46</v>
      </c>
      <c r="Q798" s="8">
        <f>Table54[[#This Row],[Elanikud RKA]]/(Table54[[#This Row],[Elanikud]])</f>
        <v>0.91139240506329111</v>
      </c>
      <c r="R798" s="8"/>
      <c r="S798" s="8">
        <f>Table54[[#This Row],[Liitunud ÜK e]]/(Table54[[#This Row],[Elanikud RKA]]+Table54[[#This Row],[Liitunud H e]])</f>
        <v>0.79166666666666663</v>
      </c>
      <c r="T798" s="8">
        <f>Table54[[#This Row],[Liitunud ÜV e]]/(Table54[[#This Row],[Elanikud RKA]]+Table54[[#This Row],[Liitunud H e]])</f>
        <v>0.87222222222222223</v>
      </c>
      <c r="U798" s="8">
        <f>Table54[[#This Row],[M liitunud ÜK LP e]]/(Table54[[#This Row],[Elanikud RKA]]+Table54[[#This Row],[Liitunud H e]])</f>
        <v>0.20277777777777778</v>
      </c>
      <c r="V798" s="8">
        <f>Table54[[#This Row],[M liitunud ÜV LP e]]/(Table54[[#This Row],[Elanikud RKA]]+Table54[[#This Row],[Liitunud H e]])</f>
        <v>0</v>
      </c>
      <c r="W798" s="8">
        <f>Table54[[#This Row],[M liitunud ÜK e]]/(Table54[[#This Row],[Elanikud RKA]]+Table54[[#This Row],[Liitunud H e]])</f>
        <v>5.5555555555555558E-3</v>
      </c>
      <c r="X798" s="8">
        <f>Table54[[#This Row],[M liitunud ÜV e]]/(Table54[[#This Row],[Elanikud RKA]]+Table54[[#This Row],[Liitunud H e]])</f>
        <v>0.12777777777777777</v>
      </c>
    </row>
    <row r="799" spans="1:24" ht="20.100000000000001" customHeight="1" x14ac:dyDescent="0.25">
      <c r="A799" s="19" t="s">
        <v>1279</v>
      </c>
      <c r="B799" s="19" t="s">
        <v>1280</v>
      </c>
      <c r="C799" s="1" t="s">
        <v>26</v>
      </c>
      <c r="D799" s="19" t="s">
        <v>1215</v>
      </c>
      <c r="E799" s="19" t="s">
        <v>1281</v>
      </c>
      <c r="F799" s="19" t="s">
        <v>1282</v>
      </c>
      <c r="G799" s="17">
        <v>259</v>
      </c>
      <c r="H799" s="17">
        <v>0</v>
      </c>
      <c r="I799" s="17">
        <v>140</v>
      </c>
      <c r="J799" s="17">
        <v>46</v>
      </c>
      <c r="K799" s="17">
        <v>46</v>
      </c>
      <c r="L799" s="17">
        <v>0</v>
      </c>
      <c r="M799" s="17">
        <v>25</v>
      </c>
      <c r="N799" s="17">
        <v>25</v>
      </c>
      <c r="O799" s="17">
        <f>Table54[[#This Row],[Elanikud RKA]]-Table54[[#This Row],[Liitunud ÜK e]]-Table54[[#This Row],[M liitunud ÜK LP e]]</f>
        <v>69</v>
      </c>
      <c r="P799" s="17">
        <f>Table54[[#This Row],[Elanikud RKA]]-Table54[[#This Row],[Liitunud ÜV e]]-Table54[[#This Row],[M liitunud ÜV LP e]]</f>
        <v>69</v>
      </c>
      <c r="Q799" s="8">
        <f>Table54[[#This Row],[Elanikud RKA]]/(Table54[[#This Row],[Elanikud]])</f>
        <v>0.54054054054054057</v>
      </c>
      <c r="S799" s="8">
        <f>Table54[[#This Row],[Liitunud ÜK e]]/(Table54[[#This Row],[Elanikud RKA]]+Table54[[#This Row],[Liitunud H e]])</f>
        <v>0.32857142857142857</v>
      </c>
      <c r="T799" s="8">
        <f>Table54[[#This Row],[Liitunud ÜV e]]/(Table54[[#This Row],[Elanikud RKA]]+Table54[[#This Row],[Liitunud H e]])</f>
        <v>0.32857142857142857</v>
      </c>
      <c r="U799" s="8">
        <f>Table54[[#This Row],[M liitunud ÜK LP e]]/(Table54[[#This Row],[Elanikud RKA]]+Table54[[#This Row],[Liitunud H e]])</f>
        <v>0.17857142857142858</v>
      </c>
      <c r="V799" s="8">
        <f>Table54[[#This Row],[M liitunud ÜV LP e]]/(Table54[[#This Row],[Elanikud RKA]]+Table54[[#This Row],[Liitunud H e]])</f>
        <v>0.17857142857142858</v>
      </c>
      <c r="W799" s="8">
        <f>Table54[[#This Row],[M liitunud ÜK e]]/(Table54[[#This Row],[Elanikud RKA]]+Table54[[#This Row],[Liitunud H e]])</f>
        <v>0.49285714285714288</v>
      </c>
      <c r="X799" s="8">
        <f>Table54[[#This Row],[M liitunud ÜV e]]/(Table54[[#This Row],[Elanikud RKA]]+Table54[[#This Row],[Liitunud H e]])</f>
        <v>0.49285714285714288</v>
      </c>
    </row>
    <row r="800" spans="1:24" ht="20.100000000000001" customHeight="1" x14ac:dyDescent="0.25">
      <c r="A800" s="19" t="s">
        <v>1283</v>
      </c>
      <c r="B800" s="19" t="s">
        <v>1284</v>
      </c>
      <c r="C800" s="1" t="s">
        <v>26</v>
      </c>
      <c r="D800" s="19" t="s">
        <v>1215</v>
      </c>
      <c r="E800" s="19" t="s">
        <v>1281</v>
      </c>
      <c r="F800" s="19" t="s">
        <v>1285</v>
      </c>
      <c r="G800" s="17">
        <v>282</v>
      </c>
      <c r="H800" s="17">
        <v>0</v>
      </c>
      <c r="I800" s="17">
        <v>200</v>
      </c>
      <c r="J800" s="17">
        <v>0</v>
      </c>
      <c r="K800" s="17">
        <v>188</v>
      </c>
      <c r="L800" s="17">
        <v>0</v>
      </c>
      <c r="M800" s="17">
        <v>12</v>
      </c>
      <c r="N800" s="17">
        <v>12</v>
      </c>
      <c r="O800" s="17">
        <f>Table54[[#This Row],[Elanikud RKA]]-Table54[[#This Row],[Liitunud ÜK e]]-Table54[[#This Row],[M liitunud ÜK LP e]]</f>
        <v>188</v>
      </c>
      <c r="P800" s="17">
        <f>Table54[[#This Row],[Elanikud RKA]]-Table54[[#This Row],[Liitunud ÜV e]]-Table54[[#This Row],[M liitunud ÜV LP e]]</f>
        <v>0</v>
      </c>
      <c r="Q800" s="8">
        <f>Table54[[#This Row],[Elanikud RKA]]/(Table54[[#This Row],[Elanikud]])</f>
        <v>0.70921985815602839</v>
      </c>
      <c r="S800" s="8">
        <f>Table54[[#This Row],[Liitunud ÜK e]]/(Table54[[#This Row],[Elanikud RKA]]+Table54[[#This Row],[Liitunud H e]])</f>
        <v>0</v>
      </c>
      <c r="T800" s="8">
        <f>Table54[[#This Row],[Liitunud ÜV e]]/(Table54[[#This Row],[Elanikud RKA]]+Table54[[#This Row],[Liitunud H e]])</f>
        <v>0.94</v>
      </c>
      <c r="U800" s="8">
        <f>Table54[[#This Row],[M liitunud ÜK LP e]]/(Table54[[#This Row],[Elanikud RKA]]+Table54[[#This Row],[Liitunud H e]])</f>
        <v>0.06</v>
      </c>
      <c r="V800" s="8">
        <f>Table54[[#This Row],[M liitunud ÜV LP e]]/(Table54[[#This Row],[Elanikud RKA]]+Table54[[#This Row],[Liitunud H e]])</f>
        <v>0.06</v>
      </c>
      <c r="W800" s="8">
        <f>Table54[[#This Row],[M liitunud ÜK e]]/(Table54[[#This Row],[Elanikud RKA]]+Table54[[#This Row],[Liitunud H e]])</f>
        <v>0.94</v>
      </c>
      <c r="X800" s="8">
        <f>Table54[[#This Row],[M liitunud ÜV e]]/(Table54[[#This Row],[Elanikud RKA]]+Table54[[#This Row],[Liitunud H e]])</f>
        <v>0</v>
      </c>
    </row>
    <row r="801" spans="1:24" s="9" customFormat="1" ht="20.100000000000001" customHeight="1" x14ac:dyDescent="0.25">
      <c r="A801" s="19" t="s">
        <v>1286</v>
      </c>
      <c r="B801" s="19" t="s">
        <v>1287</v>
      </c>
      <c r="C801" s="1" t="s">
        <v>26</v>
      </c>
      <c r="D801" s="19" t="s">
        <v>1215</v>
      </c>
      <c r="E801" s="19" t="s">
        <v>1281</v>
      </c>
      <c r="F801" s="19" t="s">
        <v>1288</v>
      </c>
      <c r="G801" s="17">
        <v>345</v>
      </c>
      <c r="H801" s="17">
        <v>0</v>
      </c>
      <c r="I801" s="17">
        <v>180</v>
      </c>
      <c r="J801" s="17">
        <v>0</v>
      </c>
      <c r="K801" s="17">
        <v>180</v>
      </c>
      <c r="L801" s="17">
        <v>0</v>
      </c>
      <c r="M801" s="17">
        <v>0</v>
      </c>
      <c r="N801" s="17">
        <v>0</v>
      </c>
      <c r="O801" s="17">
        <f>Table54[[#This Row],[Elanikud RKA]]-Table54[[#This Row],[Liitunud ÜK e]]-Table54[[#This Row],[M liitunud ÜK LP e]]</f>
        <v>180</v>
      </c>
      <c r="P801" s="17">
        <f>Table54[[#This Row],[Elanikud RKA]]-Table54[[#This Row],[Liitunud ÜV e]]-Table54[[#This Row],[M liitunud ÜV LP e]]</f>
        <v>0</v>
      </c>
      <c r="Q801" s="8">
        <f>Table54[[#This Row],[Elanikud RKA]]/(Table54[[#This Row],[Elanikud]])</f>
        <v>0.52173913043478259</v>
      </c>
      <c r="R801" s="8"/>
      <c r="S801" s="8">
        <f>Table54[[#This Row],[Liitunud ÜK e]]/(Table54[[#This Row],[Elanikud RKA]]+Table54[[#This Row],[Liitunud H e]])</f>
        <v>0</v>
      </c>
      <c r="T801" s="8">
        <f>Table54[[#This Row],[Liitunud ÜV e]]/(Table54[[#This Row],[Elanikud RKA]]+Table54[[#This Row],[Liitunud H e]])</f>
        <v>1</v>
      </c>
      <c r="U801" s="8">
        <f>Table54[[#This Row],[M liitunud ÜK LP e]]/(Table54[[#This Row],[Elanikud RKA]]+Table54[[#This Row],[Liitunud H e]])</f>
        <v>0</v>
      </c>
      <c r="V801" s="8">
        <f>Table54[[#This Row],[M liitunud ÜV LP e]]/(Table54[[#This Row],[Elanikud RKA]]+Table54[[#This Row],[Liitunud H e]])</f>
        <v>0</v>
      </c>
      <c r="W801" s="8">
        <f>Table54[[#This Row],[M liitunud ÜK e]]/(Table54[[#This Row],[Elanikud RKA]]+Table54[[#This Row],[Liitunud H e]])</f>
        <v>1</v>
      </c>
      <c r="X801" s="8">
        <f>Table54[[#This Row],[M liitunud ÜV e]]/(Table54[[#This Row],[Elanikud RKA]]+Table54[[#This Row],[Liitunud H e]])</f>
        <v>0</v>
      </c>
    </row>
    <row r="802" spans="1:24" s="9" customFormat="1" ht="20.100000000000001" customHeight="1" x14ac:dyDescent="0.25">
      <c r="A802" s="19" t="s">
        <v>1289</v>
      </c>
      <c r="B802" s="19" t="s">
        <v>1290</v>
      </c>
      <c r="C802" s="1" t="s">
        <v>26</v>
      </c>
      <c r="D802" s="19" t="s">
        <v>1215</v>
      </c>
      <c r="E802" s="19" t="s">
        <v>1291</v>
      </c>
      <c r="F802" s="19" t="s">
        <v>1292</v>
      </c>
      <c r="G802" s="17">
        <v>240</v>
      </c>
      <c r="H802" s="17">
        <v>0</v>
      </c>
      <c r="I802" s="17">
        <v>518</v>
      </c>
      <c r="J802" s="17">
        <v>454</v>
      </c>
      <c r="K802" s="17">
        <v>204</v>
      </c>
      <c r="L802" s="17">
        <v>0</v>
      </c>
      <c r="M802" s="17">
        <v>64</v>
      </c>
      <c r="N802" s="17">
        <v>64</v>
      </c>
      <c r="O802" s="17">
        <f>Table54[[#This Row],[Elanikud RKA]]-Table54[[#This Row],[Liitunud ÜK e]]-Table54[[#This Row],[M liitunud ÜK LP e]]</f>
        <v>0</v>
      </c>
      <c r="P802" s="17">
        <v>564</v>
      </c>
      <c r="Q802" s="8">
        <f>Table54[[#This Row],[Elanikud RKA]]/(Table54[[#This Row],[Elanikud]]+G803)</f>
        <v>0.68337730870712399</v>
      </c>
      <c r="R802" s="8"/>
      <c r="S802" s="8">
        <f>Table54[[#This Row],[Liitunud ÜK e]]/(Table54[[#This Row],[Elanikud RKA]]+Table54[[#This Row],[Liitunud H e]])</f>
        <v>0.87644787644787647</v>
      </c>
      <c r="T802" s="8">
        <f>Table54[[#This Row],[Liitunud ÜV e]]/(Table54[[#This Row],[Elanikud RKA]]+Table54[[#This Row],[Liitunud H e]])</f>
        <v>0.39382239382239381</v>
      </c>
      <c r="U802" s="8">
        <f>Table54[[#This Row],[M liitunud ÜK LP e]]/(Table54[[#This Row],[Elanikud RKA]]+Table54[[#This Row],[Liitunud H e]])</f>
        <v>0.12355212355212356</v>
      </c>
      <c r="V802" s="8">
        <f>Table54[[#This Row],[M liitunud ÜV LP e]]/(Table54[[#This Row],[Elanikud RKA]]+Table54[[#This Row],[Liitunud H e]])</f>
        <v>0.12355212355212356</v>
      </c>
      <c r="W802" s="8">
        <f>Table54[[#This Row],[M liitunud ÜK e]]/(Table54[[#This Row],[Elanikud RKA]]+Table54[[#This Row],[Liitunud H e]])</f>
        <v>0</v>
      </c>
      <c r="X802" s="8">
        <f>Table54[[#This Row],[M liitunud ÜV e]]/(Table54[[#This Row],[Elanikud RKA]]+Table54[[#This Row],[Liitunud H e]])</f>
        <v>1.0888030888030888</v>
      </c>
    </row>
    <row r="803" spans="1:24" ht="20.100000000000001" customHeight="1" x14ac:dyDescent="0.25">
      <c r="A803" s="19" t="s">
        <v>1289</v>
      </c>
      <c r="B803" s="19" t="s">
        <v>1290</v>
      </c>
      <c r="C803" s="1" t="s">
        <v>26</v>
      </c>
      <c r="D803" s="19" t="s">
        <v>1215</v>
      </c>
      <c r="E803" s="19" t="s">
        <v>1291</v>
      </c>
      <c r="F803" s="19" t="s">
        <v>1293</v>
      </c>
      <c r="G803" s="17">
        <v>518</v>
      </c>
      <c r="H803" s="17">
        <v>0</v>
      </c>
      <c r="I803" s="17"/>
      <c r="J803" s="17"/>
      <c r="K803" s="17"/>
      <c r="L803" s="17"/>
      <c r="M803" s="17"/>
      <c r="N803" s="17"/>
      <c r="O803" s="17"/>
      <c r="P803" s="17"/>
    </row>
    <row r="804" spans="1:24" s="9" customFormat="1" ht="20.100000000000001" customHeight="1" x14ac:dyDescent="0.25">
      <c r="A804" s="19" t="s">
        <v>1294</v>
      </c>
      <c r="B804" s="19" t="s">
        <v>1295</v>
      </c>
      <c r="C804" s="1" t="s">
        <v>26</v>
      </c>
      <c r="D804" s="19" t="s">
        <v>1215</v>
      </c>
      <c r="E804" s="19" t="s">
        <v>1296</v>
      </c>
      <c r="F804" s="19" t="s">
        <v>1297</v>
      </c>
      <c r="G804" s="17">
        <v>186</v>
      </c>
      <c r="H804" s="17">
        <v>0</v>
      </c>
      <c r="I804" s="17">
        <v>180</v>
      </c>
      <c r="J804" s="17">
        <v>25</v>
      </c>
      <c r="K804" s="17">
        <v>25</v>
      </c>
      <c r="L804" s="17">
        <v>0</v>
      </c>
      <c r="M804" s="17">
        <v>155</v>
      </c>
      <c r="N804" s="17">
        <v>155</v>
      </c>
      <c r="O804" s="17">
        <f>Table54[[#This Row],[Elanikud RKA]]-Table54[[#This Row],[Liitunud ÜK e]]-Table54[[#This Row],[M liitunud ÜK LP e]]</f>
        <v>0</v>
      </c>
      <c r="P804" s="17">
        <f>Table54[[#This Row],[Elanikud RKA]]-Table54[[#This Row],[Liitunud ÜV e]]-Table54[[#This Row],[M liitunud ÜV LP e]]</f>
        <v>0</v>
      </c>
      <c r="Q804" s="8">
        <f>Table54[[#This Row],[Elanikud RKA]]/(Table54[[#This Row],[Elanikud]])</f>
        <v>0.967741935483871</v>
      </c>
      <c r="R804" s="8"/>
      <c r="S804" s="8">
        <f>Table54[[#This Row],[Liitunud ÜK e]]/(Table54[[#This Row],[Elanikud RKA]]+Table54[[#This Row],[Liitunud H e]])</f>
        <v>0.1388888888888889</v>
      </c>
      <c r="T804" s="8">
        <f>Table54[[#This Row],[Liitunud ÜV e]]/(Table54[[#This Row],[Elanikud RKA]]+Table54[[#This Row],[Liitunud H e]])</f>
        <v>0.1388888888888889</v>
      </c>
      <c r="U804" s="8">
        <f>Table54[[#This Row],[M liitunud ÜK LP e]]/(Table54[[#This Row],[Elanikud RKA]]+Table54[[#This Row],[Liitunud H e]])</f>
        <v>0.86111111111111116</v>
      </c>
      <c r="V804" s="8">
        <f>Table54[[#This Row],[M liitunud ÜV LP e]]/(Table54[[#This Row],[Elanikud RKA]]+Table54[[#This Row],[Liitunud H e]])</f>
        <v>0.86111111111111116</v>
      </c>
      <c r="W804" s="8">
        <f>Table54[[#This Row],[M liitunud ÜK e]]/(Table54[[#This Row],[Elanikud RKA]]+Table54[[#This Row],[Liitunud H e]])</f>
        <v>0</v>
      </c>
      <c r="X804" s="8">
        <f>Table54[[#This Row],[M liitunud ÜV e]]/(Table54[[#This Row],[Elanikud RKA]]+Table54[[#This Row],[Liitunud H e]])</f>
        <v>0</v>
      </c>
    </row>
    <row r="805" spans="1:24" s="12" customFormat="1" ht="20.100000000000001" customHeight="1" x14ac:dyDescent="0.25">
      <c r="A805" s="19" t="s">
        <v>1298</v>
      </c>
      <c r="B805" s="19" t="s">
        <v>1299</v>
      </c>
      <c r="C805" s="1" t="s">
        <v>26</v>
      </c>
      <c r="D805" s="19" t="s">
        <v>1215</v>
      </c>
      <c r="E805" s="19" t="s">
        <v>1300</v>
      </c>
      <c r="F805" s="19" t="s">
        <v>1301</v>
      </c>
      <c r="G805" s="17">
        <v>413</v>
      </c>
      <c r="H805" s="17">
        <v>0</v>
      </c>
      <c r="I805" s="17">
        <v>290</v>
      </c>
      <c r="J805" s="17">
        <v>70</v>
      </c>
      <c r="K805" s="17">
        <v>81</v>
      </c>
      <c r="L805" s="17">
        <v>0</v>
      </c>
      <c r="M805" s="17">
        <v>115</v>
      </c>
      <c r="N805" s="17">
        <v>115</v>
      </c>
      <c r="O805" s="17">
        <f>Table54[[#This Row],[Elanikud RKA]]-Table54[[#This Row],[Liitunud ÜK e]]-Table54[[#This Row],[M liitunud ÜK LP e]]</f>
        <v>105</v>
      </c>
      <c r="P805" s="17">
        <f>Table54[[#This Row],[Elanikud RKA]]-Table54[[#This Row],[Liitunud ÜV e]]-Table54[[#This Row],[M liitunud ÜV LP e]]</f>
        <v>94</v>
      </c>
      <c r="Q805" s="8">
        <f>Table54[[#This Row],[Elanikud RKA]]/(Table54[[#This Row],[Elanikud]])</f>
        <v>0.70217917675544794</v>
      </c>
      <c r="R805" s="8"/>
      <c r="S805" s="8">
        <f>Table54[[#This Row],[Liitunud ÜK e]]/(Table54[[#This Row],[Elanikud RKA]]+Table54[[#This Row],[Liitunud H e]])</f>
        <v>0.2413793103448276</v>
      </c>
      <c r="T805" s="8">
        <f>Table54[[#This Row],[Liitunud ÜV e]]/(Table54[[#This Row],[Elanikud RKA]]+Table54[[#This Row],[Liitunud H e]])</f>
        <v>0.27931034482758621</v>
      </c>
      <c r="U805" s="8">
        <f>Table54[[#This Row],[M liitunud ÜK LP e]]/(Table54[[#This Row],[Elanikud RKA]]+Table54[[#This Row],[Liitunud H e]])</f>
        <v>0.39655172413793105</v>
      </c>
      <c r="V805" s="8">
        <f>Table54[[#This Row],[M liitunud ÜV LP e]]/(Table54[[#This Row],[Elanikud RKA]]+Table54[[#This Row],[Liitunud H e]])</f>
        <v>0.39655172413793105</v>
      </c>
      <c r="W805" s="8">
        <f>Table54[[#This Row],[M liitunud ÜK e]]/(Table54[[#This Row],[Elanikud RKA]]+Table54[[#This Row],[Liitunud H e]])</f>
        <v>0.36206896551724138</v>
      </c>
      <c r="X805" s="8">
        <f>Table54[[#This Row],[M liitunud ÜV e]]/(Table54[[#This Row],[Elanikud RKA]]+Table54[[#This Row],[Liitunud H e]])</f>
        <v>0.32413793103448274</v>
      </c>
    </row>
    <row r="806" spans="1:24" s="12" customFormat="1" ht="20.100000000000001" customHeight="1" x14ac:dyDescent="0.25">
      <c r="A806" s="19" t="s">
        <v>1302</v>
      </c>
      <c r="B806" s="19" t="s">
        <v>1303</v>
      </c>
      <c r="C806" s="1" t="s">
        <v>26</v>
      </c>
      <c r="D806" s="19" t="s">
        <v>1215</v>
      </c>
      <c r="E806" s="19" t="s">
        <v>1304</v>
      </c>
      <c r="F806" s="19" t="s">
        <v>1305</v>
      </c>
      <c r="G806" s="17">
        <v>294</v>
      </c>
      <c r="H806" s="17">
        <v>0</v>
      </c>
      <c r="I806" s="17">
        <v>250</v>
      </c>
      <c r="J806" s="17">
        <v>55</v>
      </c>
      <c r="K806" s="17">
        <v>55</v>
      </c>
      <c r="L806" s="17">
        <v>0</v>
      </c>
      <c r="M806" s="17">
        <v>43</v>
      </c>
      <c r="N806" s="17">
        <v>43</v>
      </c>
      <c r="O806" s="17">
        <f>Table54[[#This Row],[Elanikud RKA]]-Table54[[#This Row],[Liitunud ÜK e]]-Table54[[#This Row],[M liitunud ÜK LP e]]</f>
        <v>152</v>
      </c>
      <c r="P806" s="17">
        <f>Table54[[#This Row],[Elanikud RKA]]-Table54[[#This Row],[Liitunud ÜV e]]-Table54[[#This Row],[M liitunud ÜV LP e]]</f>
        <v>152</v>
      </c>
      <c r="Q806" s="8">
        <f>Table54[[#This Row],[Elanikud RKA]]/(Table54[[#This Row],[Elanikud]])</f>
        <v>0.85034013605442171</v>
      </c>
      <c r="R806" s="8"/>
      <c r="S806" s="8">
        <f>Table54[[#This Row],[Liitunud ÜK e]]/(Table54[[#This Row],[Elanikud RKA]]+Table54[[#This Row],[Liitunud H e]])</f>
        <v>0.22</v>
      </c>
      <c r="T806" s="8">
        <f>Table54[[#This Row],[Liitunud ÜV e]]/(Table54[[#This Row],[Elanikud RKA]]+Table54[[#This Row],[Liitunud H e]])</f>
        <v>0.22</v>
      </c>
      <c r="U806" s="8">
        <f>Table54[[#This Row],[M liitunud ÜK LP e]]/(Table54[[#This Row],[Elanikud RKA]]+Table54[[#This Row],[Liitunud H e]])</f>
        <v>0.17199999999999999</v>
      </c>
      <c r="V806" s="8">
        <f>Table54[[#This Row],[M liitunud ÜV LP e]]/(Table54[[#This Row],[Elanikud RKA]]+Table54[[#This Row],[Liitunud H e]])</f>
        <v>0.17199999999999999</v>
      </c>
      <c r="W806" s="8">
        <f>Table54[[#This Row],[M liitunud ÜK e]]/(Table54[[#This Row],[Elanikud RKA]]+Table54[[#This Row],[Liitunud H e]])</f>
        <v>0.60799999999999998</v>
      </c>
      <c r="X806" s="8">
        <f>Table54[[#This Row],[M liitunud ÜV e]]/(Table54[[#This Row],[Elanikud RKA]]+Table54[[#This Row],[Liitunud H e]])</f>
        <v>0.60799999999999998</v>
      </c>
    </row>
    <row r="807" spans="1:24" ht="20.100000000000001" customHeight="1" x14ac:dyDescent="0.25">
      <c r="A807" s="19" t="s">
        <v>1306</v>
      </c>
      <c r="B807" s="19" t="s">
        <v>1307</v>
      </c>
      <c r="C807" s="1" t="s">
        <v>26</v>
      </c>
      <c r="D807" s="19" t="s">
        <v>1215</v>
      </c>
      <c r="E807" s="19" t="s">
        <v>1308</v>
      </c>
      <c r="F807" s="19" t="s">
        <v>1309</v>
      </c>
      <c r="G807" s="17">
        <v>272</v>
      </c>
      <c r="H807" s="17">
        <v>0</v>
      </c>
      <c r="I807" s="17">
        <v>200</v>
      </c>
      <c r="J807" s="17">
        <v>143</v>
      </c>
      <c r="K807" s="17">
        <v>151</v>
      </c>
      <c r="L807" s="17">
        <v>0</v>
      </c>
      <c r="M807" s="17">
        <v>0</v>
      </c>
      <c r="N807" s="17">
        <v>0</v>
      </c>
      <c r="O807" s="17">
        <f>Table54[[#This Row],[Elanikud RKA]]-Table54[[#This Row],[Liitunud ÜK e]]-Table54[[#This Row],[M liitunud ÜK LP e]]</f>
        <v>57</v>
      </c>
      <c r="P807" s="17">
        <f>Table54[[#This Row],[Elanikud RKA]]-Table54[[#This Row],[Liitunud ÜV e]]-Table54[[#This Row],[M liitunud ÜV LP e]]</f>
        <v>49</v>
      </c>
      <c r="Q807" s="8">
        <f>Table54[[#This Row],[Elanikud RKA]]/(Table54[[#This Row],[Elanikud]])</f>
        <v>0.73529411764705888</v>
      </c>
      <c r="S807" s="8">
        <f>Table54[[#This Row],[Liitunud ÜK e]]/(Table54[[#This Row],[Elanikud RKA]]+Table54[[#This Row],[Liitunud H e]])</f>
        <v>0.71499999999999997</v>
      </c>
      <c r="T807" s="8">
        <f>Table54[[#This Row],[Liitunud ÜV e]]/(Table54[[#This Row],[Elanikud RKA]]+Table54[[#This Row],[Liitunud H e]])</f>
        <v>0.755</v>
      </c>
      <c r="U807" s="8">
        <f>Table54[[#This Row],[M liitunud ÜK LP e]]/(Table54[[#This Row],[Elanikud RKA]]+Table54[[#This Row],[Liitunud H e]])</f>
        <v>0</v>
      </c>
      <c r="V807" s="8">
        <f>Table54[[#This Row],[M liitunud ÜV LP e]]/(Table54[[#This Row],[Elanikud RKA]]+Table54[[#This Row],[Liitunud H e]])</f>
        <v>0</v>
      </c>
      <c r="W807" s="8">
        <f>Table54[[#This Row],[M liitunud ÜK e]]/(Table54[[#This Row],[Elanikud RKA]]+Table54[[#This Row],[Liitunud H e]])</f>
        <v>0.28499999999999998</v>
      </c>
      <c r="X807" s="8">
        <f>Table54[[#This Row],[M liitunud ÜV e]]/(Table54[[#This Row],[Elanikud RKA]]+Table54[[#This Row],[Liitunud H e]])</f>
        <v>0.245</v>
      </c>
    </row>
    <row r="808" spans="1:24" ht="20.100000000000001" customHeight="1" x14ac:dyDescent="0.25">
      <c r="A808" s="9" t="s">
        <v>1306</v>
      </c>
      <c r="B808" s="9" t="s">
        <v>1307</v>
      </c>
      <c r="C808" s="3" t="s">
        <v>26</v>
      </c>
      <c r="D808" s="9" t="s">
        <v>1215</v>
      </c>
      <c r="E808" s="9" t="s">
        <v>1308</v>
      </c>
      <c r="F808" s="9" t="s">
        <v>2095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1"/>
    </row>
    <row r="809" spans="1:24" ht="20.100000000000001" customHeight="1" x14ac:dyDescent="0.25">
      <c r="A809" s="19" t="s">
        <v>1310</v>
      </c>
      <c r="B809" s="19" t="s">
        <v>1311</v>
      </c>
      <c r="C809" s="1" t="s">
        <v>26</v>
      </c>
      <c r="D809" s="19" t="s">
        <v>1215</v>
      </c>
      <c r="E809" s="19" t="s">
        <v>1308</v>
      </c>
      <c r="F809" s="19" t="s">
        <v>1312</v>
      </c>
      <c r="G809" s="17">
        <v>689</v>
      </c>
      <c r="H809" s="17">
        <v>0</v>
      </c>
      <c r="I809" s="17">
        <v>620</v>
      </c>
      <c r="J809" s="17">
        <v>562</v>
      </c>
      <c r="K809" s="17">
        <v>583</v>
      </c>
      <c r="L809" s="17">
        <v>0</v>
      </c>
      <c r="M809" s="17">
        <v>7</v>
      </c>
      <c r="N809" s="17">
        <v>5</v>
      </c>
      <c r="O809" s="17">
        <f>Table54[[#This Row],[Elanikud RKA]]-Table54[[#This Row],[Liitunud ÜK e]]-Table54[[#This Row],[M liitunud ÜK LP e]]</f>
        <v>51</v>
      </c>
      <c r="P809" s="17">
        <f>Table54[[#This Row],[Elanikud RKA]]-Table54[[#This Row],[Liitunud ÜV e]]-Table54[[#This Row],[M liitunud ÜV LP e]]</f>
        <v>32</v>
      </c>
      <c r="Q809" s="8">
        <f>Table54[[#This Row],[Elanikud RKA]]/(Table54[[#This Row],[Elanikud]])</f>
        <v>0.89985486211901311</v>
      </c>
      <c r="S809" s="8">
        <f>Table54[[#This Row],[Liitunud ÜK e]]/(Table54[[#This Row],[Elanikud RKA]]+Table54[[#This Row],[Liitunud H e]])</f>
        <v>0.90645161290322585</v>
      </c>
      <c r="T809" s="8">
        <f>Table54[[#This Row],[Liitunud ÜV e]]/(Table54[[#This Row],[Elanikud RKA]]+Table54[[#This Row],[Liitunud H e]])</f>
        <v>0.94032258064516128</v>
      </c>
      <c r="U809" s="8">
        <f>Table54[[#This Row],[M liitunud ÜK LP e]]/(Table54[[#This Row],[Elanikud RKA]]+Table54[[#This Row],[Liitunud H e]])</f>
        <v>1.1290322580645161E-2</v>
      </c>
      <c r="V809" s="8">
        <f>Table54[[#This Row],[M liitunud ÜV LP e]]/(Table54[[#This Row],[Elanikud RKA]]+Table54[[#This Row],[Liitunud H e]])</f>
        <v>8.0645161290322578E-3</v>
      </c>
      <c r="W809" s="8">
        <f>Table54[[#This Row],[M liitunud ÜK e]]/(Table54[[#This Row],[Elanikud RKA]]+Table54[[#This Row],[Liitunud H e]])</f>
        <v>8.2258064516129034E-2</v>
      </c>
      <c r="X809" s="8">
        <f>Table54[[#This Row],[M liitunud ÜV e]]/(Table54[[#This Row],[Elanikud RKA]]+Table54[[#This Row],[Liitunud H e]])</f>
        <v>5.1612903225806452E-2</v>
      </c>
    </row>
    <row r="810" spans="1:24" ht="20.100000000000001" customHeight="1" x14ac:dyDescent="0.25">
      <c r="A810" s="19" t="s">
        <v>1313</v>
      </c>
      <c r="B810" s="19" t="s">
        <v>1314</v>
      </c>
      <c r="C810" s="1" t="s">
        <v>26</v>
      </c>
      <c r="D810" s="19" t="s">
        <v>1215</v>
      </c>
      <c r="E810" s="19" t="s">
        <v>1315</v>
      </c>
      <c r="F810" s="19" t="s">
        <v>1315</v>
      </c>
      <c r="G810" s="17">
        <v>852</v>
      </c>
      <c r="H810" s="17">
        <v>0</v>
      </c>
      <c r="I810" s="17">
        <v>850</v>
      </c>
      <c r="J810" s="17">
        <v>139</v>
      </c>
      <c r="K810" s="17">
        <v>139</v>
      </c>
      <c r="L810" s="17">
        <v>0</v>
      </c>
      <c r="M810" s="17">
        <v>711</v>
      </c>
      <c r="N810" s="17">
        <v>711</v>
      </c>
      <c r="O810" s="17">
        <f>Table54[[#This Row],[Elanikud RKA]]-Table54[[#This Row],[Liitunud ÜK e]]-Table54[[#This Row],[M liitunud ÜK LP e]]</f>
        <v>0</v>
      </c>
      <c r="P810" s="17">
        <f>Table54[[#This Row],[Elanikud RKA]]-Table54[[#This Row],[Liitunud ÜV e]]-Table54[[#This Row],[M liitunud ÜV LP e]]</f>
        <v>0</v>
      </c>
      <c r="Q810" s="8">
        <f>Table54[[#This Row],[Elanikud RKA]]/(Table54[[#This Row],[Elanikud]])</f>
        <v>0.99765258215962438</v>
      </c>
      <c r="S810" s="8">
        <f>Table54[[#This Row],[Liitunud ÜK e]]/(Table54[[#This Row],[Elanikud RKA]]+Table54[[#This Row],[Liitunud H e]])</f>
        <v>0.1635294117647059</v>
      </c>
      <c r="T810" s="8">
        <f>Table54[[#This Row],[Liitunud ÜV e]]/(Table54[[#This Row],[Elanikud RKA]]+Table54[[#This Row],[Liitunud H e]])</f>
        <v>0.1635294117647059</v>
      </c>
      <c r="U810" s="8">
        <f>Table54[[#This Row],[M liitunud ÜK LP e]]/(Table54[[#This Row],[Elanikud RKA]]+Table54[[#This Row],[Liitunud H e]])</f>
        <v>0.83647058823529408</v>
      </c>
      <c r="V810" s="8">
        <f>Table54[[#This Row],[M liitunud ÜV LP e]]/(Table54[[#This Row],[Elanikud RKA]]+Table54[[#This Row],[Liitunud H e]])</f>
        <v>0.83647058823529408</v>
      </c>
      <c r="W810" s="8">
        <f>Table54[[#This Row],[M liitunud ÜK e]]/(Table54[[#This Row],[Elanikud RKA]]+Table54[[#This Row],[Liitunud H e]])</f>
        <v>0</v>
      </c>
      <c r="X810" s="8">
        <f>Table54[[#This Row],[M liitunud ÜV e]]/(Table54[[#This Row],[Elanikud RKA]]+Table54[[#This Row],[Liitunud H e]])</f>
        <v>0</v>
      </c>
    </row>
    <row r="811" spans="1:24" ht="20.100000000000001" customHeight="1" x14ac:dyDescent="0.25">
      <c r="A811" s="9" t="s">
        <v>1313</v>
      </c>
      <c r="B811" s="9" t="s">
        <v>1314</v>
      </c>
      <c r="C811" s="3" t="s">
        <v>26</v>
      </c>
      <c r="D811" s="9" t="s">
        <v>1215</v>
      </c>
      <c r="E811" s="9" t="s">
        <v>1325</v>
      </c>
      <c r="F811" s="9" t="s">
        <v>2096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1"/>
    </row>
    <row r="812" spans="1:24" s="9" customFormat="1" ht="20.100000000000001" customHeight="1" x14ac:dyDescent="0.25">
      <c r="A812" s="9" t="s">
        <v>1313</v>
      </c>
      <c r="B812" s="9" t="s">
        <v>1314</v>
      </c>
      <c r="C812" s="3" t="s">
        <v>26</v>
      </c>
      <c r="D812" s="9" t="s">
        <v>1215</v>
      </c>
      <c r="E812" s="9" t="s">
        <v>1325</v>
      </c>
      <c r="F812" s="9" t="s">
        <v>2097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1"/>
      <c r="R812" s="8"/>
      <c r="S812" s="8"/>
      <c r="T812" s="8"/>
      <c r="U812" s="8"/>
      <c r="V812" s="8"/>
      <c r="W812" s="8"/>
      <c r="X812" s="8"/>
    </row>
    <row r="813" spans="1:24" s="9" customFormat="1" ht="20.100000000000001" customHeight="1" x14ac:dyDescent="0.25">
      <c r="A813" s="12" t="s">
        <v>1875</v>
      </c>
      <c r="B813" s="12" t="s">
        <v>1876</v>
      </c>
      <c r="C813" s="2" t="s">
        <v>26</v>
      </c>
      <c r="D813" s="12" t="s">
        <v>1215</v>
      </c>
      <c r="E813" s="12" t="s">
        <v>1877</v>
      </c>
      <c r="F813" s="12" t="s">
        <v>1878</v>
      </c>
      <c r="G813" s="13">
        <v>83</v>
      </c>
      <c r="H813" s="13">
        <v>0</v>
      </c>
      <c r="I813" s="13">
        <v>480</v>
      </c>
      <c r="J813" s="13">
        <v>400</v>
      </c>
      <c r="K813" s="13">
        <v>401</v>
      </c>
      <c r="L813" s="13">
        <v>0</v>
      </c>
      <c r="M813" s="13">
        <v>80</v>
      </c>
      <c r="N813" s="13">
        <v>79</v>
      </c>
      <c r="O813" s="13"/>
      <c r="P813" s="13"/>
      <c r="Q813" s="14">
        <f>Table54[[#This Row],[Elanikud RKA]]/(Table54[[#This Row],[Elanikud]]+G814)</f>
        <v>0.92843326885880073</v>
      </c>
      <c r="R813" s="14"/>
      <c r="S813" s="14">
        <f>Table54[[#This Row],[Liitunud ÜK e]]/(Table54[[#This Row],[Elanikud RKA]]+Table54[[#This Row],[Liitunud H e]])</f>
        <v>0.83333333333333337</v>
      </c>
      <c r="T813" s="14">
        <f>Table54[[#This Row],[Liitunud ÜV e]]/(Table54[[#This Row],[Elanikud RKA]]+Table54[[#This Row],[Liitunud H e]])</f>
        <v>0.8354166666666667</v>
      </c>
      <c r="U813" s="14">
        <f>Table54[[#This Row],[M liitunud ÜK LP e]]/(Table54[[#This Row],[Elanikud RKA]]+Table54[[#This Row],[Liitunud H e]])</f>
        <v>0.16666666666666666</v>
      </c>
      <c r="V813" s="14">
        <f>Table54[[#This Row],[M liitunud ÜV LP e]]/(Table54[[#This Row],[Elanikud RKA]]+Table54[[#This Row],[Liitunud H e]])</f>
        <v>0.16458333333333333</v>
      </c>
      <c r="W813" s="14">
        <f>Table54[[#This Row],[M liitunud ÜK e]]/(Table54[[#This Row],[Elanikud RKA]]+Table54[[#This Row],[Liitunud H e]])</f>
        <v>0</v>
      </c>
      <c r="X813" s="14">
        <f>Table54[[#This Row],[M liitunud ÜV e]]/(Table54[[#This Row],[Elanikud RKA]]+Table54[[#This Row],[Liitunud H e]])</f>
        <v>0</v>
      </c>
    </row>
    <row r="814" spans="1:24" ht="20.100000000000001" customHeight="1" x14ac:dyDescent="0.25">
      <c r="A814" s="12" t="s">
        <v>1875</v>
      </c>
      <c r="B814" s="12" t="s">
        <v>1876</v>
      </c>
      <c r="C814" s="2" t="s">
        <v>26</v>
      </c>
      <c r="D814" s="12" t="s">
        <v>1215</v>
      </c>
      <c r="E814" s="12" t="s">
        <v>1877</v>
      </c>
      <c r="F814" s="12" t="s">
        <v>1879</v>
      </c>
      <c r="G814" s="13">
        <v>434</v>
      </c>
      <c r="H814" s="13"/>
      <c r="I814" s="13"/>
      <c r="J814" s="13"/>
      <c r="K814" s="13"/>
      <c r="L814" s="13"/>
      <c r="M814" s="13"/>
      <c r="N814" s="13"/>
      <c r="O814" s="13"/>
      <c r="P814" s="13"/>
      <c r="Q814" s="14"/>
      <c r="R814" s="14"/>
      <c r="S814" s="14"/>
      <c r="T814" s="14"/>
      <c r="U814" s="14"/>
      <c r="V814" s="14"/>
      <c r="W814" s="14"/>
      <c r="X814" s="14"/>
    </row>
    <row r="815" spans="1:24" ht="20.100000000000001" customHeight="1" x14ac:dyDescent="0.25">
      <c r="A815" s="9" t="s">
        <v>1875</v>
      </c>
      <c r="B815" s="9" t="s">
        <v>1876</v>
      </c>
      <c r="C815" s="3" t="s">
        <v>26</v>
      </c>
      <c r="D815" s="9" t="s">
        <v>1215</v>
      </c>
      <c r="E815" s="9" t="s">
        <v>1877</v>
      </c>
      <c r="F815" s="9" t="s">
        <v>2098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1"/>
    </row>
    <row r="816" spans="1:24" s="12" customFormat="1" ht="20.100000000000001" customHeight="1" x14ac:dyDescent="0.25">
      <c r="A816" s="6" t="s">
        <v>1316</v>
      </c>
      <c r="B816" s="6" t="s">
        <v>1317</v>
      </c>
      <c r="C816" s="1" t="s">
        <v>48</v>
      </c>
      <c r="D816" s="6" t="s">
        <v>1215</v>
      </c>
      <c r="E816" s="6" t="s">
        <v>1318</v>
      </c>
      <c r="F816" s="6" t="s">
        <v>1318</v>
      </c>
      <c r="G816" s="7">
        <v>5607</v>
      </c>
      <c r="H816" s="7">
        <v>160</v>
      </c>
      <c r="I816" s="7">
        <v>6020</v>
      </c>
      <c r="J816" s="7">
        <v>3482</v>
      </c>
      <c r="K816" s="7">
        <v>3482</v>
      </c>
      <c r="L816" s="7">
        <v>0</v>
      </c>
      <c r="M816" s="7">
        <v>2059</v>
      </c>
      <c r="N816" s="7">
        <v>2059</v>
      </c>
      <c r="O816" s="7">
        <f>Table54[[#This Row],[Elanikud RKA]]-SUM(M816:M820)-SUM(J816:J820)</f>
        <v>479</v>
      </c>
      <c r="P816" s="7">
        <f>Table54[[#This Row],[Elanikud RKA]]-SUM(N816:N820)-SUM(K816:K820)</f>
        <v>479</v>
      </c>
      <c r="Q816" s="8">
        <f>Table54[[#This Row],[Elanikud RKA]]/(Table54[[#This Row],[Elanikud]]+G817+G818+G819+G820)</f>
        <v>0.90662650602409633</v>
      </c>
      <c r="R816" s="8">
        <f>Table54[[#This Row],[Liitunud H e]]/Table54[[#This Row],[H_elanikud]]</f>
        <v>0</v>
      </c>
      <c r="S816" s="8">
        <f>Table54[[#This Row],[Liitunud ÜK e]]/(Table54[[#This Row],[Elanikud RKA]]+Table54[[#This Row],[Liitunud H e]])</f>
        <v>0.57840531561461794</v>
      </c>
      <c r="T816" s="8">
        <f>Table54[[#This Row],[Liitunud ÜV e]]/(Table54[[#This Row],[Elanikud RKA]]+Table54[[#This Row],[Liitunud H e]])</f>
        <v>0.57840531561461794</v>
      </c>
      <c r="U816" s="8">
        <f>Table54[[#This Row],[M liitunud ÜK LP e]]/(Table54[[#This Row],[Elanikud RKA]]+Table54[[#This Row],[Liitunud H e]])</f>
        <v>0.34202657807308973</v>
      </c>
      <c r="V816" s="8">
        <f>Table54[[#This Row],[M liitunud ÜV LP e]]/(Table54[[#This Row],[Elanikud RKA]]+Table54[[#This Row],[Liitunud H e]])</f>
        <v>0.34202657807308973</v>
      </c>
      <c r="W816" s="8">
        <f>Table54[[#This Row],[M liitunud ÜK e]]/(Table54[[#This Row],[Elanikud RKA]]+Table54[[#This Row],[Liitunud H e]])</f>
        <v>7.9568106312292358E-2</v>
      </c>
      <c r="X816" s="8">
        <f>Table54[[#This Row],[M liitunud ÜV e]]/(Table54[[#This Row],[Elanikud RKA]]+Table54[[#This Row],[Liitunud H e]])</f>
        <v>7.9568106312292358E-2</v>
      </c>
    </row>
    <row r="817" spans="1:24" s="12" customFormat="1" ht="20.100000000000001" customHeight="1" x14ac:dyDescent="0.25">
      <c r="A817" s="6" t="s">
        <v>1316</v>
      </c>
      <c r="B817" s="6" t="s">
        <v>1317</v>
      </c>
      <c r="C817" s="1" t="s">
        <v>48</v>
      </c>
      <c r="D817" s="6" t="s">
        <v>1215</v>
      </c>
      <c r="E817" s="6" t="s">
        <v>1304</v>
      </c>
      <c r="F817" s="6" t="s">
        <v>1319</v>
      </c>
      <c r="G817" s="7">
        <v>162</v>
      </c>
      <c r="H817" s="17">
        <v>0</v>
      </c>
      <c r="I817" s="7"/>
      <c r="J817" s="7"/>
      <c r="K817" s="7"/>
      <c r="L817" s="7"/>
      <c r="M817" s="7"/>
      <c r="N817" s="7"/>
      <c r="O817" s="7"/>
      <c r="P817" s="7"/>
      <c r="Q817" s="8"/>
      <c r="R817" s="8"/>
      <c r="S817" s="8"/>
      <c r="T817" s="8"/>
      <c r="U817" s="8"/>
      <c r="V817" s="8"/>
      <c r="W817" s="8"/>
      <c r="X817" s="8"/>
    </row>
    <row r="818" spans="1:24" s="12" customFormat="1" ht="20.100000000000001" customHeight="1" x14ac:dyDescent="0.25">
      <c r="A818" s="19" t="s">
        <v>1316</v>
      </c>
      <c r="B818" s="19" t="s">
        <v>1317</v>
      </c>
      <c r="C818" s="1" t="s">
        <v>48</v>
      </c>
      <c r="D818" s="19" t="s">
        <v>1215</v>
      </c>
      <c r="E818" s="19" t="s">
        <v>1281</v>
      </c>
      <c r="F818" s="19" t="s">
        <v>1320</v>
      </c>
      <c r="G818" s="17">
        <v>71</v>
      </c>
      <c r="H818" s="17">
        <v>0</v>
      </c>
      <c r="I818" s="17"/>
      <c r="J818" s="17"/>
      <c r="K818" s="17"/>
      <c r="L818" s="17"/>
      <c r="M818" s="17"/>
      <c r="N818" s="17"/>
      <c r="O818" s="17"/>
      <c r="P818" s="17"/>
      <c r="Q818" s="8"/>
      <c r="R818" s="8"/>
      <c r="S818" s="8"/>
      <c r="T818" s="8"/>
      <c r="U818" s="8"/>
      <c r="V818" s="8"/>
      <c r="W818" s="8"/>
      <c r="X818" s="8"/>
    </row>
    <row r="819" spans="1:24" s="12" customFormat="1" ht="20.100000000000001" customHeight="1" x14ac:dyDescent="0.25">
      <c r="A819" s="19" t="s">
        <v>1316</v>
      </c>
      <c r="B819" s="19" t="s">
        <v>1317</v>
      </c>
      <c r="C819" s="1" t="s">
        <v>48</v>
      </c>
      <c r="D819" s="19" t="s">
        <v>1215</v>
      </c>
      <c r="E819" s="19" t="s">
        <v>1281</v>
      </c>
      <c r="F819" s="19" t="s">
        <v>1321</v>
      </c>
      <c r="G819" s="17">
        <v>249</v>
      </c>
      <c r="H819" s="17">
        <v>0</v>
      </c>
      <c r="I819" s="17"/>
      <c r="J819" s="17"/>
      <c r="K819" s="17"/>
      <c r="L819" s="17"/>
      <c r="M819" s="17"/>
      <c r="N819" s="17"/>
      <c r="O819" s="17"/>
      <c r="P819" s="17"/>
      <c r="Q819" s="8"/>
      <c r="R819" s="8"/>
      <c r="S819" s="8"/>
      <c r="T819" s="8"/>
      <c r="U819" s="8"/>
      <c r="V819" s="8"/>
      <c r="W819" s="8"/>
      <c r="X819" s="8"/>
    </row>
    <row r="820" spans="1:24" ht="20.100000000000001" customHeight="1" x14ac:dyDescent="0.25">
      <c r="A820" s="19" t="s">
        <v>1316</v>
      </c>
      <c r="B820" s="19" t="s">
        <v>1317</v>
      </c>
      <c r="C820" s="1" t="s">
        <v>48</v>
      </c>
      <c r="D820" s="19" t="s">
        <v>1215</v>
      </c>
      <c r="E820" s="19" t="s">
        <v>1260</v>
      </c>
      <c r="F820" s="19" t="s">
        <v>1322</v>
      </c>
      <c r="G820" s="17">
        <v>551</v>
      </c>
      <c r="H820" s="17">
        <v>0</v>
      </c>
      <c r="I820" s="17"/>
      <c r="J820" s="17"/>
      <c r="K820" s="17"/>
      <c r="L820" s="17"/>
      <c r="M820" s="17"/>
      <c r="N820" s="17"/>
      <c r="O820" s="17"/>
      <c r="P820" s="17"/>
    </row>
    <row r="821" spans="1:24" ht="20.100000000000001" customHeight="1" x14ac:dyDescent="0.25">
      <c r="A821" s="9" t="s">
        <v>1316</v>
      </c>
      <c r="B821" s="9" t="s">
        <v>1317</v>
      </c>
      <c r="C821" s="3" t="s">
        <v>48</v>
      </c>
      <c r="D821" s="9" t="s">
        <v>1215</v>
      </c>
      <c r="E821" s="9" t="s">
        <v>1304</v>
      </c>
      <c r="F821" s="9" t="s">
        <v>2099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1"/>
    </row>
    <row r="822" spans="1:24" s="9" customFormat="1" ht="20.100000000000001" customHeight="1" x14ac:dyDescent="0.25">
      <c r="A822" s="9" t="s">
        <v>1316</v>
      </c>
      <c r="B822" s="9" t="s">
        <v>1317</v>
      </c>
      <c r="C822" s="3" t="s">
        <v>48</v>
      </c>
      <c r="D822" s="9" t="s">
        <v>1215</v>
      </c>
      <c r="E822" s="9" t="s">
        <v>1281</v>
      </c>
      <c r="F822" s="9" t="s">
        <v>2100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1"/>
      <c r="R822" s="8"/>
      <c r="S822" s="8"/>
      <c r="T822" s="8"/>
      <c r="U822" s="8"/>
      <c r="V822" s="8"/>
      <c r="W822" s="8"/>
      <c r="X822" s="8"/>
    </row>
    <row r="823" spans="1:24" ht="20.100000000000001" customHeight="1" x14ac:dyDescent="0.25">
      <c r="A823" s="19" t="s">
        <v>1323</v>
      </c>
      <c r="B823" s="19" t="s">
        <v>1324</v>
      </c>
      <c r="C823" s="1" t="s">
        <v>26</v>
      </c>
      <c r="D823" s="19" t="s">
        <v>1215</v>
      </c>
      <c r="E823" s="19" t="s">
        <v>1325</v>
      </c>
      <c r="F823" s="19" t="s">
        <v>1326</v>
      </c>
      <c r="G823" s="17">
        <v>456</v>
      </c>
      <c r="H823" s="17">
        <v>0</v>
      </c>
      <c r="I823" s="17">
        <v>390</v>
      </c>
      <c r="J823" s="17">
        <v>110</v>
      </c>
      <c r="K823" s="17">
        <v>110</v>
      </c>
      <c r="L823" s="17">
        <v>0</v>
      </c>
      <c r="M823" s="17">
        <v>50</v>
      </c>
      <c r="N823" s="17">
        <v>50</v>
      </c>
      <c r="O823" s="17">
        <f>Table54[[#This Row],[Elanikud RKA]]-Table54[[#This Row],[Liitunud ÜK e]]-Table54[[#This Row],[M liitunud ÜK LP e]]</f>
        <v>230</v>
      </c>
      <c r="P823" s="17">
        <f>Table54[[#This Row],[Elanikud RKA]]-Table54[[#This Row],[Liitunud ÜV e]]-Table54[[#This Row],[M liitunud ÜV LP e]]</f>
        <v>230</v>
      </c>
      <c r="Q823" s="8">
        <f>Table54[[#This Row],[Elanikud RKA]]/(Table54[[#This Row],[Elanikud]])</f>
        <v>0.85526315789473684</v>
      </c>
      <c r="S823" s="8">
        <f>Table54[[#This Row],[Liitunud ÜK e]]/(Table54[[#This Row],[Elanikud RKA]]+Table54[[#This Row],[Liitunud H e]])</f>
        <v>0.28205128205128205</v>
      </c>
      <c r="T823" s="8">
        <f>Table54[[#This Row],[Liitunud ÜV e]]/(Table54[[#This Row],[Elanikud RKA]]+Table54[[#This Row],[Liitunud H e]])</f>
        <v>0.28205128205128205</v>
      </c>
      <c r="U823" s="8">
        <f>Table54[[#This Row],[M liitunud ÜK LP e]]/(Table54[[#This Row],[Elanikud RKA]]+Table54[[#This Row],[Liitunud H e]])</f>
        <v>0.12820512820512819</v>
      </c>
      <c r="V823" s="8">
        <f>Table54[[#This Row],[M liitunud ÜV LP e]]/(Table54[[#This Row],[Elanikud RKA]]+Table54[[#This Row],[Liitunud H e]])</f>
        <v>0.12820512820512819</v>
      </c>
      <c r="W823" s="8">
        <f>Table54[[#This Row],[M liitunud ÜK e]]/(Table54[[#This Row],[Elanikud RKA]]+Table54[[#This Row],[Liitunud H e]])</f>
        <v>0.58974358974358976</v>
      </c>
      <c r="X823" s="8">
        <f>Table54[[#This Row],[M liitunud ÜV e]]/(Table54[[#This Row],[Elanikud RKA]]+Table54[[#This Row],[Liitunud H e]])</f>
        <v>0.58974358974358976</v>
      </c>
    </row>
    <row r="824" spans="1:24" ht="20.100000000000001" customHeight="1" x14ac:dyDescent="0.25">
      <c r="A824" s="19" t="s">
        <v>1327</v>
      </c>
      <c r="B824" s="19" t="s">
        <v>1328</v>
      </c>
      <c r="C824" s="1" t="s">
        <v>26</v>
      </c>
      <c r="D824" s="19" t="s">
        <v>1215</v>
      </c>
      <c r="E824" s="19" t="s">
        <v>1281</v>
      </c>
      <c r="F824" s="19" t="s">
        <v>1329</v>
      </c>
      <c r="G824" s="17">
        <v>1492</v>
      </c>
      <c r="H824" s="17">
        <v>0</v>
      </c>
      <c r="I824" s="17">
        <v>1390</v>
      </c>
      <c r="J824" s="17">
        <v>1383</v>
      </c>
      <c r="K824" s="17">
        <v>1383</v>
      </c>
      <c r="L824" s="17">
        <v>0</v>
      </c>
      <c r="M824" s="17">
        <v>0</v>
      </c>
      <c r="N824" s="17">
        <v>0</v>
      </c>
      <c r="O824" s="17">
        <f>Table54[[#This Row],[Elanikud RKA]]-Table54[[#This Row],[Liitunud ÜK e]]-Table54[[#This Row],[M liitunud ÜK LP e]]</f>
        <v>7</v>
      </c>
      <c r="P824" s="17">
        <f>Table54[[#This Row],[Elanikud RKA]]-Table54[[#This Row],[Liitunud ÜV e]]-Table54[[#This Row],[M liitunud ÜV LP e]]</f>
        <v>7</v>
      </c>
      <c r="Q824" s="8">
        <f>Table54[[#This Row],[Elanikud RKA]]/(Table54[[#This Row],[Elanikud]])</f>
        <v>0.93163538873994634</v>
      </c>
      <c r="S824" s="8">
        <f>Table54[[#This Row],[Liitunud ÜK e]]/(Table54[[#This Row],[Elanikud RKA]]+Table54[[#This Row],[Liitunud H e]])</f>
        <v>0.99496402877697843</v>
      </c>
      <c r="T824" s="8">
        <f>Table54[[#This Row],[Liitunud ÜV e]]/(Table54[[#This Row],[Elanikud RKA]]+Table54[[#This Row],[Liitunud H e]])</f>
        <v>0.99496402877697843</v>
      </c>
      <c r="U824" s="8">
        <f>Table54[[#This Row],[M liitunud ÜK LP e]]/(Table54[[#This Row],[Elanikud RKA]]+Table54[[#This Row],[Liitunud H e]])</f>
        <v>0</v>
      </c>
      <c r="V824" s="8">
        <f>Table54[[#This Row],[M liitunud ÜV LP e]]/(Table54[[#This Row],[Elanikud RKA]]+Table54[[#This Row],[Liitunud H e]])</f>
        <v>0</v>
      </c>
      <c r="W824" s="8">
        <f>Table54[[#This Row],[M liitunud ÜK e]]/(Table54[[#This Row],[Elanikud RKA]]+Table54[[#This Row],[Liitunud H e]])</f>
        <v>5.0359712230215823E-3</v>
      </c>
      <c r="X824" s="8">
        <f>Table54[[#This Row],[M liitunud ÜV e]]/(Table54[[#This Row],[Elanikud RKA]]+Table54[[#This Row],[Liitunud H e]])</f>
        <v>5.0359712230215823E-3</v>
      </c>
    </row>
    <row r="825" spans="1:24" ht="20.100000000000001" customHeight="1" x14ac:dyDescent="0.25">
      <c r="A825" s="12" t="s">
        <v>1880</v>
      </c>
      <c r="B825" s="12" t="s">
        <v>1881</v>
      </c>
      <c r="C825" s="2" t="s">
        <v>26</v>
      </c>
      <c r="D825" s="12" t="s">
        <v>1215</v>
      </c>
      <c r="E825" s="12" t="s">
        <v>1325</v>
      </c>
      <c r="F825" s="12" t="s">
        <v>1882</v>
      </c>
      <c r="G825" s="13">
        <v>29</v>
      </c>
      <c r="H825" s="13">
        <v>0</v>
      </c>
      <c r="I825" s="13">
        <v>590</v>
      </c>
      <c r="J825" s="13"/>
      <c r="K825" s="13"/>
      <c r="L825" s="13"/>
      <c r="M825" s="13"/>
      <c r="N825" s="13"/>
      <c r="O825" s="13"/>
      <c r="P825" s="13"/>
      <c r="Q825" s="14">
        <f>Table54[[#This Row],[Elanikud RKA]]/(Table54[[#This Row],[Elanikud]]+G826+G827+G828)</f>
        <v>0.87928464977645304</v>
      </c>
      <c r="R825" s="14"/>
      <c r="S825" s="14">
        <f>Table54[[#This Row],[Liitunud ÜK e]]/(Table54[[#This Row],[Elanikud RKA]]+Table54[[#This Row],[Liitunud H e]])</f>
        <v>0</v>
      </c>
      <c r="T825" s="14">
        <f>Table54[[#This Row],[Liitunud ÜV e]]/(Table54[[#This Row],[Elanikud RKA]]+Table54[[#This Row],[Liitunud H e]])</f>
        <v>0</v>
      </c>
      <c r="U825" s="14">
        <f>Table54[[#This Row],[M liitunud ÜK LP e]]/(Table54[[#This Row],[Elanikud RKA]]+Table54[[#This Row],[Liitunud H e]])</f>
        <v>0</v>
      </c>
      <c r="V825" s="14">
        <f>Table54[[#This Row],[M liitunud ÜV LP e]]/(Table54[[#This Row],[Elanikud RKA]]+Table54[[#This Row],[Liitunud H e]])</f>
        <v>0</v>
      </c>
      <c r="W825" s="14">
        <f>Table54[[#This Row],[M liitunud ÜK e]]/(Table54[[#This Row],[Elanikud RKA]]+Table54[[#This Row],[Liitunud H e]])</f>
        <v>0</v>
      </c>
      <c r="X825" s="14">
        <f>Table54[[#This Row],[M liitunud ÜV e]]/(Table54[[#This Row],[Elanikud RKA]]+Table54[[#This Row],[Liitunud H e]])</f>
        <v>0</v>
      </c>
    </row>
    <row r="826" spans="1:24" ht="20.100000000000001" customHeight="1" x14ac:dyDescent="0.25">
      <c r="A826" s="12" t="s">
        <v>1880</v>
      </c>
      <c r="B826" s="12" t="s">
        <v>1881</v>
      </c>
      <c r="C826" s="2" t="s">
        <v>26</v>
      </c>
      <c r="D826" s="12" t="s">
        <v>1215</v>
      </c>
      <c r="E826" s="12" t="s">
        <v>1883</v>
      </c>
      <c r="F826" s="12" t="s">
        <v>1884</v>
      </c>
      <c r="G826" s="13">
        <v>194</v>
      </c>
      <c r="H826" s="13">
        <v>0</v>
      </c>
      <c r="I826" s="13"/>
      <c r="J826" s="13"/>
      <c r="K826" s="13"/>
      <c r="L826" s="13"/>
      <c r="M826" s="13"/>
      <c r="N826" s="13"/>
      <c r="O826" s="13"/>
      <c r="P826" s="13"/>
      <c r="Q826" s="14"/>
      <c r="R826" s="14"/>
      <c r="S826" s="14"/>
      <c r="T826" s="14"/>
      <c r="U826" s="14"/>
      <c r="V826" s="14"/>
      <c r="W826" s="14"/>
      <c r="X826" s="14"/>
    </row>
    <row r="827" spans="1:24" s="9" customFormat="1" ht="20.100000000000001" customHeight="1" x14ac:dyDescent="0.25">
      <c r="A827" s="12" t="s">
        <v>1880</v>
      </c>
      <c r="B827" s="12" t="s">
        <v>1881</v>
      </c>
      <c r="C827" s="2" t="s">
        <v>26</v>
      </c>
      <c r="D827" s="12" t="s">
        <v>1215</v>
      </c>
      <c r="E827" s="12" t="s">
        <v>1883</v>
      </c>
      <c r="F827" s="12" t="s">
        <v>1885</v>
      </c>
      <c r="G827" s="13">
        <v>277</v>
      </c>
      <c r="H827" s="13">
        <v>0</v>
      </c>
      <c r="I827" s="13"/>
      <c r="J827" s="13"/>
      <c r="K827" s="13"/>
      <c r="L827" s="13"/>
      <c r="M827" s="13"/>
      <c r="N827" s="13"/>
      <c r="O827" s="13"/>
      <c r="P827" s="13"/>
      <c r="Q827" s="14"/>
      <c r="R827" s="14"/>
      <c r="S827" s="14"/>
      <c r="T827" s="14"/>
      <c r="U827" s="14"/>
      <c r="V827" s="14"/>
      <c r="W827" s="14"/>
      <c r="X827" s="14"/>
    </row>
    <row r="828" spans="1:24" ht="20.100000000000001" customHeight="1" x14ac:dyDescent="0.25">
      <c r="A828" s="12" t="s">
        <v>1880</v>
      </c>
      <c r="B828" s="12" t="s">
        <v>1881</v>
      </c>
      <c r="C828" s="2" t="s">
        <v>26</v>
      </c>
      <c r="D828" s="12" t="s">
        <v>1215</v>
      </c>
      <c r="E828" s="12" t="s">
        <v>1883</v>
      </c>
      <c r="F828" s="12" t="s">
        <v>1886</v>
      </c>
      <c r="G828" s="13">
        <v>171</v>
      </c>
      <c r="H828" s="13">
        <v>0</v>
      </c>
      <c r="I828" s="13"/>
      <c r="J828" s="13"/>
      <c r="K828" s="13"/>
      <c r="L828" s="13"/>
      <c r="M828" s="13"/>
      <c r="N828" s="13"/>
      <c r="O828" s="13"/>
      <c r="P828" s="13"/>
      <c r="Q828" s="14"/>
      <c r="R828" s="14"/>
      <c r="S828" s="14"/>
      <c r="T828" s="14"/>
      <c r="U828" s="14"/>
      <c r="V828" s="14"/>
      <c r="W828" s="14"/>
      <c r="X828" s="14"/>
    </row>
    <row r="829" spans="1:24" ht="20.100000000000001" customHeight="1" x14ac:dyDescent="0.25">
      <c r="A829" s="19" t="s">
        <v>1330</v>
      </c>
      <c r="B829" s="19" t="s">
        <v>1331</v>
      </c>
      <c r="C829" s="1" t="s">
        <v>26</v>
      </c>
      <c r="D829" s="19" t="s">
        <v>1215</v>
      </c>
      <c r="E829" s="19" t="s">
        <v>1281</v>
      </c>
      <c r="F829" s="19" t="s">
        <v>1332</v>
      </c>
      <c r="G829" s="17">
        <v>311</v>
      </c>
      <c r="H829" s="17">
        <v>0</v>
      </c>
      <c r="I829" s="17">
        <v>60</v>
      </c>
      <c r="J829" s="17">
        <v>0</v>
      </c>
      <c r="K829" s="17">
        <v>60</v>
      </c>
      <c r="L829" s="17">
        <v>0</v>
      </c>
      <c r="M829" s="17">
        <v>0</v>
      </c>
      <c r="N829" s="17">
        <v>0</v>
      </c>
      <c r="O829" s="17">
        <f>Table54[[#This Row],[Elanikud RKA]]-Table54[[#This Row],[Liitunud ÜK e]]-Table54[[#This Row],[M liitunud ÜK LP e]]</f>
        <v>60</v>
      </c>
      <c r="P829" s="17">
        <f>Table54[[#This Row],[Elanikud RKA]]-Table54[[#This Row],[Liitunud ÜV e]]-Table54[[#This Row],[M liitunud ÜV LP e]]</f>
        <v>0</v>
      </c>
      <c r="Q829" s="8">
        <f>Table54[[#This Row],[Elanikud RKA]]/(Table54[[#This Row],[Elanikud]])</f>
        <v>0.19292604501607716</v>
      </c>
      <c r="S829" s="8">
        <f>Table54[[#This Row],[Liitunud ÜK e]]/(Table54[[#This Row],[Elanikud RKA]]+Table54[[#This Row],[Liitunud H e]])</f>
        <v>0</v>
      </c>
      <c r="T829" s="8">
        <f>Table54[[#This Row],[Liitunud ÜV e]]/(Table54[[#This Row],[Elanikud RKA]]+Table54[[#This Row],[Liitunud H e]])</f>
        <v>1</v>
      </c>
      <c r="U829" s="8">
        <f>Table54[[#This Row],[M liitunud ÜK LP e]]/(Table54[[#This Row],[Elanikud RKA]]+Table54[[#This Row],[Liitunud H e]])</f>
        <v>0</v>
      </c>
      <c r="V829" s="8">
        <f>Table54[[#This Row],[M liitunud ÜV LP e]]/(Table54[[#This Row],[Elanikud RKA]]+Table54[[#This Row],[Liitunud H e]])</f>
        <v>0</v>
      </c>
      <c r="W829" s="8">
        <f>Table54[[#This Row],[M liitunud ÜK e]]/(Table54[[#This Row],[Elanikud RKA]]+Table54[[#This Row],[Liitunud H e]])</f>
        <v>1</v>
      </c>
      <c r="X829" s="8">
        <f>Table54[[#This Row],[M liitunud ÜV e]]/(Table54[[#This Row],[Elanikud RKA]]+Table54[[#This Row],[Liitunud H e]])</f>
        <v>0</v>
      </c>
    </row>
    <row r="830" spans="1:24" ht="19.5" customHeight="1" x14ac:dyDescent="0.25">
      <c r="A830" s="19" t="s">
        <v>1333</v>
      </c>
      <c r="B830" s="19" t="s">
        <v>1334</v>
      </c>
      <c r="C830" s="1" t="s">
        <v>26</v>
      </c>
      <c r="D830" s="19" t="s">
        <v>1215</v>
      </c>
      <c r="E830" s="19" t="s">
        <v>1227</v>
      </c>
      <c r="F830" s="19" t="s">
        <v>1335</v>
      </c>
      <c r="G830" s="17">
        <v>273</v>
      </c>
      <c r="H830" s="17">
        <v>0</v>
      </c>
      <c r="I830" s="17">
        <v>160</v>
      </c>
      <c r="J830" s="17">
        <v>160</v>
      </c>
      <c r="K830" s="17">
        <v>160</v>
      </c>
      <c r="L830" s="17">
        <v>0</v>
      </c>
      <c r="M830" s="17">
        <v>0</v>
      </c>
      <c r="N830" s="17">
        <v>0</v>
      </c>
      <c r="O830" s="17">
        <f>Table54[[#This Row],[Elanikud RKA]]-Table54[[#This Row],[Liitunud ÜK e]]-Table54[[#This Row],[M liitunud ÜK LP e]]</f>
        <v>0</v>
      </c>
      <c r="P830" s="17">
        <f>Table54[[#This Row],[Elanikud RKA]]-Table54[[#This Row],[Liitunud ÜV e]]-Table54[[#This Row],[M liitunud ÜV LP e]]</f>
        <v>0</v>
      </c>
      <c r="Q830" s="8">
        <f>Table54[[#This Row],[Elanikud RKA]]/(Table54[[#This Row],[Elanikud]])</f>
        <v>0.58608058608058611</v>
      </c>
      <c r="S830" s="8">
        <f>Table54[[#This Row],[Liitunud ÜK e]]/(Table54[[#This Row],[Elanikud RKA]]+Table54[[#This Row],[Liitunud H e]])</f>
        <v>1</v>
      </c>
      <c r="T830" s="8">
        <f>Table54[[#This Row],[Liitunud ÜV e]]/(Table54[[#This Row],[Elanikud RKA]]+Table54[[#This Row],[Liitunud H e]])</f>
        <v>1</v>
      </c>
      <c r="U830" s="8">
        <f>Table54[[#This Row],[M liitunud ÜK LP e]]/(Table54[[#This Row],[Elanikud RKA]]+Table54[[#This Row],[Liitunud H e]])</f>
        <v>0</v>
      </c>
      <c r="V830" s="8">
        <f>Table54[[#This Row],[M liitunud ÜV LP e]]/(Table54[[#This Row],[Elanikud RKA]]+Table54[[#This Row],[Liitunud H e]])</f>
        <v>0</v>
      </c>
      <c r="W830" s="8">
        <f>Table54[[#This Row],[M liitunud ÜK e]]/(Table54[[#This Row],[Elanikud RKA]]+Table54[[#This Row],[Liitunud H e]])</f>
        <v>0</v>
      </c>
      <c r="X830" s="8">
        <f>Table54[[#This Row],[M liitunud ÜV e]]/(Table54[[#This Row],[Elanikud RKA]]+Table54[[#This Row],[Liitunud H e]])</f>
        <v>0</v>
      </c>
    </row>
    <row r="831" spans="1:24" ht="20.100000000000001" customHeight="1" x14ac:dyDescent="0.25">
      <c r="A831" s="19" t="s">
        <v>1336</v>
      </c>
      <c r="B831" s="19" t="s">
        <v>1337</v>
      </c>
      <c r="C831" s="1" t="s">
        <v>26</v>
      </c>
      <c r="D831" s="19" t="s">
        <v>1215</v>
      </c>
      <c r="E831" s="19" t="s">
        <v>1256</v>
      </c>
      <c r="F831" s="19" t="s">
        <v>1338</v>
      </c>
      <c r="G831" s="17">
        <v>113</v>
      </c>
      <c r="H831" s="17">
        <v>0</v>
      </c>
      <c r="I831" s="17">
        <v>110</v>
      </c>
      <c r="J831" s="17">
        <v>100</v>
      </c>
      <c r="K831" s="17">
        <v>100</v>
      </c>
      <c r="L831" s="17">
        <v>0</v>
      </c>
      <c r="M831" s="17"/>
      <c r="N831" s="17"/>
      <c r="O831" s="17">
        <f>Table54[[#This Row],[Elanikud RKA]]-Table54[[#This Row],[Liitunud ÜK e]]-Table54[[#This Row],[M liitunud ÜK LP e]]</f>
        <v>10</v>
      </c>
      <c r="P831" s="17">
        <f>Table54[[#This Row],[Elanikud RKA]]-Table54[[#This Row],[Liitunud ÜV e]]-Table54[[#This Row],[M liitunud ÜV LP e]]</f>
        <v>10</v>
      </c>
      <c r="Q831" s="8">
        <f>Table54[[#This Row],[Elanikud RKA]]/(Table54[[#This Row],[Elanikud]])</f>
        <v>0.97345132743362828</v>
      </c>
      <c r="S831" s="8">
        <f>Table54[[#This Row],[Liitunud ÜK e]]/(Table54[[#This Row],[Elanikud RKA]]+Table54[[#This Row],[Liitunud H e]])</f>
        <v>0.90909090909090906</v>
      </c>
      <c r="T831" s="8">
        <f>Table54[[#This Row],[Liitunud ÜV e]]/(Table54[[#This Row],[Elanikud RKA]]+Table54[[#This Row],[Liitunud H e]])</f>
        <v>0.90909090909090906</v>
      </c>
      <c r="U831" s="8">
        <f>Table54[[#This Row],[M liitunud ÜK LP e]]/(Table54[[#This Row],[Elanikud RKA]]+Table54[[#This Row],[Liitunud H e]])</f>
        <v>0</v>
      </c>
      <c r="V831" s="8">
        <f>Table54[[#This Row],[M liitunud ÜV LP e]]/(Table54[[#This Row],[Elanikud RKA]]+Table54[[#This Row],[Liitunud H e]])</f>
        <v>0</v>
      </c>
      <c r="W831" s="8">
        <f>Table54[[#This Row],[M liitunud ÜK e]]/(Table54[[#This Row],[Elanikud RKA]]+Table54[[#This Row],[Liitunud H e]])</f>
        <v>9.0909090909090912E-2</v>
      </c>
      <c r="X831" s="8">
        <f>Table54[[#This Row],[M liitunud ÜV e]]/(Table54[[#This Row],[Elanikud RKA]]+Table54[[#This Row],[Liitunud H e]])</f>
        <v>9.0909090909090912E-2</v>
      </c>
    </row>
    <row r="832" spans="1:24" ht="20.100000000000001" customHeight="1" x14ac:dyDescent="0.25">
      <c r="A832" s="9" t="s">
        <v>1336</v>
      </c>
      <c r="B832" s="9" t="s">
        <v>1337</v>
      </c>
      <c r="C832" s="3" t="s">
        <v>26</v>
      </c>
      <c r="D832" s="9" t="s">
        <v>1215</v>
      </c>
      <c r="E832" s="9" t="s">
        <v>1256</v>
      </c>
      <c r="F832" s="9" t="s">
        <v>2101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1"/>
    </row>
    <row r="833" spans="1:24" ht="20.100000000000001" customHeight="1" x14ac:dyDescent="0.25">
      <c r="A833" s="6" t="s">
        <v>1339</v>
      </c>
      <c r="B833" s="6" t="s">
        <v>1340</v>
      </c>
      <c r="C833" s="1" t="s">
        <v>26</v>
      </c>
      <c r="D833" s="6" t="s">
        <v>1341</v>
      </c>
      <c r="E833" s="6" t="s">
        <v>1342</v>
      </c>
      <c r="F833" s="6" t="s">
        <v>1343</v>
      </c>
      <c r="G833" s="17">
        <v>167</v>
      </c>
      <c r="H833" s="17">
        <v>0</v>
      </c>
      <c r="I833" s="7">
        <v>140</v>
      </c>
      <c r="J833" s="7">
        <v>140</v>
      </c>
      <c r="K833" s="7">
        <v>140</v>
      </c>
      <c r="L833" s="7">
        <v>0</v>
      </c>
      <c r="M833" s="7">
        <v>0</v>
      </c>
      <c r="N833" s="7">
        <v>0</v>
      </c>
      <c r="O833" s="7">
        <f>Table54[[#This Row],[Elanikud RKA]]-Table54[[#This Row],[Liitunud ÜK e]]-Table54[[#This Row],[M liitunud ÜK LP e]]</f>
        <v>0</v>
      </c>
      <c r="P833" s="7">
        <f>Table54[[#This Row],[Elanikud RKA]]-Table54[[#This Row],[Liitunud ÜV e]]-Table54[[#This Row],[M liitunud ÜV LP e]]</f>
        <v>0</v>
      </c>
      <c r="Q833" s="8">
        <f>Table54[[#This Row],[Elanikud RKA]]/(Table54[[#This Row],[Elanikud]])</f>
        <v>0.83832335329341312</v>
      </c>
      <c r="S833" s="8">
        <f>Table54[[#This Row],[Liitunud ÜK e]]/(Table54[[#This Row],[Elanikud RKA]]+Table54[[#This Row],[Liitunud H e]])</f>
        <v>1</v>
      </c>
      <c r="T833" s="8">
        <f>Table54[[#This Row],[Liitunud ÜV e]]/(Table54[[#This Row],[Elanikud RKA]]+Table54[[#This Row],[Liitunud H e]])</f>
        <v>1</v>
      </c>
      <c r="U833" s="8">
        <f>Table54[[#This Row],[M liitunud ÜK LP e]]/(Table54[[#This Row],[Elanikud RKA]]+Table54[[#This Row],[Liitunud H e]])</f>
        <v>0</v>
      </c>
      <c r="V833" s="8">
        <f>Table54[[#This Row],[M liitunud ÜV LP e]]/(Table54[[#This Row],[Elanikud RKA]]+Table54[[#This Row],[Liitunud H e]])</f>
        <v>0</v>
      </c>
      <c r="W833" s="8">
        <f>Table54[[#This Row],[M liitunud ÜK e]]/(Table54[[#This Row],[Elanikud RKA]]+Table54[[#This Row],[Liitunud H e]])</f>
        <v>0</v>
      </c>
      <c r="X833" s="8">
        <f>Table54[[#This Row],[M liitunud ÜV e]]/(Table54[[#This Row],[Elanikud RKA]]+Table54[[#This Row],[Liitunud H e]])</f>
        <v>0</v>
      </c>
    </row>
    <row r="834" spans="1:24" ht="20.100000000000001" customHeight="1" x14ac:dyDescent="0.25">
      <c r="A834" s="6" t="s">
        <v>1344</v>
      </c>
      <c r="B834" s="6" t="s">
        <v>1345</v>
      </c>
      <c r="C834" s="1" t="s">
        <v>26</v>
      </c>
      <c r="D834" s="6" t="s">
        <v>1341</v>
      </c>
      <c r="E834" s="6" t="s">
        <v>1342</v>
      </c>
      <c r="F834" s="6" t="s">
        <v>1346</v>
      </c>
      <c r="G834" s="17">
        <v>196</v>
      </c>
      <c r="H834" s="7">
        <v>100</v>
      </c>
      <c r="I834" s="7">
        <v>50</v>
      </c>
      <c r="J834" s="7">
        <v>40</v>
      </c>
      <c r="K834" s="7">
        <v>50</v>
      </c>
      <c r="L834" s="7">
        <v>0</v>
      </c>
      <c r="M834" s="7">
        <v>0</v>
      </c>
      <c r="N834" s="7">
        <v>0</v>
      </c>
      <c r="O834" s="7">
        <f>Table54[[#This Row],[Elanikud RKA]]-Table54[[#This Row],[Liitunud ÜK e]]-Table54[[#This Row],[M liitunud ÜK LP e]]</f>
        <v>10</v>
      </c>
      <c r="P834" s="7">
        <f>Table54[[#This Row],[Elanikud RKA]]-Table54[[#This Row],[Liitunud ÜV e]]-Table54[[#This Row],[M liitunud ÜV LP e]]</f>
        <v>0</v>
      </c>
      <c r="Q834" s="8">
        <f>Table54[[#This Row],[Elanikud RKA]]/(Table54[[#This Row],[Elanikud]])</f>
        <v>0.25510204081632654</v>
      </c>
      <c r="R834" s="8">
        <f>Table54[[#This Row],[Liitunud H e]]/Table54[[#This Row],[H_elanikud]]</f>
        <v>0</v>
      </c>
      <c r="S834" s="8">
        <f>Table54[[#This Row],[Liitunud ÜK e]]/(Table54[[#This Row],[Elanikud RKA]]+Table54[[#This Row],[Liitunud H e]])</f>
        <v>0.8</v>
      </c>
      <c r="T834" s="8">
        <f>Table54[[#This Row],[Liitunud ÜV e]]/(Table54[[#This Row],[Elanikud RKA]]+Table54[[#This Row],[Liitunud H e]])</f>
        <v>1</v>
      </c>
      <c r="U834" s="8">
        <f>Table54[[#This Row],[M liitunud ÜK LP e]]/(Table54[[#This Row],[Elanikud RKA]]+Table54[[#This Row],[Liitunud H e]])</f>
        <v>0</v>
      </c>
      <c r="V834" s="8">
        <f>Table54[[#This Row],[M liitunud ÜV LP e]]/(Table54[[#This Row],[Elanikud RKA]]+Table54[[#This Row],[Liitunud H e]])</f>
        <v>0</v>
      </c>
      <c r="W834" s="8">
        <f>Table54[[#This Row],[M liitunud ÜK e]]/(Table54[[#This Row],[Elanikud RKA]]+Table54[[#This Row],[Liitunud H e]])</f>
        <v>0.2</v>
      </c>
      <c r="X834" s="8">
        <f>Table54[[#This Row],[M liitunud ÜV e]]/(Table54[[#This Row],[Elanikud RKA]]+Table54[[#This Row],[Liitunud H e]])</f>
        <v>0</v>
      </c>
    </row>
    <row r="835" spans="1:24" ht="20.100000000000001" customHeight="1" x14ac:dyDescent="0.25">
      <c r="A835" s="6" t="s">
        <v>1347</v>
      </c>
      <c r="B835" s="6" t="s">
        <v>1348</v>
      </c>
      <c r="C835" s="1" t="s">
        <v>26</v>
      </c>
      <c r="D835" s="6" t="s">
        <v>1341</v>
      </c>
      <c r="E835" s="6" t="s">
        <v>1342</v>
      </c>
      <c r="F835" s="6" t="s">
        <v>1349</v>
      </c>
      <c r="G835" s="17">
        <v>238</v>
      </c>
      <c r="H835" s="7">
        <v>0</v>
      </c>
      <c r="I835" s="7">
        <v>180</v>
      </c>
      <c r="J835" s="7">
        <v>105</v>
      </c>
      <c r="K835" s="7">
        <v>105</v>
      </c>
      <c r="L835" s="7">
        <v>0</v>
      </c>
      <c r="M835" s="7">
        <v>0</v>
      </c>
      <c r="N835" s="7">
        <v>0</v>
      </c>
      <c r="O835" s="7">
        <f>Table54[[#This Row],[Elanikud RKA]]-Table54[[#This Row],[Liitunud ÜK e]]-Table54[[#This Row],[M liitunud ÜK LP e]]</f>
        <v>75</v>
      </c>
      <c r="P835" s="7">
        <f>Table54[[#This Row],[Elanikud RKA]]-Table54[[#This Row],[Liitunud ÜV e]]-Table54[[#This Row],[M liitunud ÜV LP e]]</f>
        <v>75</v>
      </c>
      <c r="Q835" s="8">
        <f>Table54[[#This Row],[Elanikud RKA]]/(Table54[[#This Row],[Elanikud]])</f>
        <v>0.75630252100840334</v>
      </c>
      <c r="S835" s="8">
        <f>Table54[[#This Row],[Liitunud ÜK e]]/(Table54[[#This Row],[Elanikud RKA]]+Table54[[#This Row],[Liitunud H e]])</f>
        <v>0.58333333333333337</v>
      </c>
      <c r="T835" s="8">
        <f>Table54[[#This Row],[Liitunud ÜV e]]/(Table54[[#This Row],[Elanikud RKA]]+Table54[[#This Row],[Liitunud H e]])</f>
        <v>0.58333333333333337</v>
      </c>
      <c r="U835" s="8">
        <f>Table54[[#This Row],[M liitunud ÜK LP e]]/(Table54[[#This Row],[Elanikud RKA]]+Table54[[#This Row],[Liitunud H e]])</f>
        <v>0</v>
      </c>
      <c r="V835" s="8">
        <f>Table54[[#This Row],[M liitunud ÜV LP e]]/(Table54[[#This Row],[Elanikud RKA]]+Table54[[#This Row],[Liitunud H e]])</f>
        <v>0</v>
      </c>
      <c r="W835" s="8">
        <f>Table54[[#This Row],[M liitunud ÜK e]]/(Table54[[#This Row],[Elanikud RKA]]+Table54[[#This Row],[Liitunud H e]])</f>
        <v>0.41666666666666669</v>
      </c>
      <c r="X835" s="8">
        <f>Table54[[#This Row],[M liitunud ÜV e]]/(Table54[[#This Row],[Elanikud RKA]]+Table54[[#This Row],[Liitunud H e]])</f>
        <v>0.41666666666666669</v>
      </c>
    </row>
    <row r="836" spans="1:24" ht="20.100000000000001" customHeight="1" x14ac:dyDescent="0.25">
      <c r="A836" s="9" t="s">
        <v>1347</v>
      </c>
      <c r="B836" s="9" t="s">
        <v>1348</v>
      </c>
      <c r="C836" s="3" t="s">
        <v>26</v>
      </c>
      <c r="D836" s="9" t="s">
        <v>1341</v>
      </c>
      <c r="E836" s="9" t="s">
        <v>1342</v>
      </c>
      <c r="F836" s="9" t="s">
        <v>2102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1"/>
    </row>
    <row r="837" spans="1:24" ht="20.100000000000001" customHeight="1" x14ac:dyDescent="0.25">
      <c r="A837" s="6" t="s">
        <v>1350</v>
      </c>
      <c r="B837" s="6" t="s">
        <v>1351</v>
      </c>
      <c r="C837" s="1" t="s">
        <v>26</v>
      </c>
      <c r="D837" s="6" t="s">
        <v>1341</v>
      </c>
      <c r="E837" s="6" t="s">
        <v>1342</v>
      </c>
      <c r="F837" s="6" t="s">
        <v>364</v>
      </c>
      <c r="G837" s="17">
        <v>402</v>
      </c>
      <c r="H837" s="7">
        <v>0</v>
      </c>
      <c r="I837" s="7">
        <v>350</v>
      </c>
      <c r="J837" s="7">
        <v>320</v>
      </c>
      <c r="K837" s="7">
        <v>320</v>
      </c>
      <c r="L837" s="7">
        <v>0</v>
      </c>
      <c r="M837" s="7">
        <v>0</v>
      </c>
      <c r="N837" s="7">
        <v>0</v>
      </c>
      <c r="O837" s="7">
        <f>Table54[[#This Row],[Elanikud RKA]]-Table54[[#This Row],[Liitunud ÜK e]]-Table54[[#This Row],[M liitunud ÜK LP e]]</f>
        <v>30</v>
      </c>
      <c r="P837" s="7">
        <f>Table54[[#This Row],[Elanikud RKA]]-Table54[[#This Row],[Liitunud ÜV e]]-Table54[[#This Row],[M liitunud ÜV LP e]]</f>
        <v>30</v>
      </c>
      <c r="Q837" s="8">
        <f>Table54[[#This Row],[Elanikud RKA]]/(Table54[[#This Row],[Elanikud]])</f>
        <v>0.87064676616915426</v>
      </c>
      <c r="S837" s="8">
        <f>Table54[[#This Row],[Liitunud ÜK e]]/(Table54[[#This Row],[Elanikud RKA]]+Table54[[#This Row],[Liitunud H e]])</f>
        <v>0.91428571428571426</v>
      </c>
      <c r="T837" s="8">
        <f>Table54[[#This Row],[Liitunud ÜV e]]/(Table54[[#This Row],[Elanikud RKA]]+Table54[[#This Row],[Liitunud H e]])</f>
        <v>0.91428571428571426</v>
      </c>
      <c r="U837" s="8">
        <f>Table54[[#This Row],[M liitunud ÜK LP e]]/(Table54[[#This Row],[Elanikud RKA]]+Table54[[#This Row],[Liitunud H e]])</f>
        <v>0</v>
      </c>
      <c r="V837" s="8">
        <f>Table54[[#This Row],[M liitunud ÜV LP e]]/(Table54[[#This Row],[Elanikud RKA]]+Table54[[#This Row],[Liitunud H e]])</f>
        <v>0</v>
      </c>
      <c r="W837" s="8">
        <f>Table54[[#This Row],[M liitunud ÜK e]]/(Table54[[#This Row],[Elanikud RKA]]+Table54[[#This Row],[Liitunud H e]])</f>
        <v>8.5714285714285715E-2</v>
      </c>
      <c r="X837" s="8">
        <f>Table54[[#This Row],[M liitunud ÜV e]]/(Table54[[#This Row],[Elanikud RKA]]+Table54[[#This Row],[Liitunud H e]])</f>
        <v>8.5714285714285715E-2</v>
      </c>
    </row>
    <row r="838" spans="1:24" s="9" customFormat="1" ht="20.100000000000001" customHeight="1" x14ac:dyDescent="0.25">
      <c r="A838" s="6" t="s">
        <v>1352</v>
      </c>
      <c r="B838" s="6" t="s">
        <v>1353</v>
      </c>
      <c r="C838" s="1" t="s">
        <v>26</v>
      </c>
      <c r="D838" s="6" t="s">
        <v>1341</v>
      </c>
      <c r="E838" s="6" t="s">
        <v>1354</v>
      </c>
      <c r="F838" s="6" t="s">
        <v>1355</v>
      </c>
      <c r="G838" s="17">
        <v>310</v>
      </c>
      <c r="H838" s="7">
        <v>0</v>
      </c>
      <c r="I838" s="7">
        <v>340</v>
      </c>
      <c r="J838" s="7">
        <v>340</v>
      </c>
      <c r="K838" s="7">
        <v>340</v>
      </c>
      <c r="L838" s="7">
        <v>0</v>
      </c>
      <c r="M838" s="7">
        <v>0</v>
      </c>
      <c r="N838" s="7">
        <v>0</v>
      </c>
      <c r="O838" s="7">
        <f>Table54[[#This Row],[Elanikud RKA]]-Table54[[#This Row],[Liitunud ÜK e]]-Table54[[#This Row],[M liitunud ÜK LP e]]</f>
        <v>0</v>
      </c>
      <c r="P838" s="7">
        <f>Table54[[#This Row],[Elanikud RKA]]-Table54[[#This Row],[Liitunud ÜV e]]-Table54[[#This Row],[M liitunud ÜV LP e]]</f>
        <v>0</v>
      </c>
      <c r="Q838" s="8">
        <f>Table54[[#This Row],[Elanikud RKA]]/(Table54[[#This Row],[Elanikud]]+G839)</f>
        <v>0.93406593406593408</v>
      </c>
      <c r="R838" s="8"/>
      <c r="S838" s="8">
        <f>Table54[[#This Row],[Liitunud ÜK e]]/(Table54[[#This Row],[Elanikud RKA]]+Table54[[#This Row],[Liitunud H e]])</f>
        <v>1</v>
      </c>
      <c r="T838" s="8">
        <f>Table54[[#This Row],[Liitunud ÜV e]]/(Table54[[#This Row],[Elanikud RKA]]+Table54[[#This Row],[Liitunud H e]])</f>
        <v>1</v>
      </c>
      <c r="U838" s="8">
        <f>Table54[[#This Row],[M liitunud ÜK LP e]]/(Table54[[#This Row],[Elanikud RKA]]+Table54[[#This Row],[Liitunud H e]])</f>
        <v>0</v>
      </c>
      <c r="V838" s="8">
        <f>Table54[[#This Row],[M liitunud ÜV LP e]]/(Table54[[#This Row],[Elanikud RKA]]+Table54[[#This Row],[Liitunud H e]])</f>
        <v>0</v>
      </c>
      <c r="W838" s="8">
        <f>Table54[[#This Row],[M liitunud ÜK e]]/(Table54[[#This Row],[Elanikud RKA]]+Table54[[#This Row],[Liitunud H e]])</f>
        <v>0</v>
      </c>
      <c r="X838" s="8">
        <f>Table54[[#This Row],[M liitunud ÜV e]]/(Table54[[#This Row],[Elanikud RKA]]+Table54[[#This Row],[Liitunud H e]])</f>
        <v>0</v>
      </c>
    </row>
    <row r="839" spans="1:24" ht="20.100000000000001" customHeight="1" x14ac:dyDescent="0.25">
      <c r="A839" s="6" t="s">
        <v>1352</v>
      </c>
      <c r="B839" s="6" t="s">
        <v>1353</v>
      </c>
      <c r="C839" s="1" t="s">
        <v>26</v>
      </c>
      <c r="D839" s="6" t="s">
        <v>1341</v>
      </c>
      <c r="E839" s="6" t="s">
        <v>1354</v>
      </c>
      <c r="F839" s="6" t="s">
        <v>1356</v>
      </c>
      <c r="G839" s="7">
        <v>54</v>
      </c>
      <c r="H839" s="7"/>
      <c r="I839" s="7"/>
      <c r="J839" s="7"/>
      <c r="K839" s="7"/>
      <c r="L839" s="7"/>
      <c r="M839" s="7"/>
      <c r="N839" s="7"/>
      <c r="O839" s="7"/>
      <c r="P839" s="7"/>
    </row>
    <row r="840" spans="1:24" ht="20.100000000000001" customHeight="1" x14ac:dyDescent="0.25">
      <c r="A840" s="6" t="s">
        <v>1357</v>
      </c>
      <c r="B840" s="6" t="s">
        <v>1358</v>
      </c>
      <c r="C840" s="1" t="s">
        <v>26</v>
      </c>
      <c r="D840" s="6" t="s">
        <v>1341</v>
      </c>
      <c r="E840" s="6" t="s">
        <v>1359</v>
      </c>
      <c r="F840" s="6" t="s">
        <v>1360</v>
      </c>
      <c r="G840" s="17">
        <v>246</v>
      </c>
      <c r="H840" s="7">
        <v>0</v>
      </c>
      <c r="I840" s="7">
        <v>120</v>
      </c>
      <c r="J840" s="7">
        <v>120</v>
      </c>
      <c r="K840" s="7">
        <v>120</v>
      </c>
      <c r="L840" s="7">
        <v>0</v>
      </c>
      <c r="M840" s="7">
        <v>0</v>
      </c>
      <c r="N840" s="7">
        <v>0</v>
      </c>
      <c r="O840" s="7">
        <f>Table54[[#This Row],[Elanikud RKA]]-Table54[[#This Row],[Liitunud ÜK e]]-Table54[[#This Row],[M liitunud ÜK LP e]]</f>
        <v>0</v>
      </c>
      <c r="P840" s="7">
        <f>Table54[[#This Row],[Elanikud RKA]]-Table54[[#This Row],[Liitunud ÜV e]]-Table54[[#This Row],[M liitunud ÜV LP e]]</f>
        <v>0</v>
      </c>
      <c r="Q840" s="8">
        <f>Table54[[#This Row],[Elanikud RKA]]/(Table54[[#This Row],[Elanikud]])</f>
        <v>0.48780487804878048</v>
      </c>
      <c r="S840" s="8">
        <f>Table54[[#This Row],[Liitunud ÜK e]]/(Table54[[#This Row],[Elanikud RKA]]+Table54[[#This Row],[Liitunud H e]])</f>
        <v>1</v>
      </c>
      <c r="T840" s="8">
        <f>Table54[[#This Row],[Liitunud ÜV e]]/(Table54[[#This Row],[Elanikud RKA]]+Table54[[#This Row],[Liitunud H e]])</f>
        <v>1</v>
      </c>
      <c r="U840" s="8">
        <f>Table54[[#This Row],[M liitunud ÜK LP e]]/(Table54[[#This Row],[Elanikud RKA]]+Table54[[#This Row],[Liitunud H e]])</f>
        <v>0</v>
      </c>
      <c r="V840" s="8">
        <f>Table54[[#This Row],[M liitunud ÜV LP e]]/(Table54[[#This Row],[Elanikud RKA]]+Table54[[#This Row],[Liitunud H e]])</f>
        <v>0</v>
      </c>
      <c r="W840" s="8">
        <f>Table54[[#This Row],[M liitunud ÜK e]]/(Table54[[#This Row],[Elanikud RKA]]+Table54[[#This Row],[Liitunud H e]])</f>
        <v>0</v>
      </c>
      <c r="X840" s="8">
        <f>Table54[[#This Row],[M liitunud ÜV e]]/(Table54[[#This Row],[Elanikud RKA]]+Table54[[#This Row],[Liitunud H e]])</f>
        <v>0</v>
      </c>
    </row>
    <row r="841" spans="1:24" s="9" customFormat="1" ht="20.100000000000001" customHeight="1" x14ac:dyDescent="0.25">
      <c r="A841" s="6" t="s">
        <v>1361</v>
      </c>
      <c r="B841" s="6" t="s">
        <v>1362</v>
      </c>
      <c r="C841" s="1" t="s">
        <v>26</v>
      </c>
      <c r="D841" s="6" t="s">
        <v>1341</v>
      </c>
      <c r="E841" s="6" t="s">
        <v>1359</v>
      </c>
      <c r="F841" s="6" t="s">
        <v>1363</v>
      </c>
      <c r="G841" s="17">
        <v>253</v>
      </c>
      <c r="H841" s="7">
        <v>0</v>
      </c>
      <c r="I841" s="7">
        <v>190</v>
      </c>
      <c r="J841" s="7">
        <v>137</v>
      </c>
      <c r="K841" s="7">
        <v>165</v>
      </c>
      <c r="L841" s="7">
        <v>0</v>
      </c>
      <c r="M841" s="7">
        <v>0</v>
      </c>
      <c r="N841" s="7">
        <v>0</v>
      </c>
      <c r="O841" s="7">
        <f>Table54[[#This Row],[Elanikud RKA]]-Table54[[#This Row],[Liitunud ÜK e]]-Table54[[#This Row],[M liitunud ÜK LP e]]</f>
        <v>53</v>
      </c>
      <c r="P841" s="7">
        <f>Table54[[#This Row],[Elanikud RKA]]-Table54[[#This Row],[Liitunud ÜV e]]-Table54[[#This Row],[M liitunud ÜV LP e]]</f>
        <v>25</v>
      </c>
      <c r="Q841" s="8">
        <f>Table54[[#This Row],[Elanikud RKA]]/(Table54[[#This Row],[Elanikud]])</f>
        <v>0.75098814229249011</v>
      </c>
      <c r="R841" s="8"/>
      <c r="S841" s="8">
        <f>Table54[[#This Row],[Liitunud ÜK e]]/(Table54[[#This Row],[Elanikud RKA]]+Table54[[#This Row],[Liitunud H e]])</f>
        <v>0.72105263157894739</v>
      </c>
      <c r="T841" s="8">
        <f>Table54[[#This Row],[Liitunud ÜV e]]/(Table54[[#This Row],[Elanikud RKA]]+Table54[[#This Row],[Liitunud H e]])</f>
        <v>0.86842105263157898</v>
      </c>
      <c r="U841" s="8">
        <f>Table54[[#This Row],[M liitunud ÜK LP e]]/(Table54[[#This Row],[Elanikud RKA]]+Table54[[#This Row],[Liitunud H e]])</f>
        <v>0</v>
      </c>
      <c r="V841" s="8">
        <f>Table54[[#This Row],[M liitunud ÜV LP e]]/(Table54[[#This Row],[Elanikud RKA]]+Table54[[#This Row],[Liitunud H e]])</f>
        <v>0</v>
      </c>
      <c r="W841" s="8">
        <f>Table54[[#This Row],[M liitunud ÜK e]]/(Table54[[#This Row],[Elanikud RKA]]+Table54[[#This Row],[Liitunud H e]])</f>
        <v>0.27894736842105261</v>
      </c>
      <c r="X841" s="8">
        <f>Table54[[#This Row],[M liitunud ÜV e]]/(Table54[[#This Row],[Elanikud RKA]]+Table54[[#This Row],[Liitunud H e]])</f>
        <v>0.13157894736842105</v>
      </c>
    </row>
    <row r="842" spans="1:24" ht="20.100000000000001" customHeight="1" x14ac:dyDescent="0.25">
      <c r="A842" s="6" t="s">
        <v>1364</v>
      </c>
      <c r="B842" s="6" t="s">
        <v>1365</v>
      </c>
      <c r="C842" s="1" t="s">
        <v>48</v>
      </c>
      <c r="D842" s="6" t="s">
        <v>1341</v>
      </c>
      <c r="E842" s="6" t="s">
        <v>1366</v>
      </c>
      <c r="F842" s="6" t="s">
        <v>1367</v>
      </c>
      <c r="G842" s="17">
        <v>1953</v>
      </c>
      <c r="H842" s="7">
        <v>60</v>
      </c>
      <c r="I842" s="7">
        <v>2190</v>
      </c>
      <c r="J842" s="7">
        <v>2146</v>
      </c>
      <c r="K842" s="7">
        <v>2250</v>
      </c>
      <c r="L842" s="7">
        <v>60</v>
      </c>
      <c r="M842" s="7">
        <v>0</v>
      </c>
      <c r="N842" s="7">
        <v>0</v>
      </c>
      <c r="O842" s="7">
        <f>Table54[[#This Row],[Elanikud RKA]]+Table54[[#This Row],[Liitunud H e]]-Table54[[#This Row],[Liitunud ÜK e]]-Table54[[#This Row],[M liitunud ÜK LP e]]</f>
        <v>104</v>
      </c>
      <c r="P842" s="7">
        <f>Table54[[#This Row],[Elanikud RKA]]+Table54[[#This Row],[Liitunud H e]]-Table54[[#This Row],[Liitunud ÜV e]]-Table54[[#This Row],[M liitunud ÜV LP e]]</f>
        <v>0</v>
      </c>
      <c r="Q842" s="8">
        <f>Table54[[#This Row],[Elanikud RKA]]/(Table54[[#This Row],[Elanikud]]+G843+G844+G845+G846)</f>
        <v>0.85313595636930273</v>
      </c>
      <c r="R842" s="8">
        <f>Table54[[#This Row],[Liitunud H e]]/Table54[[#This Row],[H_elanikud]]</f>
        <v>1</v>
      </c>
      <c r="S842" s="8">
        <f>Table54[[#This Row],[Liitunud ÜK e]]/(Table54[[#This Row],[Elanikud RKA]]+Table54[[#This Row],[Liitunud H e]])</f>
        <v>0.95377777777777772</v>
      </c>
      <c r="T842" s="8">
        <f>Table54[[#This Row],[Liitunud ÜV e]]/(Table54[[#This Row],[Elanikud RKA]]+Table54[[#This Row],[Liitunud H e]])</f>
        <v>1</v>
      </c>
      <c r="U842" s="8">
        <f>Table54[[#This Row],[M liitunud ÜK LP e]]/(Table54[[#This Row],[Elanikud RKA]]+Table54[[#This Row],[Liitunud H e]])</f>
        <v>0</v>
      </c>
      <c r="V842" s="8">
        <f>Table54[[#This Row],[M liitunud ÜV LP e]]/(Table54[[#This Row],[Elanikud RKA]]+Table54[[#This Row],[Liitunud H e]])</f>
        <v>0</v>
      </c>
      <c r="W842" s="8">
        <f>Table54[[#This Row],[M liitunud ÜK e]]/(Table54[[#This Row],[Elanikud RKA]]+Table54[[#This Row],[Liitunud H e]])</f>
        <v>4.622222222222222E-2</v>
      </c>
      <c r="X842" s="8">
        <f>Table54[[#This Row],[M liitunud ÜV e]]/(Table54[[#This Row],[Elanikud RKA]]+Table54[[#This Row],[Liitunud H e]])</f>
        <v>0</v>
      </c>
    </row>
    <row r="843" spans="1:24" ht="20.100000000000001" customHeight="1" x14ac:dyDescent="0.25">
      <c r="A843" s="6" t="s">
        <v>1364</v>
      </c>
      <c r="B843" s="6" t="s">
        <v>1365</v>
      </c>
      <c r="C843" s="1" t="s">
        <v>48</v>
      </c>
      <c r="D843" s="6" t="s">
        <v>1341</v>
      </c>
      <c r="E843" s="6" t="s">
        <v>1366</v>
      </c>
      <c r="F843" s="6" t="s">
        <v>1368</v>
      </c>
      <c r="G843" s="7">
        <v>112</v>
      </c>
      <c r="H843" s="7">
        <v>0</v>
      </c>
      <c r="I843" s="7"/>
      <c r="J843" s="7"/>
      <c r="K843" s="7"/>
      <c r="L843" s="7">
        <v>0</v>
      </c>
      <c r="M843" s="7"/>
      <c r="N843" s="7"/>
      <c r="O843" s="7"/>
      <c r="P843" s="7"/>
    </row>
    <row r="844" spans="1:24" ht="20.100000000000001" customHeight="1" x14ac:dyDescent="0.25">
      <c r="A844" s="6" t="s">
        <v>1364</v>
      </c>
      <c r="B844" s="6" t="s">
        <v>1365</v>
      </c>
      <c r="C844" s="1" t="s">
        <v>48</v>
      </c>
      <c r="D844" s="6" t="s">
        <v>1341</v>
      </c>
      <c r="E844" s="6" t="s">
        <v>1366</v>
      </c>
      <c r="F844" s="6" t="s">
        <v>1369</v>
      </c>
      <c r="G844" s="7">
        <v>165</v>
      </c>
      <c r="H844" s="7">
        <v>0</v>
      </c>
      <c r="I844" s="7"/>
      <c r="J844" s="7"/>
      <c r="K844" s="7"/>
      <c r="L844" s="7">
        <v>0</v>
      </c>
      <c r="M844" s="7"/>
      <c r="N844" s="7"/>
      <c r="O844" s="7"/>
      <c r="P844" s="7"/>
    </row>
    <row r="845" spans="1:24" ht="20.100000000000001" customHeight="1" x14ac:dyDescent="0.25">
      <c r="A845" s="6" t="s">
        <v>1364</v>
      </c>
      <c r="B845" s="6" t="s">
        <v>1365</v>
      </c>
      <c r="C845" s="1" t="s">
        <v>48</v>
      </c>
      <c r="D845" s="6" t="s">
        <v>1341</v>
      </c>
      <c r="E845" s="6" t="s">
        <v>1366</v>
      </c>
      <c r="F845" s="6" t="s">
        <v>1370</v>
      </c>
      <c r="G845" s="7">
        <v>46</v>
      </c>
      <c r="H845" s="7">
        <v>0</v>
      </c>
      <c r="I845" s="7"/>
      <c r="J845" s="7"/>
      <c r="K845" s="7"/>
      <c r="L845" s="7">
        <v>0</v>
      </c>
      <c r="M845" s="7"/>
      <c r="N845" s="7"/>
      <c r="O845" s="7"/>
      <c r="P845" s="7"/>
    </row>
    <row r="846" spans="1:24" s="9" customFormat="1" ht="20.100000000000001" customHeight="1" x14ac:dyDescent="0.25">
      <c r="A846" s="6" t="s">
        <v>1364</v>
      </c>
      <c r="B846" s="6" t="s">
        <v>1365</v>
      </c>
      <c r="C846" s="1" t="s">
        <v>48</v>
      </c>
      <c r="D846" s="6" t="s">
        <v>1341</v>
      </c>
      <c r="E846" s="6" t="s">
        <v>1366</v>
      </c>
      <c r="F846" s="6" t="s">
        <v>1371</v>
      </c>
      <c r="G846" s="7">
        <v>291</v>
      </c>
      <c r="H846" s="7">
        <v>0</v>
      </c>
      <c r="I846" s="7"/>
      <c r="J846" s="7"/>
      <c r="K846" s="7"/>
      <c r="L846" s="7">
        <v>0</v>
      </c>
      <c r="M846" s="7"/>
      <c r="N846" s="7"/>
      <c r="O846" s="7"/>
      <c r="P846" s="7"/>
      <c r="Q846" s="8"/>
      <c r="R846" s="8"/>
      <c r="S846" s="8"/>
      <c r="T846" s="8"/>
      <c r="U846" s="8"/>
      <c r="V846" s="8"/>
      <c r="W846" s="8"/>
      <c r="X846" s="8"/>
    </row>
    <row r="847" spans="1:24" ht="20.100000000000001" customHeight="1" x14ac:dyDescent="0.25">
      <c r="A847" s="9" t="s">
        <v>1364</v>
      </c>
      <c r="B847" s="9" t="s">
        <v>1365</v>
      </c>
      <c r="C847" s="3" t="s">
        <v>48</v>
      </c>
      <c r="D847" s="9" t="s">
        <v>1341</v>
      </c>
      <c r="E847" s="9" t="s">
        <v>1366</v>
      </c>
      <c r="F847" s="9" t="s">
        <v>2103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1"/>
    </row>
    <row r="848" spans="1:24" s="9" customFormat="1" ht="20.100000000000001" customHeight="1" x14ac:dyDescent="0.25">
      <c r="A848" s="6" t="s">
        <v>1372</v>
      </c>
      <c r="B848" s="6" t="s">
        <v>1373</v>
      </c>
      <c r="C848" s="1" t="s">
        <v>26</v>
      </c>
      <c r="D848" s="6" t="s">
        <v>1341</v>
      </c>
      <c r="E848" s="6" t="s">
        <v>1366</v>
      </c>
      <c r="F848" s="6" t="s">
        <v>1374</v>
      </c>
      <c r="G848" s="17">
        <v>317</v>
      </c>
      <c r="H848" s="7">
        <v>0</v>
      </c>
      <c r="I848" s="7">
        <v>180</v>
      </c>
      <c r="J848" s="7">
        <v>155</v>
      </c>
      <c r="K848" s="7">
        <v>173</v>
      </c>
      <c r="L848" s="7">
        <v>0</v>
      </c>
      <c r="M848" s="7">
        <v>0</v>
      </c>
      <c r="N848" s="7">
        <v>0</v>
      </c>
      <c r="O848" s="7">
        <f>Table54[[#This Row],[Elanikud RKA]]-Table54[[#This Row],[Liitunud ÜK e]]-Table54[[#This Row],[M liitunud ÜK LP e]]</f>
        <v>25</v>
      </c>
      <c r="P848" s="7">
        <f>Table54[[#This Row],[Elanikud RKA]]-Table54[[#This Row],[Liitunud ÜV e]]-Table54[[#This Row],[M liitunud ÜV LP e]]</f>
        <v>7</v>
      </c>
      <c r="Q848" s="8">
        <f>Table54[[#This Row],[Elanikud RKA]]/(Table54[[#This Row],[Elanikud]])</f>
        <v>0.56782334384858046</v>
      </c>
      <c r="R848" s="8"/>
      <c r="S848" s="8">
        <f>Table54[[#This Row],[Liitunud ÜK e]]/(Table54[[#This Row],[Elanikud RKA]]+Table54[[#This Row],[Liitunud H e]])</f>
        <v>0.86111111111111116</v>
      </c>
      <c r="T848" s="8">
        <f>Table54[[#This Row],[Liitunud ÜV e]]/(Table54[[#This Row],[Elanikud RKA]]+Table54[[#This Row],[Liitunud H e]])</f>
        <v>0.96111111111111114</v>
      </c>
      <c r="U848" s="8">
        <f>Table54[[#This Row],[M liitunud ÜK LP e]]/(Table54[[#This Row],[Elanikud RKA]]+Table54[[#This Row],[Liitunud H e]])</f>
        <v>0</v>
      </c>
      <c r="V848" s="8">
        <f>Table54[[#This Row],[M liitunud ÜV LP e]]/(Table54[[#This Row],[Elanikud RKA]]+Table54[[#This Row],[Liitunud H e]])</f>
        <v>0</v>
      </c>
      <c r="W848" s="8">
        <f>Table54[[#This Row],[M liitunud ÜK e]]/(Table54[[#This Row],[Elanikud RKA]]+Table54[[#This Row],[Liitunud H e]])</f>
        <v>0.1388888888888889</v>
      </c>
      <c r="X848" s="8">
        <f>Table54[[#This Row],[M liitunud ÜV e]]/(Table54[[#This Row],[Elanikud RKA]]+Table54[[#This Row],[Liitunud H e]])</f>
        <v>3.888888888888889E-2</v>
      </c>
    </row>
    <row r="849" spans="1:24" s="9" customFormat="1" ht="20.100000000000001" customHeight="1" x14ac:dyDescent="0.25">
      <c r="A849" s="6" t="s">
        <v>1375</v>
      </c>
      <c r="B849" s="6" t="s">
        <v>1376</v>
      </c>
      <c r="C849" s="1" t="s">
        <v>26</v>
      </c>
      <c r="D849" s="6" t="s">
        <v>1341</v>
      </c>
      <c r="E849" s="6" t="s">
        <v>1366</v>
      </c>
      <c r="F849" s="6" t="s">
        <v>1369</v>
      </c>
      <c r="G849" s="17">
        <v>165</v>
      </c>
      <c r="H849" s="7">
        <v>0</v>
      </c>
      <c r="I849" s="7">
        <v>60</v>
      </c>
      <c r="J849" s="7">
        <v>32</v>
      </c>
      <c r="K849" s="7">
        <v>32</v>
      </c>
      <c r="L849" s="7">
        <v>0</v>
      </c>
      <c r="M849" s="7">
        <v>0</v>
      </c>
      <c r="N849" s="7">
        <v>0</v>
      </c>
      <c r="O849" s="7">
        <f>Table54[[#This Row],[Elanikud RKA]]-Table54[[#This Row],[Liitunud ÜK e]]-Table54[[#This Row],[M liitunud ÜK LP e]]</f>
        <v>28</v>
      </c>
      <c r="P849" s="7">
        <f>Table54[[#This Row],[Elanikud RKA]]-Table54[[#This Row],[Liitunud ÜV e]]-Table54[[#This Row],[M liitunud ÜV LP e]]</f>
        <v>28</v>
      </c>
      <c r="Q849" s="8">
        <f>Table54[[#This Row],[Elanikud RKA]]/(Table54[[#This Row],[Elanikud]])</f>
        <v>0.36363636363636365</v>
      </c>
      <c r="R849" s="8"/>
      <c r="S849" s="8">
        <f>Table54[[#This Row],[Liitunud ÜK e]]/(Table54[[#This Row],[Elanikud RKA]]+Table54[[#This Row],[Liitunud H e]])</f>
        <v>0.53333333333333333</v>
      </c>
      <c r="T849" s="8">
        <f>Table54[[#This Row],[Liitunud ÜV e]]/(Table54[[#This Row],[Elanikud RKA]]+Table54[[#This Row],[Liitunud H e]])</f>
        <v>0.53333333333333333</v>
      </c>
      <c r="U849" s="8">
        <f>Table54[[#This Row],[M liitunud ÜK LP e]]/(Table54[[#This Row],[Elanikud RKA]]+Table54[[#This Row],[Liitunud H e]])</f>
        <v>0</v>
      </c>
      <c r="V849" s="8">
        <f>Table54[[#This Row],[M liitunud ÜV LP e]]/(Table54[[#This Row],[Elanikud RKA]]+Table54[[#This Row],[Liitunud H e]])</f>
        <v>0</v>
      </c>
      <c r="W849" s="8">
        <f>Table54[[#This Row],[M liitunud ÜK e]]/(Table54[[#This Row],[Elanikud RKA]]+Table54[[#This Row],[Liitunud H e]])</f>
        <v>0.46666666666666667</v>
      </c>
      <c r="X849" s="8">
        <f>Table54[[#This Row],[M liitunud ÜV e]]/(Table54[[#This Row],[Elanikud RKA]]+Table54[[#This Row],[Liitunud H e]])</f>
        <v>0.46666666666666667</v>
      </c>
    </row>
    <row r="850" spans="1:24" s="9" customFormat="1" ht="20.100000000000001" customHeight="1" x14ac:dyDescent="0.25">
      <c r="A850" s="9" t="s">
        <v>1375</v>
      </c>
      <c r="B850" s="9" t="s">
        <v>1376</v>
      </c>
      <c r="C850" s="1" t="s">
        <v>26</v>
      </c>
      <c r="D850" s="9" t="s">
        <v>1341</v>
      </c>
      <c r="E850" s="9" t="s">
        <v>1366</v>
      </c>
      <c r="F850" s="9" t="s">
        <v>2104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1"/>
      <c r="R850" s="8"/>
      <c r="S850" s="8"/>
      <c r="T850" s="8"/>
      <c r="U850" s="8"/>
      <c r="V850" s="8"/>
      <c r="W850" s="8"/>
      <c r="X850" s="8"/>
    </row>
    <row r="851" spans="1:24" s="9" customFormat="1" ht="20.100000000000001" customHeight="1" x14ac:dyDescent="0.25">
      <c r="A851" s="6" t="s">
        <v>1377</v>
      </c>
      <c r="B851" s="6" t="s">
        <v>1378</v>
      </c>
      <c r="C851" s="1" t="s">
        <v>26</v>
      </c>
      <c r="D851" s="6" t="s">
        <v>1341</v>
      </c>
      <c r="E851" s="6" t="s">
        <v>1379</v>
      </c>
      <c r="F851" s="6" t="s">
        <v>1380</v>
      </c>
      <c r="G851" s="17">
        <v>203</v>
      </c>
      <c r="H851" s="7">
        <v>75</v>
      </c>
      <c r="I851" s="7">
        <v>60</v>
      </c>
      <c r="J851" s="7">
        <v>70</v>
      </c>
      <c r="K851" s="7">
        <v>70</v>
      </c>
      <c r="L851" s="7">
        <v>30</v>
      </c>
      <c r="M851" s="7">
        <v>20</v>
      </c>
      <c r="N851" s="7">
        <v>0</v>
      </c>
      <c r="O851" s="7">
        <f>Table54[[#This Row],[Elanikud RKA]]+Table54[[#This Row],[Liitunud H e]]-Table54[[#This Row],[Liitunud ÜK e]]-Table54[[#This Row],[M liitunud ÜK LP e]]</f>
        <v>0</v>
      </c>
      <c r="P851" s="7">
        <f>Table54[[#This Row],[Elanikud RKA]]+Table54[[#This Row],[Liitunud H e]]-Table54[[#This Row],[Liitunud ÜV e]]-Table54[[#This Row],[M liitunud ÜV LP e]]</f>
        <v>20</v>
      </c>
      <c r="Q851" s="8">
        <f>Table54[[#This Row],[Elanikud RKA]]/(Table54[[#This Row],[Elanikud]])</f>
        <v>0.29556650246305421</v>
      </c>
      <c r="R851" s="8">
        <f>Table54[[#This Row],[Liitunud H e]]/Table54[[#This Row],[H_elanikud]]</f>
        <v>0.4</v>
      </c>
      <c r="S851" s="8">
        <f>Table54[[#This Row],[Liitunud ÜK e]]/(Table54[[#This Row],[Elanikud RKA]]+Table54[[#This Row],[Liitunud H e]])</f>
        <v>0.77777777777777779</v>
      </c>
      <c r="T851" s="8">
        <f>Table54[[#This Row],[Liitunud ÜV e]]/(Table54[[#This Row],[Elanikud RKA]]+Table54[[#This Row],[Liitunud H e]])</f>
        <v>0.77777777777777779</v>
      </c>
      <c r="U851" s="8">
        <f>Table54[[#This Row],[M liitunud ÜK LP e]]/(Table54[[#This Row],[Elanikud RKA]]+Table54[[#This Row],[Liitunud H e]])</f>
        <v>0.22222222222222221</v>
      </c>
      <c r="V851" s="8">
        <f>Table54[[#This Row],[M liitunud ÜV LP e]]/(Table54[[#This Row],[Elanikud RKA]]+Table54[[#This Row],[Liitunud H e]])</f>
        <v>0</v>
      </c>
      <c r="W851" s="8">
        <f>Table54[[#This Row],[M liitunud ÜK e]]/(Table54[[#This Row],[Elanikud RKA]]+Table54[[#This Row],[Liitunud H e]])</f>
        <v>0</v>
      </c>
      <c r="X851" s="8">
        <f>Table54[[#This Row],[M liitunud ÜV e]]/(Table54[[#This Row],[Elanikud RKA]]+Table54[[#This Row],[Liitunud H e]])</f>
        <v>0.22222222222222221</v>
      </c>
    </row>
    <row r="852" spans="1:24" ht="20.100000000000001" customHeight="1" x14ac:dyDescent="0.25">
      <c r="A852" s="6" t="s">
        <v>1381</v>
      </c>
      <c r="B852" s="6" t="s">
        <v>1382</v>
      </c>
      <c r="C852" s="1" t="s">
        <v>26</v>
      </c>
      <c r="D852" s="6" t="s">
        <v>1341</v>
      </c>
      <c r="E852" s="6" t="s">
        <v>1379</v>
      </c>
      <c r="F852" s="6" t="s">
        <v>1383</v>
      </c>
      <c r="G852" s="17">
        <v>456</v>
      </c>
      <c r="H852" s="7">
        <v>0</v>
      </c>
      <c r="I852" s="7">
        <v>380</v>
      </c>
      <c r="J852" s="7">
        <v>85</v>
      </c>
      <c r="K852" s="7">
        <v>85</v>
      </c>
      <c r="L852" s="7">
        <v>0</v>
      </c>
      <c r="M852" s="7">
        <v>40</v>
      </c>
      <c r="N852" s="7">
        <v>0</v>
      </c>
      <c r="O852" s="7">
        <f>Table54[[#This Row],[Elanikud RKA]]+Table54[[#This Row],[Liitunud H e]]-Table54[[#This Row],[Liitunud ÜK e]]-Table54[[#This Row],[M liitunud ÜK LP e]]</f>
        <v>255</v>
      </c>
      <c r="P852" s="7">
        <f>Table54[[#This Row],[Elanikud RKA]]+Table54[[#This Row],[Liitunud H e]]-Table54[[#This Row],[Liitunud ÜV e]]-Table54[[#This Row],[M liitunud ÜV LP e]]</f>
        <v>295</v>
      </c>
      <c r="Q852" s="8">
        <f>Table54[[#This Row],[Elanikud RKA]]/(Table54[[#This Row],[Elanikud]])</f>
        <v>0.83333333333333337</v>
      </c>
      <c r="S852" s="8">
        <f>Table54[[#This Row],[Liitunud ÜK e]]/(Table54[[#This Row],[Elanikud RKA]]+Table54[[#This Row],[Liitunud H e]])</f>
        <v>0.22368421052631579</v>
      </c>
      <c r="T852" s="8">
        <f>Table54[[#This Row],[Liitunud ÜV e]]/(Table54[[#This Row],[Elanikud RKA]]+Table54[[#This Row],[Liitunud H e]])</f>
        <v>0.22368421052631579</v>
      </c>
      <c r="U852" s="8">
        <f>Table54[[#This Row],[M liitunud ÜK LP e]]/(Table54[[#This Row],[Elanikud RKA]]+Table54[[#This Row],[Liitunud H e]])</f>
        <v>0.10526315789473684</v>
      </c>
      <c r="V852" s="8">
        <f>Table54[[#This Row],[M liitunud ÜV LP e]]/(Table54[[#This Row],[Elanikud RKA]]+Table54[[#This Row],[Liitunud H e]])</f>
        <v>0</v>
      </c>
      <c r="W852" s="8">
        <f>Table54[[#This Row],[M liitunud ÜK e]]/(Table54[[#This Row],[Elanikud RKA]]+Table54[[#This Row],[Liitunud H e]])</f>
        <v>0.67105263157894735</v>
      </c>
      <c r="X852" s="8">
        <f>Table54[[#This Row],[M liitunud ÜV e]]/(Table54[[#This Row],[Elanikud RKA]]+Table54[[#This Row],[Liitunud H e]])</f>
        <v>0.77631578947368418</v>
      </c>
    </row>
    <row r="853" spans="1:24" ht="20.100000000000001" customHeight="1" x14ac:dyDescent="0.25">
      <c r="A853" s="6" t="s">
        <v>1384</v>
      </c>
      <c r="B853" s="6" t="s">
        <v>1385</v>
      </c>
      <c r="C853" s="1" t="s">
        <v>26</v>
      </c>
      <c r="D853" s="6" t="s">
        <v>1341</v>
      </c>
      <c r="E853" s="6" t="s">
        <v>1379</v>
      </c>
      <c r="F853" s="6" t="s">
        <v>1386</v>
      </c>
      <c r="G853" s="17">
        <v>213</v>
      </c>
      <c r="H853" s="7">
        <v>75</v>
      </c>
      <c r="I853" s="7">
        <v>140</v>
      </c>
      <c r="J853" s="7">
        <v>143</v>
      </c>
      <c r="K853" s="7">
        <v>115</v>
      </c>
      <c r="L853" s="7">
        <v>38</v>
      </c>
      <c r="M853" s="7">
        <v>35</v>
      </c>
      <c r="N853" s="7">
        <v>0</v>
      </c>
      <c r="O853" s="7">
        <f>Table54[[#This Row],[Elanikud RKA]]+Table54[[#This Row],[Liitunud H e]]-Table54[[#This Row],[Liitunud ÜK e]]-Table54[[#This Row],[M liitunud ÜK LP e]]</f>
        <v>0</v>
      </c>
      <c r="P853" s="7">
        <f>Table54[[#This Row],[Elanikud RKA]]+Table54[[#This Row],[Liitunud H e]]-Table54[[#This Row],[Liitunud ÜV e]]-Table54[[#This Row],[M liitunud ÜV LP e]]</f>
        <v>63</v>
      </c>
      <c r="Q853" s="8">
        <f>Table54[[#This Row],[Elanikud RKA]]/(Table54[[#This Row],[Elanikud]])</f>
        <v>0.65727699530516437</v>
      </c>
      <c r="R853" s="8">
        <f>Table54[[#This Row],[Liitunud H e]]/Table54[[#This Row],[H_elanikud]]</f>
        <v>0.50666666666666671</v>
      </c>
      <c r="S853" s="8">
        <f>Table54[[#This Row],[Liitunud ÜK e]]/(Table54[[#This Row],[Elanikud RKA]]+Table54[[#This Row],[Liitunud H e]])</f>
        <v>0.8033707865168539</v>
      </c>
      <c r="T853" s="8">
        <f>Table54[[#This Row],[Liitunud ÜV e]]/(Table54[[#This Row],[Elanikud RKA]]+Table54[[#This Row],[Liitunud H e]])</f>
        <v>0.6460674157303371</v>
      </c>
      <c r="U853" s="8">
        <f>Table54[[#This Row],[M liitunud ÜK LP e]]/(Table54[[#This Row],[Elanikud RKA]]+Table54[[#This Row],[Liitunud H e]])</f>
        <v>0.19662921348314608</v>
      </c>
      <c r="V853" s="8">
        <f>Table54[[#This Row],[M liitunud ÜV LP e]]/(Table54[[#This Row],[Elanikud RKA]]+Table54[[#This Row],[Liitunud H e]])</f>
        <v>0</v>
      </c>
      <c r="W853" s="8">
        <f>Table54[[#This Row],[M liitunud ÜK e]]/(Table54[[#This Row],[Elanikud RKA]]+Table54[[#This Row],[Liitunud H e]])</f>
        <v>0</v>
      </c>
      <c r="X853" s="8">
        <f>Table54[[#This Row],[M liitunud ÜV e]]/(Table54[[#This Row],[Elanikud RKA]]+Table54[[#This Row],[Liitunud H e]])</f>
        <v>0.3539325842696629</v>
      </c>
    </row>
    <row r="854" spans="1:24" ht="20.100000000000001" customHeight="1" x14ac:dyDescent="0.25">
      <c r="A854" s="6" t="s">
        <v>1387</v>
      </c>
      <c r="B854" s="6" t="s">
        <v>1388</v>
      </c>
      <c r="C854" s="1" t="s">
        <v>26</v>
      </c>
      <c r="D854" s="6" t="s">
        <v>1341</v>
      </c>
      <c r="E854" s="6" t="s">
        <v>1389</v>
      </c>
      <c r="F854" s="6" t="s">
        <v>1390</v>
      </c>
      <c r="G854" s="17">
        <v>289</v>
      </c>
      <c r="H854" s="7">
        <v>0</v>
      </c>
      <c r="I854" s="7">
        <v>120</v>
      </c>
      <c r="J854" s="7">
        <v>94</v>
      </c>
      <c r="K854" s="7">
        <v>109</v>
      </c>
      <c r="L854" s="7">
        <v>0</v>
      </c>
      <c r="M854" s="7">
        <v>0</v>
      </c>
      <c r="N854" s="7">
        <v>0</v>
      </c>
      <c r="O854" s="7">
        <f>Table54[[#This Row],[Elanikud RKA]]+Table54[[#This Row],[Liitunud H e]]-Table54[[#This Row],[Liitunud ÜK e]]-Table54[[#This Row],[M liitunud ÜK LP e]]</f>
        <v>26</v>
      </c>
      <c r="P854" s="7">
        <f>Table54[[#This Row],[Elanikud RKA]]+Table54[[#This Row],[Liitunud H e]]-Table54[[#This Row],[Liitunud ÜV e]]-Table54[[#This Row],[M liitunud ÜV LP e]]</f>
        <v>11</v>
      </c>
      <c r="Q854" s="8">
        <f>Table54[[#This Row],[Elanikud RKA]]/(Table54[[#This Row],[Elanikud]])</f>
        <v>0.41522491349480967</v>
      </c>
      <c r="S854" s="8">
        <f>Table54[[#This Row],[Liitunud ÜK e]]/(Table54[[#This Row],[Elanikud RKA]]+Table54[[#This Row],[Liitunud H e]])</f>
        <v>0.78333333333333333</v>
      </c>
      <c r="T854" s="8">
        <f>Table54[[#This Row],[Liitunud ÜV e]]/(Table54[[#This Row],[Elanikud RKA]]+Table54[[#This Row],[Liitunud H e]])</f>
        <v>0.90833333333333333</v>
      </c>
      <c r="U854" s="8">
        <f>Table54[[#This Row],[M liitunud ÜK LP e]]/(Table54[[#This Row],[Elanikud RKA]]+Table54[[#This Row],[Liitunud H e]])</f>
        <v>0</v>
      </c>
      <c r="V854" s="8">
        <f>Table54[[#This Row],[M liitunud ÜV LP e]]/(Table54[[#This Row],[Elanikud RKA]]+Table54[[#This Row],[Liitunud H e]])</f>
        <v>0</v>
      </c>
      <c r="W854" s="8">
        <f>Table54[[#This Row],[M liitunud ÜK e]]/(Table54[[#This Row],[Elanikud RKA]]+Table54[[#This Row],[Liitunud H e]])</f>
        <v>0.21666666666666667</v>
      </c>
      <c r="X854" s="8">
        <f>Table54[[#This Row],[M liitunud ÜV e]]/(Table54[[#This Row],[Elanikud RKA]]+Table54[[#This Row],[Liitunud H e]])</f>
        <v>9.166666666666666E-2</v>
      </c>
    </row>
    <row r="855" spans="1:24" ht="20.100000000000001" customHeight="1" x14ac:dyDescent="0.25">
      <c r="A855" s="6" t="s">
        <v>1391</v>
      </c>
      <c r="B855" s="6" t="s">
        <v>1392</v>
      </c>
      <c r="C855" s="1" t="s">
        <v>26</v>
      </c>
      <c r="D855" s="6" t="s">
        <v>1341</v>
      </c>
      <c r="E855" s="6" t="s">
        <v>1389</v>
      </c>
      <c r="F855" s="6" t="s">
        <v>1393</v>
      </c>
      <c r="G855" s="17">
        <v>580</v>
      </c>
      <c r="H855" s="7">
        <v>0</v>
      </c>
      <c r="I855" s="7">
        <v>570</v>
      </c>
      <c r="J855" s="7">
        <v>350</v>
      </c>
      <c r="K855" s="7">
        <v>400</v>
      </c>
      <c r="L855" s="7">
        <v>0</v>
      </c>
      <c r="M855" s="7">
        <v>0</v>
      </c>
      <c r="N855" s="7">
        <v>35</v>
      </c>
      <c r="O855" s="7">
        <f>Table54[[#This Row],[Elanikud RKA]]+Table54[[#This Row],[Liitunud H e]]-Table54[[#This Row],[Liitunud ÜK e]]-Table54[[#This Row],[M liitunud ÜK LP e]]</f>
        <v>220</v>
      </c>
      <c r="P855" s="7">
        <f>Table54[[#This Row],[Elanikud RKA]]+Table54[[#This Row],[Liitunud H e]]-Table54[[#This Row],[Liitunud ÜV e]]-Table54[[#This Row],[M liitunud ÜV LP e]]</f>
        <v>135</v>
      </c>
      <c r="Q855" s="8">
        <f>Table54[[#This Row],[Elanikud RKA]]/(Table54[[#This Row],[Elanikud]])</f>
        <v>0.98275862068965514</v>
      </c>
      <c r="S855" s="8">
        <f>Table54[[#This Row],[Liitunud ÜK e]]/(Table54[[#This Row],[Elanikud RKA]]+Table54[[#This Row],[Liitunud H e]])</f>
        <v>0.61403508771929827</v>
      </c>
      <c r="T855" s="8">
        <f>Table54[[#This Row],[Liitunud ÜV e]]/(Table54[[#This Row],[Elanikud RKA]]+Table54[[#This Row],[Liitunud H e]])</f>
        <v>0.70175438596491224</v>
      </c>
      <c r="U855" s="8">
        <f>Table54[[#This Row],[M liitunud ÜK LP e]]/(Table54[[#This Row],[Elanikud RKA]]+Table54[[#This Row],[Liitunud H e]])</f>
        <v>0</v>
      </c>
      <c r="V855" s="8">
        <f>Table54[[#This Row],[M liitunud ÜV LP e]]/(Table54[[#This Row],[Elanikud RKA]]+Table54[[#This Row],[Liitunud H e]])</f>
        <v>6.1403508771929821E-2</v>
      </c>
      <c r="W855" s="8">
        <f>Table54[[#This Row],[M liitunud ÜK e]]/(Table54[[#This Row],[Elanikud RKA]]+Table54[[#This Row],[Liitunud H e]])</f>
        <v>0.38596491228070173</v>
      </c>
      <c r="X855" s="8">
        <f>Table54[[#This Row],[M liitunud ÜV e]]/(Table54[[#This Row],[Elanikud RKA]]+Table54[[#This Row],[Liitunud H e]])</f>
        <v>0.23684210526315788</v>
      </c>
    </row>
    <row r="856" spans="1:24" ht="20.100000000000001" customHeight="1" x14ac:dyDescent="0.25">
      <c r="A856" s="9" t="s">
        <v>1391</v>
      </c>
      <c r="B856" s="9" t="s">
        <v>1392</v>
      </c>
      <c r="C856" s="3" t="s">
        <v>26</v>
      </c>
      <c r="D856" s="9" t="s">
        <v>1341</v>
      </c>
      <c r="E856" s="9" t="s">
        <v>1389</v>
      </c>
      <c r="F856" s="9" t="s">
        <v>2105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1"/>
    </row>
    <row r="857" spans="1:24" ht="20.100000000000001" customHeight="1" x14ac:dyDescent="0.25">
      <c r="A857" s="9" t="s">
        <v>1391</v>
      </c>
      <c r="B857" s="9" t="s">
        <v>1392</v>
      </c>
      <c r="C857" s="3" t="s">
        <v>26</v>
      </c>
      <c r="D857" s="9" t="s">
        <v>1341</v>
      </c>
      <c r="E857" s="9" t="s">
        <v>1389</v>
      </c>
      <c r="F857" s="9" t="s">
        <v>2106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1"/>
    </row>
    <row r="858" spans="1:24" s="9" customFormat="1" ht="20.100000000000001" customHeight="1" x14ac:dyDescent="0.25">
      <c r="A858" s="9" t="s">
        <v>1391</v>
      </c>
      <c r="B858" s="9" t="s">
        <v>1392</v>
      </c>
      <c r="C858" s="3" t="s">
        <v>26</v>
      </c>
      <c r="D858" s="9" t="s">
        <v>1341</v>
      </c>
      <c r="E858" s="9" t="s">
        <v>1389</v>
      </c>
      <c r="F858" s="9" t="s">
        <v>2107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1"/>
      <c r="R858" s="8"/>
      <c r="S858" s="8"/>
      <c r="T858" s="8"/>
      <c r="U858" s="8"/>
      <c r="V858" s="8"/>
      <c r="W858" s="8"/>
      <c r="X858" s="8"/>
    </row>
    <row r="859" spans="1:24" ht="20.100000000000001" customHeight="1" x14ac:dyDescent="0.25">
      <c r="A859" s="9" t="s">
        <v>1391</v>
      </c>
      <c r="B859" s="9" t="s">
        <v>1392</v>
      </c>
      <c r="C859" s="3" t="s">
        <v>26</v>
      </c>
      <c r="D859" s="9" t="s">
        <v>1341</v>
      </c>
      <c r="E859" s="9" t="s">
        <v>1389</v>
      </c>
      <c r="F859" s="9" t="s">
        <v>2108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1"/>
    </row>
    <row r="860" spans="1:24" s="9" customFormat="1" ht="20.100000000000001" customHeight="1" x14ac:dyDescent="0.25">
      <c r="A860" s="9" t="s">
        <v>2109</v>
      </c>
      <c r="B860" s="9" t="s">
        <v>2110</v>
      </c>
      <c r="C860" s="3" t="s">
        <v>26</v>
      </c>
      <c r="D860" s="9" t="s">
        <v>1341</v>
      </c>
      <c r="E860" s="9" t="s">
        <v>2111</v>
      </c>
      <c r="F860" s="9" t="s">
        <v>2112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1"/>
      <c r="R860" s="8"/>
      <c r="S860" s="8"/>
      <c r="T860" s="8"/>
      <c r="U860" s="8"/>
      <c r="V860" s="8"/>
      <c r="W860" s="8"/>
      <c r="X860" s="8"/>
    </row>
    <row r="861" spans="1:24" ht="20.100000000000001" customHeight="1" x14ac:dyDescent="0.25">
      <c r="A861" s="6" t="s">
        <v>1394</v>
      </c>
      <c r="B861" s="6" t="s">
        <v>1395</v>
      </c>
      <c r="C861" s="1" t="s">
        <v>26</v>
      </c>
      <c r="D861" s="6" t="s">
        <v>1341</v>
      </c>
      <c r="E861" s="6" t="s">
        <v>1396</v>
      </c>
      <c r="F861" s="6" t="s">
        <v>1397</v>
      </c>
      <c r="G861" s="17">
        <v>245</v>
      </c>
      <c r="H861" s="7">
        <v>0</v>
      </c>
      <c r="I861" s="7">
        <v>240</v>
      </c>
      <c r="J861" s="7">
        <v>130</v>
      </c>
      <c r="K861" s="7">
        <v>150</v>
      </c>
      <c r="L861" s="7">
        <v>0</v>
      </c>
      <c r="M861" s="7">
        <v>0</v>
      </c>
      <c r="N861" s="7">
        <v>0</v>
      </c>
      <c r="O861" s="7">
        <f>Table54[[#This Row],[Elanikud RKA]]+Table54[[#This Row],[Liitunud H e]]-Table54[[#This Row],[Liitunud ÜK e]]-Table54[[#This Row],[M liitunud ÜK LP e]]</f>
        <v>110</v>
      </c>
      <c r="P861" s="7">
        <f>Table54[[#This Row],[Elanikud RKA]]+Table54[[#This Row],[Liitunud H e]]-Table54[[#This Row],[Liitunud ÜV e]]-Table54[[#This Row],[M liitunud ÜV LP e]]</f>
        <v>90</v>
      </c>
      <c r="Q861" s="8">
        <f>Table54[[#This Row],[Elanikud RKA]]/(Table54[[#This Row],[Elanikud]])</f>
        <v>0.97959183673469385</v>
      </c>
      <c r="S861" s="8">
        <f>Table54[[#This Row],[Liitunud ÜK e]]/(Table54[[#This Row],[Elanikud RKA]]+Table54[[#This Row],[Liitunud H e]])</f>
        <v>0.54166666666666663</v>
      </c>
      <c r="T861" s="8">
        <f>Table54[[#This Row],[Liitunud ÜV e]]/(Table54[[#This Row],[Elanikud RKA]]+Table54[[#This Row],[Liitunud H e]])</f>
        <v>0.625</v>
      </c>
      <c r="U861" s="8">
        <f>Table54[[#This Row],[M liitunud ÜK LP e]]/(Table54[[#This Row],[Elanikud RKA]]+Table54[[#This Row],[Liitunud H e]])</f>
        <v>0</v>
      </c>
      <c r="V861" s="8">
        <f>Table54[[#This Row],[M liitunud ÜV LP e]]/(Table54[[#This Row],[Elanikud RKA]]+Table54[[#This Row],[Liitunud H e]])</f>
        <v>0</v>
      </c>
      <c r="W861" s="8">
        <f>Table54[[#This Row],[M liitunud ÜK e]]/(Table54[[#This Row],[Elanikud RKA]]+Table54[[#This Row],[Liitunud H e]])</f>
        <v>0.45833333333333331</v>
      </c>
      <c r="X861" s="8">
        <f>Table54[[#This Row],[M liitunud ÜV e]]/(Table54[[#This Row],[Elanikud RKA]]+Table54[[#This Row],[Liitunud H e]])</f>
        <v>0.375</v>
      </c>
    </row>
    <row r="862" spans="1:24" s="9" customFormat="1" ht="20.100000000000001" customHeight="1" x14ac:dyDescent="0.25">
      <c r="A862" s="6" t="s">
        <v>1398</v>
      </c>
      <c r="B862" s="6" t="s">
        <v>1399</v>
      </c>
      <c r="C862" s="1" t="s">
        <v>26</v>
      </c>
      <c r="D862" s="6" t="s">
        <v>1341</v>
      </c>
      <c r="E862" s="6" t="s">
        <v>1396</v>
      </c>
      <c r="F862" s="6" t="s">
        <v>1400</v>
      </c>
      <c r="G862" s="17">
        <v>285</v>
      </c>
      <c r="H862" s="7">
        <v>0</v>
      </c>
      <c r="I862" s="7">
        <v>200</v>
      </c>
      <c r="J862" s="7">
        <v>170</v>
      </c>
      <c r="K862" s="7">
        <v>200</v>
      </c>
      <c r="L862" s="7">
        <v>0</v>
      </c>
      <c r="M862" s="7">
        <v>0</v>
      </c>
      <c r="N862" s="7">
        <v>0</v>
      </c>
      <c r="O862" s="7">
        <f>Table54[[#This Row],[Elanikud RKA]]+Table54[[#This Row],[Liitunud H e]]-Table54[[#This Row],[Liitunud ÜK e]]-Table54[[#This Row],[M liitunud ÜK LP e]]</f>
        <v>30</v>
      </c>
      <c r="P862" s="7">
        <f>Table54[[#This Row],[Elanikud RKA]]+Table54[[#This Row],[Liitunud H e]]-Table54[[#This Row],[Liitunud ÜV e]]-Table54[[#This Row],[M liitunud ÜV LP e]]</f>
        <v>0</v>
      </c>
      <c r="Q862" s="8">
        <f>Table54[[#This Row],[Elanikud RKA]]/(Table54[[#This Row],[Elanikud]])</f>
        <v>0.70175438596491224</v>
      </c>
      <c r="R862" s="8"/>
      <c r="S862" s="8">
        <f>Table54[[#This Row],[Liitunud ÜK e]]/(Table54[[#This Row],[Elanikud RKA]]+Table54[[#This Row],[Liitunud H e]])</f>
        <v>0.85</v>
      </c>
      <c r="T862" s="8">
        <f>Table54[[#This Row],[Liitunud ÜV e]]/(Table54[[#This Row],[Elanikud RKA]]+Table54[[#This Row],[Liitunud H e]])</f>
        <v>1</v>
      </c>
      <c r="U862" s="8">
        <f>Table54[[#This Row],[M liitunud ÜK LP e]]/(Table54[[#This Row],[Elanikud RKA]]+Table54[[#This Row],[Liitunud H e]])</f>
        <v>0</v>
      </c>
      <c r="V862" s="8">
        <f>Table54[[#This Row],[M liitunud ÜV LP e]]/(Table54[[#This Row],[Elanikud RKA]]+Table54[[#This Row],[Liitunud H e]])</f>
        <v>0</v>
      </c>
      <c r="W862" s="8">
        <f>Table54[[#This Row],[M liitunud ÜK e]]/(Table54[[#This Row],[Elanikud RKA]]+Table54[[#This Row],[Liitunud H e]])</f>
        <v>0.15</v>
      </c>
      <c r="X862" s="8">
        <f>Table54[[#This Row],[M liitunud ÜV e]]/(Table54[[#This Row],[Elanikud RKA]]+Table54[[#This Row],[Liitunud H e]])</f>
        <v>0</v>
      </c>
    </row>
    <row r="863" spans="1:24" ht="20.100000000000001" customHeight="1" x14ac:dyDescent="0.25">
      <c r="A863" s="6" t="s">
        <v>1401</v>
      </c>
      <c r="B863" s="6" t="s">
        <v>1402</v>
      </c>
      <c r="C863" s="1" t="s">
        <v>26</v>
      </c>
      <c r="D863" s="6" t="s">
        <v>1341</v>
      </c>
      <c r="E863" s="6" t="s">
        <v>1403</v>
      </c>
      <c r="F863" s="6" t="s">
        <v>1404</v>
      </c>
      <c r="G863" s="17">
        <v>169</v>
      </c>
      <c r="H863" s="7">
        <v>0</v>
      </c>
      <c r="I863" s="7">
        <v>60</v>
      </c>
      <c r="J863" s="7">
        <v>58</v>
      </c>
      <c r="K863" s="7">
        <v>60</v>
      </c>
      <c r="L863" s="7">
        <v>0</v>
      </c>
      <c r="M863" s="7">
        <v>0</v>
      </c>
      <c r="N863" s="7">
        <v>0</v>
      </c>
      <c r="O863" s="7">
        <f>Table54[[#This Row],[Elanikud RKA]]+Table54[[#This Row],[Liitunud H e]]-Table54[[#This Row],[Liitunud ÜK e]]-Table54[[#This Row],[M liitunud ÜK LP e]]</f>
        <v>2</v>
      </c>
      <c r="P863" s="7">
        <f>Table54[[#This Row],[Elanikud RKA]]+Table54[[#This Row],[Liitunud H e]]-Table54[[#This Row],[Liitunud ÜV e]]-Table54[[#This Row],[M liitunud ÜV LP e]]</f>
        <v>0</v>
      </c>
      <c r="Q863" s="8">
        <f>Table54[[#This Row],[Elanikud RKA]]/(Table54[[#This Row],[Elanikud]])</f>
        <v>0.35502958579881655</v>
      </c>
      <c r="S863" s="8">
        <f>Table54[[#This Row],[Liitunud ÜK e]]/(Table54[[#This Row],[Elanikud RKA]]+Table54[[#This Row],[Liitunud H e]])</f>
        <v>0.96666666666666667</v>
      </c>
      <c r="T863" s="8">
        <f>Table54[[#This Row],[Liitunud ÜV e]]/(Table54[[#This Row],[Elanikud RKA]]+Table54[[#This Row],[Liitunud H e]])</f>
        <v>1</v>
      </c>
      <c r="U863" s="8">
        <f>Table54[[#This Row],[M liitunud ÜK LP e]]/(Table54[[#This Row],[Elanikud RKA]]+Table54[[#This Row],[Liitunud H e]])</f>
        <v>0</v>
      </c>
      <c r="V863" s="8">
        <f>Table54[[#This Row],[M liitunud ÜV LP e]]/(Table54[[#This Row],[Elanikud RKA]]+Table54[[#This Row],[Liitunud H e]])</f>
        <v>0</v>
      </c>
      <c r="W863" s="8">
        <f>Table54[[#This Row],[M liitunud ÜK e]]/(Table54[[#This Row],[Elanikud RKA]]+Table54[[#This Row],[Liitunud H e]])</f>
        <v>3.3333333333333333E-2</v>
      </c>
      <c r="X863" s="8">
        <f>Table54[[#This Row],[M liitunud ÜV e]]/(Table54[[#This Row],[Elanikud RKA]]+Table54[[#This Row],[Liitunud H e]])</f>
        <v>0</v>
      </c>
    </row>
    <row r="864" spans="1:24" ht="20.100000000000001" customHeight="1" x14ac:dyDescent="0.25">
      <c r="A864" s="6" t="s">
        <v>1405</v>
      </c>
      <c r="B864" s="6" t="s">
        <v>1406</v>
      </c>
      <c r="C864" s="1" t="s">
        <v>26</v>
      </c>
      <c r="D864" s="6" t="s">
        <v>1341</v>
      </c>
      <c r="E864" s="6" t="s">
        <v>1403</v>
      </c>
      <c r="F864" s="6" t="s">
        <v>1407</v>
      </c>
      <c r="G864" s="17">
        <v>165</v>
      </c>
      <c r="H864" s="7">
        <v>8</v>
      </c>
      <c r="I864" s="7">
        <v>100</v>
      </c>
      <c r="J864" s="7">
        <v>100</v>
      </c>
      <c r="K864" s="7">
        <v>100</v>
      </c>
      <c r="L864" s="7">
        <v>8</v>
      </c>
      <c r="M864" s="7">
        <v>8</v>
      </c>
      <c r="N864" s="7">
        <v>8</v>
      </c>
      <c r="O864" s="7">
        <f>Table54[[#This Row],[Elanikud RKA]]+Table54[[#This Row],[Liitunud H e]]-Table54[[#This Row],[Liitunud ÜK e]]-Table54[[#This Row],[M liitunud ÜK LP e]]</f>
        <v>0</v>
      </c>
      <c r="P864" s="7">
        <f>Table54[[#This Row],[Elanikud RKA]]+Table54[[#This Row],[Liitunud H e]]-Table54[[#This Row],[Liitunud ÜV e]]-Table54[[#This Row],[M liitunud ÜV LP e]]</f>
        <v>0</v>
      </c>
      <c r="Q864" s="8">
        <f>Table54[[#This Row],[Elanikud RKA]]/(Table54[[#This Row],[Elanikud]])</f>
        <v>0.60606060606060608</v>
      </c>
      <c r="R864" s="8">
        <f>Table54[[#This Row],[Liitunud H e]]/Table54[[#This Row],[H_elanikud]]</f>
        <v>1</v>
      </c>
      <c r="S864" s="8">
        <f>Table54[[#This Row],[Liitunud ÜK e]]/(Table54[[#This Row],[Elanikud RKA]]+Table54[[#This Row],[Liitunud H e]])</f>
        <v>0.92592592592592593</v>
      </c>
      <c r="T864" s="8">
        <f>Table54[[#This Row],[Liitunud ÜV e]]/(Table54[[#This Row],[Elanikud RKA]]+Table54[[#This Row],[Liitunud H e]])</f>
        <v>0.92592592592592593</v>
      </c>
      <c r="U864" s="8">
        <f>Table54[[#This Row],[M liitunud ÜK LP e]]/(Table54[[#This Row],[Elanikud RKA]]+Table54[[#This Row],[Liitunud H e]])</f>
        <v>7.407407407407407E-2</v>
      </c>
      <c r="V864" s="8">
        <f>Table54[[#This Row],[M liitunud ÜV LP e]]/(Table54[[#This Row],[Elanikud RKA]]+Table54[[#This Row],[Liitunud H e]])</f>
        <v>7.407407407407407E-2</v>
      </c>
      <c r="W864" s="8">
        <f>Table54[[#This Row],[M liitunud ÜK e]]/(Table54[[#This Row],[Elanikud RKA]]+Table54[[#This Row],[Liitunud H e]])</f>
        <v>0</v>
      </c>
      <c r="X864" s="8">
        <f>Table54[[#This Row],[M liitunud ÜV e]]/(Table54[[#This Row],[Elanikud RKA]]+Table54[[#This Row],[Liitunud H e]])</f>
        <v>0</v>
      </c>
    </row>
    <row r="865" spans="1:24" ht="20.100000000000001" customHeight="1" x14ac:dyDescent="0.25">
      <c r="A865" s="6" t="s">
        <v>1408</v>
      </c>
      <c r="B865" s="6" t="s">
        <v>1409</v>
      </c>
      <c r="C865" s="1" t="s">
        <v>26</v>
      </c>
      <c r="D865" s="6" t="s">
        <v>1341</v>
      </c>
      <c r="E865" s="6" t="s">
        <v>1410</v>
      </c>
      <c r="F865" s="6" t="s">
        <v>1411</v>
      </c>
      <c r="G865" s="17">
        <v>163</v>
      </c>
      <c r="H865" s="7">
        <v>0</v>
      </c>
      <c r="I865" s="7">
        <v>80</v>
      </c>
      <c r="J865" s="7">
        <v>60</v>
      </c>
      <c r="K865" s="7">
        <v>65</v>
      </c>
      <c r="L865" s="7">
        <v>0</v>
      </c>
      <c r="M865" s="7">
        <v>0</v>
      </c>
      <c r="N865" s="7">
        <v>0</v>
      </c>
      <c r="O865" s="7">
        <f>Table54[[#This Row],[Elanikud RKA]]+Table54[[#This Row],[Liitunud H e]]-Table54[[#This Row],[Liitunud ÜK e]]-Table54[[#This Row],[M liitunud ÜK LP e]]</f>
        <v>20</v>
      </c>
      <c r="P865" s="7">
        <f>Table54[[#This Row],[Elanikud RKA]]+Table54[[#This Row],[Liitunud H e]]-Table54[[#This Row],[Liitunud ÜV e]]-Table54[[#This Row],[M liitunud ÜV LP e]]</f>
        <v>15</v>
      </c>
      <c r="Q865" s="8">
        <f>Table54[[#This Row],[Elanikud RKA]]/(Table54[[#This Row],[Elanikud]])</f>
        <v>0.49079754601226994</v>
      </c>
      <c r="S865" s="8">
        <f>Table54[[#This Row],[Liitunud ÜK e]]/(Table54[[#This Row],[Elanikud RKA]]+Table54[[#This Row],[Liitunud H e]])</f>
        <v>0.75</v>
      </c>
      <c r="T865" s="8">
        <f>Table54[[#This Row],[Liitunud ÜV e]]/(Table54[[#This Row],[Elanikud RKA]]+Table54[[#This Row],[Liitunud H e]])</f>
        <v>0.8125</v>
      </c>
      <c r="U865" s="8">
        <f>Table54[[#This Row],[M liitunud ÜK LP e]]/(Table54[[#This Row],[Elanikud RKA]]+Table54[[#This Row],[Liitunud H e]])</f>
        <v>0</v>
      </c>
      <c r="V865" s="8">
        <f>Table54[[#This Row],[M liitunud ÜV LP e]]/(Table54[[#This Row],[Elanikud RKA]]+Table54[[#This Row],[Liitunud H e]])</f>
        <v>0</v>
      </c>
      <c r="W865" s="8">
        <f>Table54[[#This Row],[M liitunud ÜK e]]/(Table54[[#This Row],[Elanikud RKA]]+Table54[[#This Row],[Liitunud H e]])</f>
        <v>0.25</v>
      </c>
      <c r="X865" s="8">
        <f>Table54[[#This Row],[M liitunud ÜV e]]/(Table54[[#This Row],[Elanikud RKA]]+Table54[[#This Row],[Liitunud H e]])</f>
        <v>0.1875</v>
      </c>
    </row>
    <row r="866" spans="1:24" ht="20.100000000000001" customHeight="1" x14ac:dyDescent="0.25">
      <c r="A866" s="6" t="s">
        <v>1412</v>
      </c>
      <c r="B866" s="6" t="s">
        <v>1413</v>
      </c>
      <c r="C866" s="1" t="s">
        <v>26</v>
      </c>
      <c r="D866" s="6" t="s">
        <v>1341</v>
      </c>
      <c r="E866" s="6" t="s">
        <v>1410</v>
      </c>
      <c r="F866" s="6" t="s">
        <v>1414</v>
      </c>
      <c r="G866" s="17">
        <v>189</v>
      </c>
      <c r="H866" s="7">
        <v>10</v>
      </c>
      <c r="I866" s="7">
        <v>180</v>
      </c>
      <c r="J866" s="7">
        <v>188</v>
      </c>
      <c r="K866" s="7">
        <v>190</v>
      </c>
      <c r="L866" s="7">
        <v>10</v>
      </c>
      <c r="M866" s="7">
        <v>0</v>
      </c>
      <c r="N866" s="7">
        <v>0</v>
      </c>
      <c r="O866" s="7">
        <f>Table54[[#This Row],[Elanikud RKA]]+Table54[[#This Row],[Liitunud H e]]-Table54[[#This Row],[Liitunud ÜK e]]-Table54[[#This Row],[M liitunud ÜK LP e]]</f>
        <v>2</v>
      </c>
      <c r="P866" s="7">
        <f>Table54[[#This Row],[Elanikud RKA]]+Table54[[#This Row],[Liitunud H e]]-Table54[[#This Row],[Liitunud ÜV e]]-Table54[[#This Row],[M liitunud ÜV LP e]]</f>
        <v>0</v>
      </c>
      <c r="Q866" s="8">
        <f>Table54[[#This Row],[Elanikud RKA]]/(Table54[[#This Row],[Elanikud]])</f>
        <v>0.95238095238095233</v>
      </c>
      <c r="R866" s="8">
        <f>Table54[[#This Row],[Liitunud H e]]/Table54[[#This Row],[H_elanikud]]</f>
        <v>1</v>
      </c>
      <c r="S866" s="8">
        <f>Table54[[#This Row],[Liitunud ÜK e]]/(Table54[[#This Row],[Elanikud RKA]]+Table54[[#This Row],[Liitunud H e]])</f>
        <v>0.98947368421052628</v>
      </c>
      <c r="T866" s="8">
        <f>Table54[[#This Row],[Liitunud ÜV e]]/(Table54[[#This Row],[Elanikud RKA]]+Table54[[#This Row],[Liitunud H e]])</f>
        <v>1</v>
      </c>
      <c r="U866" s="8">
        <f>Table54[[#This Row],[M liitunud ÜK LP e]]/(Table54[[#This Row],[Elanikud RKA]]+Table54[[#This Row],[Liitunud H e]])</f>
        <v>0</v>
      </c>
      <c r="V866" s="8">
        <f>Table54[[#This Row],[M liitunud ÜV LP e]]/(Table54[[#This Row],[Elanikud RKA]]+Table54[[#This Row],[Liitunud H e]])</f>
        <v>0</v>
      </c>
      <c r="W866" s="8">
        <f>Table54[[#This Row],[M liitunud ÜK e]]/(Table54[[#This Row],[Elanikud RKA]]+Table54[[#This Row],[Liitunud H e]])</f>
        <v>1.0526315789473684E-2</v>
      </c>
      <c r="X866" s="8">
        <f>Table54[[#This Row],[M liitunud ÜV e]]/(Table54[[#This Row],[Elanikud RKA]]+Table54[[#This Row],[Liitunud H e]])</f>
        <v>0</v>
      </c>
    </row>
    <row r="867" spans="1:24" ht="20.100000000000001" customHeight="1" x14ac:dyDescent="0.25">
      <c r="A867" s="6" t="s">
        <v>1415</v>
      </c>
      <c r="B867" s="6" t="s">
        <v>1416</v>
      </c>
      <c r="C867" s="1" t="s">
        <v>26</v>
      </c>
      <c r="D867" s="6" t="s">
        <v>1341</v>
      </c>
      <c r="E867" s="6" t="s">
        <v>1410</v>
      </c>
      <c r="F867" s="6" t="s">
        <v>1417</v>
      </c>
      <c r="G867" s="17">
        <v>434</v>
      </c>
      <c r="H867" s="7">
        <v>0</v>
      </c>
      <c r="I867" s="7">
        <v>390</v>
      </c>
      <c r="J867" s="7">
        <v>130</v>
      </c>
      <c r="K867" s="7">
        <v>210</v>
      </c>
      <c r="L867" s="7">
        <v>0</v>
      </c>
      <c r="M867" s="7">
        <v>0</v>
      </c>
      <c r="N867" s="7">
        <v>0</v>
      </c>
      <c r="O867" s="7">
        <f>Table54[[#This Row],[Elanikud RKA]]+Table54[[#This Row],[Liitunud H e]]-Table54[[#This Row],[Liitunud ÜK e]]-Table54[[#This Row],[M liitunud ÜK LP e]]</f>
        <v>260</v>
      </c>
      <c r="P867" s="7">
        <f>Table54[[#This Row],[Elanikud RKA]]+Table54[[#This Row],[Liitunud H e]]-Table54[[#This Row],[Liitunud ÜV e]]-Table54[[#This Row],[M liitunud ÜV LP e]]</f>
        <v>180</v>
      </c>
      <c r="Q867" s="8">
        <f>Table54[[#This Row],[Elanikud RKA]]/(Table54[[#This Row],[Elanikud]])</f>
        <v>0.89861751152073732</v>
      </c>
      <c r="S867" s="8">
        <f>Table54[[#This Row],[Liitunud ÜK e]]/(Table54[[#This Row],[Elanikud RKA]]+Table54[[#This Row],[Liitunud H e]])</f>
        <v>0.33333333333333331</v>
      </c>
      <c r="T867" s="8">
        <f>Table54[[#This Row],[Liitunud ÜV e]]/(Table54[[#This Row],[Elanikud RKA]]+Table54[[#This Row],[Liitunud H e]])</f>
        <v>0.53846153846153844</v>
      </c>
      <c r="U867" s="8">
        <f>Table54[[#This Row],[M liitunud ÜK LP e]]/(Table54[[#This Row],[Elanikud RKA]]+Table54[[#This Row],[Liitunud H e]])</f>
        <v>0</v>
      </c>
      <c r="V867" s="8">
        <f>Table54[[#This Row],[M liitunud ÜV LP e]]/(Table54[[#This Row],[Elanikud RKA]]+Table54[[#This Row],[Liitunud H e]])</f>
        <v>0</v>
      </c>
      <c r="W867" s="8">
        <f>Table54[[#This Row],[M liitunud ÜK e]]/(Table54[[#This Row],[Elanikud RKA]]+Table54[[#This Row],[Liitunud H e]])</f>
        <v>0.66666666666666663</v>
      </c>
      <c r="X867" s="8">
        <f>Table54[[#This Row],[M liitunud ÜV e]]/(Table54[[#This Row],[Elanikud RKA]]+Table54[[#This Row],[Liitunud H e]])</f>
        <v>0.46153846153846156</v>
      </c>
    </row>
    <row r="868" spans="1:24" s="9" customFormat="1" ht="20.100000000000001" customHeight="1" x14ac:dyDescent="0.25">
      <c r="A868" s="9" t="s">
        <v>1415</v>
      </c>
      <c r="B868" s="9" t="s">
        <v>1416</v>
      </c>
      <c r="C868" s="3" t="s">
        <v>26</v>
      </c>
      <c r="D868" s="9" t="s">
        <v>1341</v>
      </c>
      <c r="E868" s="9" t="s">
        <v>1410</v>
      </c>
      <c r="F868" s="9" t="s">
        <v>2113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1"/>
      <c r="R868" s="8"/>
      <c r="S868" s="8"/>
      <c r="T868" s="8"/>
      <c r="U868" s="8"/>
      <c r="V868" s="8"/>
      <c r="W868" s="8"/>
      <c r="X868" s="8"/>
    </row>
    <row r="869" spans="1:24" ht="20.100000000000001" customHeight="1" x14ac:dyDescent="0.25">
      <c r="A869" s="9" t="s">
        <v>1415</v>
      </c>
      <c r="B869" s="9" t="s">
        <v>1416</v>
      </c>
      <c r="C869" s="3" t="s">
        <v>26</v>
      </c>
      <c r="D869" s="9" t="s">
        <v>1341</v>
      </c>
      <c r="E869" s="9" t="s">
        <v>1410</v>
      </c>
      <c r="F869" s="9" t="s">
        <v>2114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1"/>
    </row>
    <row r="870" spans="1:24" s="9" customFormat="1" ht="20.100000000000001" customHeight="1" x14ac:dyDescent="0.25">
      <c r="A870" s="6" t="s">
        <v>1418</v>
      </c>
      <c r="B870" s="6" t="s">
        <v>1419</v>
      </c>
      <c r="C870" s="1" t="s">
        <v>26</v>
      </c>
      <c r="D870" s="6" t="s">
        <v>1341</v>
      </c>
      <c r="E870" s="6" t="s">
        <v>1410</v>
      </c>
      <c r="F870" s="6" t="s">
        <v>1420</v>
      </c>
      <c r="G870" s="17">
        <v>254</v>
      </c>
      <c r="H870" s="7">
        <v>0</v>
      </c>
      <c r="I870" s="7">
        <v>130</v>
      </c>
      <c r="J870" s="7">
        <v>130</v>
      </c>
      <c r="K870" s="7">
        <v>130</v>
      </c>
      <c r="L870" s="7">
        <v>0</v>
      </c>
      <c r="M870" s="7">
        <v>0</v>
      </c>
      <c r="N870" s="7">
        <v>0</v>
      </c>
      <c r="O870" s="7">
        <f>Table54[[#This Row],[Elanikud RKA]]+Table54[[#This Row],[Liitunud H e]]-Table54[[#This Row],[Liitunud ÜK e]]-Table54[[#This Row],[M liitunud ÜK LP e]]</f>
        <v>0</v>
      </c>
      <c r="P870" s="7">
        <f>Table54[[#This Row],[Elanikud RKA]]+Table54[[#This Row],[Liitunud H e]]-Table54[[#This Row],[Liitunud ÜV e]]-Table54[[#This Row],[M liitunud ÜV LP e]]</f>
        <v>0</v>
      </c>
      <c r="Q870" s="8">
        <f>Table54[[#This Row],[Elanikud RKA]]/(Table54[[#This Row],[Elanikud]])</f>
        <v>0.51181102362204722</v>
      </c>
      <c r="R870" s="8"/>
      <c r="S870" s="8">
        <f>Table54[[#This Row],[Liitunud ÜK e]]/(Table54[[#This Row],[Elanikud RKA]]+Table54[[#This Row],[Liitunud H e]])</f>
        <v>1</v>
      </c>
      <c r="T870" s="8">
        <f>Table54[[#This Row],[Liitunud ÜV e]]/(Table54[[#This Row],[Elanikud RKA]]+Table54[[#This Row],[Liitunud H e]])</f>
        <v>1</v>
      </c>
      <c r="U870" s="8">
        <f>Table54[[#This Row],[M liitunud ÜK LP e]]/(Table54[[#This Row],[Elanikud RKA]]+Table54[[#This Row],[Liitunud H e]])</f>
        <v>0</v>
      </c>
      <c r="V870" s="8">
        <f>Table54[[#This Row],[M liitunud ÜV LP e]]/(Table54[[#This Row],[Elanikud RKA]]+Table54[[#This Row],[Liitunud H e]])</f>
        <v>0</v>
      </c>
      <c r="W870" s="8">
        <f>Table54[[#This Row],[M liitunud ÜK e]]/(Table54[[#This Row],[Elanikud RKA]]+Table54[[#This Row],[Liitunud H e]])</f>
        <v>0</v>
      </c>
      <c r="X870" s="8">
        <f>Table54[[#This Row],[M liitunud ÜV e]]/(Table54[[#This Row],[Elanikud RKA]]+Table54[[#This Row],[Liitunud H e]])</f>
        <v>0</v>
      </c>
    </row>
    <row r="871" spans="1:24" s="9" customFormat="1" ht="20.100000000000001" customHeight="1" x14ac:dyDescent="0.25">
      <c r="A871" s="6" t="s">
        <v>1421</v>
      </c>
      <c r="B871" s="6" t="s">
        <v>1422</v>
      </c>
      <c r="C871" s="1" t="s">
        <v>48</v>
      </c>
      <c r="D871" s="6" t="s">
        <v>1341</v>
      </c>
      <c r="E871" s="6" t="s">
        <v>1423</v>
      </c>
      <c r="F871" s="6" t="s">
        <v>1423</v>
      </c>
      <c r="G871" s="17">
        <v>2729</v>
      </c>
      <c r="H871" s="7">
        <v>0</v>
      </c>
      <c r="I871" s="7">
        <v>2770</v>
      </c>
      <c r="J871" s="7">
        <v>2086</v>
      </c>
      <c r="K871" s="7">
        <v>2099</v>
      </c>
      <c r="L871" s="7">
        <v>0</v>
      </c>
      <c r="M871" s="7">
        <v>607</v>
      </c>
      <c r="N871" s="7">
        <v>594</v>
      </c>
      <c r="O871" s="7">
        <f>Table54[[#This Row],[Elanikud RKA]]+Table54[[#This Row],[Liitunud H e]]-Table54[[#This Row],[Liitunud ÜK e]]-Table54[[#This Row],[M liitunud ÜK LP e]]</f>
        <v>77</v>
      </c>
      <c r="P871" s="7">
        <f>Table54[[#This Row],[Elanikud RKA]]+Table54[[#This Row],[Liitunud H e]]-Table54[[#This Row],[Liitunud ÜV e]]-Table54[[#This Row],[M liitunud ÜV LP e]]</f>
        <v>77</v>
      </c>
      <c r="Q871" s="8">
        <f>Table54[[#This Row],[Elanikud RKA]]/(Table54[[#This Row],[Elanikud]]+G872+G873+G874)</f>
        <v>0.89905874716001299</v>
      </c>
      <c r="R871" s="8"/>
      <c r="S871" s="8">
        <f>Table54[[#This Row],[Liitunud ÜK e]]/(Table54[[#This Row],[Elanikud RKA]]+Table54[[#This Row],[Liitunud H e]])</f>
        <v>0.75306859205776178</v>
      </c>
      <c r="T871" s="8">
        <f>Table54[[#This Row],[Liitunud ÜV e]]/(Table54[[#This Row],[Elanikud RKA]]+Table54[[#This Row],[Liitunud H e]])</f>
        <v>0.75776173285198556</v>
      </c>
      <c r="U871" s="8">
        <f>Table54[[#This Row],[M liitunud ÜK LP e]]/(Table54[[#This Row],[Elanikud RKA]]+Table54[[#This Row],[Liitunud H e]])</f>
        <v>0.21913357400722022</v>
      </c>
      <c r="V871" s="8">
        <f>Table54[[#This Row],[M liitunud ÜV LP e]]/(Table54[[#This Row],[Elanikud RKA]]+Table54[[#This Row],[Liitunud H e]])</f>
        <v>0.21444043321299638</v>
      </c>
      <c r="W871" s="8">
        <f>Table54[[#This Row],[M liitunud ÜK e]]/(Table54[[#This Row],[Elanikud RKA]]+Table54[[#This Row],[Liitunud H e]])</f>
        <v>2.779783393501805E-2</v>
      </c>
      <c r="X871" s="8">
        <f>Table54[[#This Row],[M liitunud ÜV e]]/(Table54[[#This Row],[Elanikud RKA]]+Table54[[#This Row],[Liitunud H e]])</f>
        <v>2.779783393501805E-2</v>
      </c>
    </row>
    <row r="872" spans="1:24" ht="20.100000000000001" customHeight="1" x14ac:dyDescent="0.25">
      <c r="A872" s="6" t="s">
        <v>1421</v>
      </c>
      <c r="B872" s="6" t="s">
        <v>1422</v>
      </c>
      <c r="C872" s="1" t="s">
        <v>48</v>
      </c>
      <c r="D872" s="6" t="s">
        <v>1341</v>
      </c>
      <c r="E872" s="6" t="s">
        <v>1342</v>
      </c>
      <c r="F872" s="6" t="s">
        <v>1424</v>
      </c>
      <c r="G872" s="7">
        <v>115</v>
      </c>
      <c r="H872" s="7">
        <v>0</v>
      </c>
      <c r="I872" s="7"/>
      <c r="J872" s="7"/>
      <c r="K872" s="7"/>
      <c r="L872" s="7"/>
      <c r="M872" s="7"/>
      <c r="N872" s="7"/>
      <c r="O872" s="7"/>
      <c r="P872" s="7"/>
    </row>
    <row r="873" spans="1:24" ht="20.100000000000001" customHeight="1" x14ac:dyDescent="0.25">
      <c r="A873" s="6" t="s">
        <v>1421</v>
      </c>
      <c r="B873" s="6" t="s">
        <v>1422</v>
      </c>
      <c r="C873" s="1" t="s">
        <v>48</v>
      </c>
      <c r="D873" s="6" t="s">
        <v>1341</v>
      </c>
      <c r="E873" s="6" t="s">
        <v>1342</v>
      </c>
      <c r="F873" s="6" t="s">
        <v>1425</v>
      </c>
      <c r="G873" s="7">
        <v>70</v>
      </c>
      <c r="H873" s="7">
        <v>0</v>
      </c>
      <c r="I873" s="7"/>
      <c r="J873" s="7"/>
      <c r="K873" s="7"/>
      <c r="L873" s="7"/>
      <c r="M873" s="7"/>
      <c r="N873" s="7"/>
      <c r="O873" s="7"/>
      <c r="P873" s="7"/>
    </row>
    <row r="874" spans="1:24" s="9" customFormat="1" ht="20.100000000000001" customHeight="1" x14ac:dyDescent="0.25">
      <c r="A874" s="6" t="s">
        <v>1421</v>
      </c>
      <c r="B874" s="6" t="s">
        <v>1422</v>
      </c>
      <c r="C874" s="1" t="s">
        <v>48</v>
      </c>
      <c r="D874" s="6" t="s">
        <v>1341</v>
      </c>
      <c r="E874" s="6" t="s">
        <v>1342</v>
      </c>
      <c r="F874" s="6" t="s">
        <v>1343</v>
      </c>
      <c r="G874" s="7">
        <v>167</v>
      </c>
      <c r="H874" s="7">
        <v>0</v>
      </c>
      <c r="I874" s="7"/>
      <c r="J874" s="7"/>
      <c r="K874" s="7"/>
      <c r="L874" s="7"/>
      <c r="M874" s="7"/>
      <c r="N874" s="7"/>
      <c r="O874" s="7"/>
      <c r="P874" s="7"/>
      <c r="Q874" s="8"/>
      <c r="R874" s="8"/>
      <c r="S874" s="8"/>
      <c r="T874" s="8"/>
      <c r="U874" s="8"/>
      <c r="V874" s="8"/>
      <c r="W874" s="8"/>
      <c r="X874" s="8"/>
    </row>
    <row r="875" spans="1:24" ht="20.100000000000001" customHeight="1" x14ac:dyDescent="0.25">
      <c r="A875" s="9" t="s">
        <v>1421</v>
      </c>
      <c r="B875" s="9" t="s">
        <v>1422</v>
      </c>
      <c r="C875" s="3" t="s">
        <v>48</v>
      </c>
      <c r="D875" s="9" t="s">
        <v>1341</v>
      </c>
      <c r="E875" s="9" t="s">
        <v>1342</v>
      </c>
      <c r="F875" s="9" t="s">
        <v>1346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1"/>
    </row>
    <row r="876" spans="1:24" ht="20.100000000000001" customHeight="1" x14ac:dyDescent="0.25">
      <c r="A876" s="6" t="s">
        <v>1426</v>
      </c>
      <c r="B876" s="6" t="s">
        <v>1427</v>
      </c>
      <c r="C876" s="1" t="s">
        <v>48</v>
      </c>
      <c r="D876" s="6" t="s">
        <v>1341</v>
      </c>
      <c r="E876" s="6" t="s">
        <v>1428</v>
      </c>
      <c r="F876" s="6" t="s">
        <v>1429</v>
      </c>
      <c r="G876" s="17">
        <v>12261</v>
      </c>
      <c r="H876" s="7">
        <v>0</v>
      </c>
      <c r="I876" s="7">
        <v>12190</v>
      </c>
      <c r="J876" s="7">
        <v>10200</v>
      </c>
      <c r="K876" s="7">
        <v>10700</v>
      </c>
      <c r="L876" s="7">
        <v>0</v>
      </c>
      <c r="M876" s="7">
        <v>1990</v>
      </c>
      <c r="N876" s="7">
        <v>1490</v>
      </c>
      <c r="O876" s="7">
        <v>0</v>
      </c>
      <c r="P876" s="7">
        <v>0</v>
      </c>
      <c r="Q876" s="8">
        <f>Table54[[#This Row],[Elanikud RKA]]/(Table54[[#This Row],[Elanikud]])</f>
        <v>0.99420928146154475</v>
      </c>
      <c r="S876" s="8">
        <f>Table54[[#This Row],[Liitunud ÜK e]]/(Table54[[#This Row],[Elanikud RKA]]+Table54[[#This Row],[Liitunud H e]])</f>
        <v>0.83675143560295329</v>
      </c>
      <c r="T876" s="8">
        <f>Table54[[#This Row],[Liitunud ÜV e]]/(Table54[[#This Row],[Elanikud RKA]]+Table54[[#This Row],[Liitunud H e]])</f>
        <v>0.87776866283839217</v>
      </c>
      <c r="U876" s="8">
        <f>Table54[[#This Row],[M liitunud ÜK LP e]]/(Table54[[#This Row],[Elanikud RKA]]+Table54[[#This Row],[Liitunud H e]])</f>
        <v>0.16324856439704677</v>
      </c>
      <c r="V876" s="8">
        <f>Table54[[#This Row],[M liitunud ÜV LP e]]/(Table54[[#This Row],[Elanikud RKA]]+Table54[[#This Row],[Liitunud H e]])</f>
        <v>0.12223133716160788</v>
      </c>
      <c r="W876" s="8">
        <f>Table54[[#This Row],[M liitunud ÜK e]]/(Table54[[#This Row],[Elanikud RKA]]+Table54[[#This Row],[Liitunud H e]])</f>
        <v>0</v>
      </c>
      <c r="X876" s="8">
        <f>Table54[[#This Row],[M liitunud ÜV e]]/(Table54[[#This Row],[Elanikud RKA]]+Table54[[#This Row],[Liitunud H e]])</f>
        <v>0</v>
      </c>
    </row>
    <row r="877" spans="1:24" ht="20.100000000000001" customHeight="1" x14ac:dyDescent="0.25">
      <c r="A877" s="9" t="s">
        <v>1426</v>
      </c>
      <c r="B877" s="9" t="s">
        <v>1427</v>
      </c>
      <c r="C877" s="3" t="s">
        <v>48</v>
      </c>
      <c r="D877" s="9" t="s">
        <v>1341</v>
      </c>
      <c r="E877" s="9" t="s">
        <v>1359</v>
      </c>
      <c r="F877" s="9" t="s">
        <v>2115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1"/>
    </row>
    <row r="878" spans="1:24" ht="20.100000000000001" customHeight="1" x14ac:dyDescent="0.25">
      <c r="A878" s="6" t="s">
        <v>1430</v>
      </c>
      <c r="B878" s="6" t="s">
        <v>1431</v>
      </c>
      <c r="C878" s="1" t="s">
        <v>26</v>
      </c>
      <c r="D878" s="6" t="s">
        <v>1341</v>
      </c>
      <c r="E878" s="6" t="s">
        <v>1432</v>
      </c>
      <c r="F878" s="6" t="s">
        <v>1433</v>
      </c>
      <c r="G878" s="17">
        <v>178</v>
      </c>
      <c r="H878" s="7">
        <v>0</v>
      </c>
      <c r="I878" s="7">
        <v>180</v>
      </c>
      <c r="J878" s="7">
        <v>171</v>
      </c>
      <c r="K878" s="7">
        <v>171</v>
      </c>
      <c r="L878" s="7">
        <v>0</v>
      </c>
      <c r="M878" s="7">
        <v>0</v>
      </c>
      <c r="N878" s="7">
        <v>0</v>
      </c>
      <c r="O878" s="7">
        <v>9</v>
      </c>
      <c r="P878" s="7">
        <v>9</v>
      </c>
      <c r="Q878" s="8">
        <f>Table54[[#This Row],[Elanikud RKA]]/(Table54[[#This Row],[Elanikud]])</f>
        <v>1.0112359550561798</v>
      </c>
      <c r="S878" s="8">
        <f>Table54[[#This Row],[Liitunud ÜK e]]/(Table54[[#This Row],[Elanikud RKA]]+Table54[[#This Row],[Liitunud H e]])</f>
        <v>0.95</v>
      </c>
      <c r="T878" s="8">
        <f>Table54[[#This Row],[Liitunud ÜV e]]/(Table54[[#This Row],[Elanikud RKA]]+Table54[[#This Row],[Liitunud H e]])</f>
        <v>0.95</v>
      </c>
      <c r="U878" s="8">
        <f>Table54[[#This Row],[M liitunud ÜK LP e]]/(Table54[[#This Row],[Elanikud RKA]]+Table54[[#This Row],[Liitunud H e]])</f>
        <v>0</v>
      </c>
      <c r="V878" s="8">
        <f>Table54[[#This Row],[M liitunud ÜV LP e]]/(Table54[[#This Row],[Elanikud RKA]]+Table54[[#This Row],[Liitunud H e]])</f>
        <v>0</v>
      </c>
      <c r="W878" s="8">
        <f>Table54[[#This Row],[M liitunud ÜK e]]/(Table54[[#This Row],[Elanikud RKA]]+Table54[[#This Row],[Liitunud H e]])</f>
        <v>0.05</v>
      </c>
      <c r="X878" s="8">
        <f>Table54[[#This Row],[M liitunud ÜV e]]/(Table54[[#This Row],[Elanikud RKA]]+Table54[[#This Row],[Liitunud H e]])</f>
        <v>0.05</v>
      </c>
    </row>
    <row r="879" spans="1:24" s="9" customFormat="1" ht="20.100000000000001" customHeight="1" x14ac:dyDescent="0.25">
      <c r="A879" s="9" t="s">
        <v>1430</v>
      </c>
      <c r="B879" s="9" t="s">
        <v>1431</v>
      </c>
      <c r="C879" s="3" t="s">
        <v>26</v>
      </c>
      <c r="D879" s="9" t="s">
        <v>1341</v>
      </c>
      <c r="E879" s="9" t="s">
        <v>1432</v>
      </c>
      <c r="F879" s="9" t="s">
        <v>2116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1"/>
      <c r="R879" s="8"/>
      <c r="S879" s="8"/>
      <c r="T879" s="8"/>
      <c r="U879" s="8"/>
      <c r="V879" s="8"/>
      <c r="W879" s="8"/>
      <c r="X879" s="8"/>
    </row>
    <row r="880" spans="1:24" s="9" customFormat="1" ht="20.100000000000001" customHeight="1" x14ac:dyDescent="0.25">
      <c r="A880" s="19" t="s">
        <v>1434</v>
      </c>
      <c r="B880" s="19" t="s">
        <v>1435</v>
      </c>
      <c r="C880" s="1" t="s">
        <v>26</v>
      </c>
      <c r="D880" s="19" t="s">
        <v>1436</v>
      </c>
      <c r="E880" s="19" t="s">
        <v>1437</v>
      </c>
      <c r="F880" s="19" t="s">
        <v>1437</v>
      </c>
      <c r="G880" s="17">
        <v>1314</v>
      </c>
      <c r="H880" s="17">
        <v>0</v>
      </c>
      <c r="I880" s="17">
        <v>1320</v>
      </c>
      <c r="J880" s="17">
        <v>1300</v>
      </c>
      <c r="K880" s="17">
        <v>1300</v>
      </c>
      <c r="L880" s="17">
        <v>0</v>
      </c>
      <c r="M880" s="17">
        <v>0</v>
      </c>
      <c r="N880" s="17">
        <v>0</v>
      </c>
      <c r="O880" s="17">
        <f>Table54[[#This Row],[Elanikud RKA]]-SUM(J880:J881)-SUM(M880:M881)</f>
        <v>20</v>
      </c>
      <c r="P880" s="17">
        <f>Table54[[#This Row],[Elanikud RKA]]-SUM(K880:K881)-SUM(N880:N881)</f>
        <v>20</v>
      </c>
      <c r="Q880" s="8">
        <f>Table54[[#This Row],[Elanikud RKA]]/(Table54[[#This Row],[Elanikud]]+G881)</f>
        <v>0.93418259023354566</v>
      </c>
      <c r="R880" s="8"/>
      <c r="S880" s="8">
        <f>Table54[[#This Row],[Liitunud ÜK e]]/(Table54[[#This Row],[Elanikud RKA]]+Table54[[#This Row],[Liitunud H e]])</f>
        <v>0.98484848484848486</v>
      </c>
      <c r="T880" s="8">
        <f>Table54[[#This Row],[Liitunud ÜV e]]/(Table54[[#This Row],[Elanikud RKA]]+Table54[[#This Row],[Liitunud H e]])</f>
        <v>0.98484848484848486</v>
      </c>
      <c r="U880" s="8">
        <f>Table54[[#This Row],[M liitunud ÜK LP e]]/(Table54[[#This Row],[Elanikud RKA]]+Table54[[#This Row],[Liitunud H e]])</f>
        <v>0</v>
      </c>
      <c r="V880" s="8">
        <f>Table54[[#This Row],[M liitunud ÜV LP e]]/(Table54[[#This Row],[Elanikud RKA]]+Table54[[#This Row],[Liitunud H e]])</f>
        <v>0</v>
      </c>
      <c r="W880" s="8">
        <f>Table54[[#This Row],[M liitunud ÜK e]]/(Table54[[#This Row],[Elanikud RKA]]+Table54[[#This Row],[Liitunud H e]])</f>
        <v>1.5151515151515152E-2</v>
      </c>
      <c r="X880" s="8">
        <f>Table54[[#This Row],[M liitunud ÜV e]]/(Table54[[#This Row],[Elanikud RKA]]+Table54[[#This Row],[Liitunud H e]])</f>
        <v>1.5151515151515152E-2</v>
      </c>
    </row>
    <row r="881" spans="1:24" ht="20.100000000000001" customHeight="1" x14ac:dyDescent="0.25">
      <c r="A881" s="6" t="s">
        <v>1434</v>
      </c>
      <c r="B881" s="6" t="s">
        <v>1435</v>
      </c>
      <c r="C881" s="1" t="s">
        <v>26</v>
      </c>
      <c r="D881" s="6" t="s">
        <v>1436</v>
      </c>
      <c r="E881" s="6" t="s">
        <v>1438</v>
      </c>
      <c r="F881" s="6" t="s">
        <v>489</v>
      </c>
      <c r="G881" s="7">
        <v>99</v>
      </c>
      <c r="H881" s="7">
        <v>0</v>
      </c>
      <c r="I881" s="7"/>
      <c r="J881" s="7"/>
      <c r="K881" s="7"/>
      <c r="L881" s="7">
        <v>0</v>
      </c>
      <c r="M881" s="7"/>
      <c r="N881" s="7"/>
      <c r="O881" s="7"/>
      <c r="P881" s="7"/>
    </row>
    <row r="882" spans="1:24" ht="20.100000000000001" customHeight="1" x14ac:dyDescent="0.25">
      <c r="A882" s="9" t="s">
        <v>1434</v>
      </c>
      <c r="B882" s="9" t="s">
        <v>1435</v>
      </c>
      <c r="C882" s="3" t="s">
        <v>26</v>
      </c>
      <c r="D882" s="9" t="s">
        <v>1436</v>
      </c>
      <c r="E882" s="9" t="s">
        <v>1486</v>
      </c>
      <c r="F882" s="9" t="s">
        <v>2117</v>
      </c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1"/>
    </row>
    <row r="883" spans="1:24" s="12" customFormat="1" ht="20.100000000000001" customHeight="1" x14ac:dyDescent="0.25">
      <c r="A883" s="19" t="s">
        <v>1439</v>
      </c>
      <c r="B883" s="19" t="s">
        <v>1440</v>
      </c>
      <c r="C883" s="1" t="s">
        <v>26</v>
      </c>
      <c r="D883" s="19" t="s">
        <v>1436</v>
      </c>
      <c r="E883" s="19" t="s">
        <v>1441</v>
      </c>
      <c r="F883" s="19" t="s">
        <v>1442</v>
      </c>
      <c r="G883" s="17">
        <v>196</v>
      </c>
      <c r="H883" s="17"/>
      <c r="I883" s="17">
        <v>170</v>
      </c>
      <c r="J883" s="17">
        <v>153</v>
      </c>
      <c r="K883" s="17">
        <v>153</v>
      </c>
      <c r="L883" s="17">
        <v>0</v>
      </c>
      <c r="M883" s="17">
        <v>0</v>
      </c>
      <c r="N883" s="17">
        <v>0</v>
      </c>
      <c r="O883" s="17">
        <f>Table54[[#This Row],[Elanikud RKA]]-Table54[[#This Row],[Liitunud ÜK e]]-Table54[[#This Row],[M liitunud ÜK LP e]]</f>
        <v>17</v>
      </c>
      <c r="P883" s="17">
        <f>Table54[[#This Row],[Elanikud RKA]]-Table54[[#This Row],[Liitunud ÜV e]]-Table54[[#This Row],[M liitunud ÜV LP e]]</f>
        <v>17</v>
      </c>
      <c r="Q883" s="8">
        <f>Table54[[#This Row],[Elanikud RKA]]/(Table54[[#This Row],[Elanikud]])</f>
        <v>0.86734693877551017</v>
      </c>
      <c r="R883" s="8"/>
      <c r="S883" s="8">
        <f>Table54[[#This Row],[Liitunud ÜK e]]/(Table54[[#This Row],[Elanikud RKA]]+Table54[[#This Row],[Liitunud H e]])</f>
        <v>0.9</v>
      </c>
      <c r="T883" s="8">
        <f>Table54[[#This Row],[Liitunud ÜV e]]/(Table54[[#This Row],[Elanikud RKA]]+Table54[[#This Row],[Liitunud H e]])</f>
        <v>0.9</v>
      </c>
      <c r="U883" s="8">
        <f>Table54[[#This Row],[M liitunud ÜK LP e]]/(Table54[[#This Row],[Elanikud RKA]]+Table54[[#This Row],[Liitunud H e]])</f>
        <v>0</v>
      </c>
      <c r="V883" s="8">
        <f>Table54[[#This Row],[M liitunud ÜV LP e]]/(Table54[[#This Row],[Elanikud RKA]]+Table54[[#This Row],[Liitunud H e]])</f>
        <v>0</v>
      </c>
      <c r="W883" s="8">
        <f>Table54[[#This Row],[M liitunud ÜK e]]/(Table54[[#This Row],[Elanikud RKA]]+Table54[[#This Row],[Liitunud H e]])</f>
        <v>0.1</v>
      </c>
      <c r="X883" s="8">
        <f>Table54[[#This Row],[M liitunud ÜV e]]/(Table54[[#This Row],[Elanikud RKA]]+Table54[[#This Row],[Liitunud H e]])</f>
        <v>0.1</v>
      </c>
    </row>
    <row r="884" spans="1:24" s="12" customFormat="1" ht="20.100000000000001" customHeight="1" x14ac:dyDescent="0.25">
      <c r="A884" s="9" t="s">
        <v>1439</v>
      </c>
      <c r="B884" s="9" t="s">
        <v>1440</v>
      </c>
      <c r="C884" s="3" t="s">
        <v>26</v>
      </c>
      <c r="D884" s="9" t="s">
        <v>1436</v>
      </c>
      <c r="E884" s="9" t="s">
        <v>1441</v>
      </c>
      <c r="F884" s="9" t="s">
        <v>2118</v>
      </c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8"/>
      <c r="R884" s="8"/>
      <c r="S884" s="8"/>
      <c r="T884" s="8"/>
      <c r="U884" s="8"/>
      <c r="V884" s="8"/>
      <c r="W884" s="8"/>
      <c r="X884" s="8"/>
    </row>
    <row r="885" spans="1:24" ht="20.100000000000001" customHeight="1" x14ac:dyDescent="0.25">
      <c r="A885" s="19" t="s">
        <v>1443</v>
      </c>
      <c r="B885" s="19" t="s">
        <v>1444</v>
      </c>
      <c r="C885" s="1" t="s">
        <v>48</v>
      </c>
      <c r="D885" s="19" t="s">
        <v>1436</v>
      </c>
      <c r="E885" s="19" t="s">
        <v>1445</v>
      </c>
      <c r="F885" s="19" t="s">
        <v>1445</v>
      </c>
      <c r="G885" s="17">
        <v>17473</v>
      </c>
      <c r="H885" s="17">
        <v>0</v>
      </c>
      <c r="I885" s="17">
        <v>17430</v>
      </c>
      <c r="J885" s="17">
        <v>17081</v>
      </c>
      <c r="K885" s="17">
        <v>17081</v>
      </c>
      <c r="L885" s="17">
        <v>0</v>
      </c>
      <c r="M885" s="17">
        <v>269</v>
      </c>
      <c r="N885" s="17">
        <v>269</v>
      </c>
      <c r="O885" s="17">
        <f>Table54[[#This Row],[Elanikud RKA]]-SUM(J885:J887)-SUM(M885:M887)</f>
        <v>80</v>
      </c>
      <c r="P885" s="17">
        <f>Table54[[#This Row],[Elanikud RKA]]-SUM(K885:K887)-SUM(N885:N887)</f>
        <v>80</v>
      </c>
      <c r="Q885" s="8">
        <f>Table54[[#This Row],[Elanikud RKA]]/(Table54[[#This Row],[Elanikud]]+G886+G887)</f>
        <v>0.97124707455700432</v>
      </c>
      <c r="S885" s="8">
        <f>Table54[[#This Row],[Liitunud ÜK e]]/(Table54[[#This Row],[Elanikud RKA]]+Table54[[#This Row],[Liitunud H e]])</f>
        <v>0.97997705106138844</v>
      </c>
      <c r="T885" s="8">
        <f>Table54[[#This Row],[Liitunud ÜV e]]/(Table54[[#This Row],[Elanikud RKA]]+Table54[[#This Row],[Liitunud H e]])</f>
        <v>0.97997705106138844</v>
      </c>
      <c r="U885" s="8">
        <f>Table54[[#This Row],[M liitunud ÜK LP e]]/(Table54[[#This Row],[Elanikud RKA]]+Table54[[#This Row],[Liitunud H e]])</f>
        <v>1.5433161216293746E-2</v>
      </c>
      <c r="V885" s="8">
        <f>Table54[[#This Row],[M liitunud ÜV LP e]]/(Table54[[#This Row],[Elanikud RKA]]+Table54[[#This Row],[Liitunud H e]])</f>
        <v>1.5433161216293746E-2</v>
      </c>
      <c r="W885" s="8">
        <f>Table54[[#This Row],[M liitunud ÜK e]]/(Table54[[#This Row],[Elanikud RKA]]+Table54[[#This Row],[Liitunud H e]])</f>
        <v>4.5897877223178424E-3</v>
      </c>
      <c r="X885" s="8">
        <f>Table54[[#This Row],[M liitunud ÜV e]]/(Table54[[#This Row],[Elanikud RKA]]+Table54[[#This Row],[Liitunud H e]])</f>
        <v>4.5897877223178424E-3</v>
      </c>
    </row>
    <row r="886" spans="1:24" s="9" customFormat="1" ht="20.100000000000001" customHeight="1" x14ac:dyDescent="0.25">
      <c r="A886" s="6" t="s">
        <v>1443</v>
      </c>
      <c r="B886" s="6" t="s">
        <v>1444</v>
      </c>
      <c r="C886" s="1" t="s">
        <v>48</v>
      </c>
      <c r="D886" s="6" t="s">
        <v>1436</v>
      </c>
      <c r="E886" s="6" t="s">
        <v>1446</v>
      </c>
      <c r="F886" s="6" t="s">
        <v>1447</v>
      </c>
      <c r="G886" s="7">
        <v>185</v>
      </c>
      <c r="H886" s="7">
        <v>0</v>
      </c>
      <c r="I886" s="7"/>
      <c r="J886" s="7"/>
      <c r="K886" s="7"/>
      <c r="L886" s="7"/>
      <c r="M886" s="7"/>
      <c r="N886" s="7"/>
      <c r="O886" s="7"/>
      <c r="P886" s="7"/>
      <c r="Q886" s="8"/>
      <c r="R886" s="8"/>
      <c r="S886" s="8"/>
      <c r="T886" s="8"/>
      <c r="U886" s="8"/>
      <c r="V886" s="8"/>
      <c r="W886" s="8"/>
      <c r="X886" s="8"/>
    </row>
    <row r="887" spans="1:24" ht="20.100000000000001" customHeight="1" x14ac:dyDescent="0.25">
      <c r="A887" s="6" t="s">
        <v>1443</v>
      </c>
      <c r="B887" s="6" t="s">
        <v>1444</v>
      </c>
      <c r="C887" s="1" t="s">
        <v>48</v>
      </c>
      <c r="D887" s="6" t="s">
        <v>1436</v>
      </c>
      <c r="E887" s="6" t="s">
        <v>1446</v>
      </c>
      <c r="F887" s="6" t="s">
        <v>1448</v>
      </c>
      <c r="G887" s="7">
        <v>288</v>
      </c>
      <c r="H887" s="7">
        <v>0</v>
      </c>
      <c r="I887" s="7"/>
      <c r="J887" s="7"/>
      <c r="K887" s="7"/>
      <c r="L887" s="7"/>
      <c r="M887" s="7"/>
      <c r="N887" s="7"/>
      <c r="O887" s="7"/>
      <c r="P887" s="7"/>
    </row>
    <row r="888" spans="1:24" ht="20.100000000000001" customHeight="1" x14ac:dyDescent="0.25">
      <c r="A888" s="9" t="s">
        <v>1443</v>
      </c>
      <c r="B888" s="9" t="s">
        <v>1444</v>
      </c>
      <c r="C888" s="3" t="s">
        <v>48</v>
      </c>
      <c r="D888" s="9" t="s">
        <v>1436</v>
      </c>
      <c r="E888" s="9" t="s">
        <v>1446</v>
      </c>
      <c r="F888" s="9" t="s">
        <v>2119</v>
      </c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24" ht="20.100000000000001" customHeight="1" x14ac:dyDescent="0.25">
      <c r="A889" s="9" t="s">
        <v>1443</v>
      </c>
      <c r="B889" s="9" t="s">
        <v>1444</v>
      </c>
      <c r="C889" s="3" t="s">
        <v>48</v>
      </c>
      <c r="D889" s="9" t="s">
        <v>1436</v>
      </c>
      <c r="E889" s="9" t="s">
        <v>1446</v>
      </c>
      <c r="F889" s="9" t="s">
        <v>2120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24" ht="20.100000000000001" customHeight="1" x14ac:dyDescent="0.25">
      <c r="A890" s="19" t="s">
        <v>1449</v>
      </c>
      <c r="B890" s="19" t="s">
        <v>1450</v>
      </c>
      <c r="C890" s="1" t="s">
        <v>26</v>
      </c>
      <c r="D890" s="19" t="s">
        <v>1436</v>
      </c>
      <c r="E890" s="19" t="s">
        <v>1441</v>
      </c>
      <c r="F890" s="19" t="s">
        <v>1451</v>
      </c>
      <c r="G890" s="17">
        <v>329</v>
      </c>
      <c r="H890" s="17">
        <v>0</v>
      </c>
      <c r="I890" s="17">
        <v>260</v>
      </c>
      <c r="J890" s="17">
        <v>200</v>
      </c>
      <c r="K890" s="17">
        <v>148</v>
      </c>
      <c r="L890" s="17">
        <v>0</v>
      </c>
      <c r="M890" s="17">
        <v>0</v>
      </c>
      <c r="N890" s="17">
        <v>0</v>
      </c>
      <c r="O890" s="17">
        <f>Table54[[#This Row],[Elanikud RKA]]-Table54[[#This Row],[Liitunud ÜK e]]-Table54[[#This Row],[M liitunud ÜK LP e]]</f>
        <v>60</v>
      </c>
      <c r="P890" s="17">
        <f>Table54[[#This Row],[Elanikud RKA]]-Table54[[#This Row],[Liitunud ÜV e]]-Table54[[#This Row],[M liitunud ÜV LP e]]</f>
        <v>112</v>
      </c>
      <c r="Q890" s="8">
        <f>Table54[[#This Row],[Elanikud RKA]]/(Table54[[#This Row],[Elanikud]])</f>
        <v>0.79027355623100304</v>
      </c>
      <c r="S890" s="8">
        <f>Table54[[#This Row],[Liitunud ÜK e]]/(Table54[[#This Row],[Elanikud RKA]]+Table54[[#This Row],[Liitunud H e]])</f>
        <v>0.76923076923076927</v>
      </c>
      <c r="T890" s="8">
        <f>Table54[[#This Row],[Liitunud ÜV e]]/(Table54[[#This Row],[Elanikud RKA]]+Table54[[#This Row],[Liitunud H e]])</f>
        <v>0.56923076923076921</v>
      </c>
      <c r="U890" s="8">
        <f>Table54[[#This Row],[M liitunud ÜK LP e]]/(Table54[[#This Row],[Elanikud RKA]]+Table54[[#This Row],[Liitunud H e]])</f>
        <v>0</v>
      </c>
      <c r="V890" s="8">
        <f>Table54[[#This Row],[M liitunud ÜV LP e]]/(Table54[[#This Row],[Elanikud RKA]]+Table54[[#This Row],[Liitunud H e]])</f>
        <v>0</v>
      </c>
      <c r="W890" s="8">
        <f>Table54[[#This Row],[M liitunud ÜK e]]/(Table54[[#This Row],[Elanikud RKA]]+Table54[[#This Row],[Liitunud H e]])</f>
        <v>0.23076923076923078</v>
      </c>
      <c r="X890" s="8">
        <f>Table54[[#This Row],[M liitunud ÜV e]]/(Table54[[#This Row],[Elanikud RKA]]+Table54[[#This Row],[Liitunud H e]])</f>
        <v>0.43076923076923079</v>
      </c>
    </row>
    <row r="891" spans="1:24" s="9" customFormat="1" ht="20.100000000000001" customHeight="1" x14ac:dyDescent="0.25">
      <c r="A891" s="19" t="s">
        <v>1452</v>
      </c>
      <c r="B891" s="19" t="s">
        <v>1453</v>
      </c>
      <c r="C891" s="1" t="s">
        <v>26</v>
      </c>
      <c r="D891" s="19" t="s">
        <v>1436</v>
      </c>
      <c r="E891" s="19" t="s">
        <v>1454</v>
      </c>
      <c r="F891" s="19" t="s">
        <v>1455</v>
      </c>
      <c r="G891" s="17">
        <v>333</v>
      </c>
      <c r="H891" s="17">
        <v>0</v>
      </c>
      <c r="I891" s="17">
        <v>260</v>
      </c>
      <c r="J891" s="17">
        <v>216</v>
      </c>
      <c r="K891" s="17">
        <v>236</v>
      </c>
      <c r="L891" s="17">
        <v>0</v>
      </c>
      <c r="M891" s="17">
        <v>0</v>
      </c>
      <c r="N891" s="17">
        <v>0</v>
      </c>
      <c r="O891" s="17">
        <f>Table54[[#This Row],[Elanikud RKA]]-Table54[[#This Row],[Liitunud ÜK e]]-Table54[[#This Row],[M liitunud ÜK LP e]]</f>
        <v>44</v>
      </c>
      <c r="P891" s="17">
        <f>Table54[[#This Row],[Elanikud RKA]]-Table54[[#This Row],[Liitunud ÜV e]]-Table54[[#This Row],[M liitunud ÜV LP e]]</f>
        <v>24</v>
      </c>
      <c r="Q891" s="8">
        <f>Table54[[#This Row],[Elanikud RKA]]/(Table54[[#This Row],[Elanikud]])</f>
        <v>0.78078078078078073</v>
      </c>
      <c r="R891" s="8"/>
      <c r="S891" s="8">
        <f>Table54[[#This Row],[Liitunud ÜK e]]/(Table54[[#This Row],[Elanikud RKA]]+Table54[[#This Row],[Liitunud H e]])</f>
        <v>0.83076923076923082</v>
      </c>
      <c r="T891" s="8">
        <f>Table54[[#This Row],[Liitunud ÜV e]]/(Table54[[#This Row],[Elanikud RKA]]+Table54[[#This Row],[Liitunud H e]])</f>
        <v>0.90769230769230769</v>
      </c>
      <c r="U891" s="8">
        <f>Table54[[#This Row],[M liitunud ÜK LP e]]/(Table54[[#This Row],[Elanikud RKA]]+Table54[[#This Row],[Liitunud H e]])</f>
        <v>0</v>
      </c>
      <c r="V891" s="8">
        <f>Table54[[#This Row],[M liitunud ÜV LP e]]/(Table54[[#This Row],[Elanikud RKA]]+Table54[[#This Row],[Liitunud H e]])</f>
        <v>0</v>
      </c>
      <c r="W891" s="8">
        <f>Table54[[#This Row],[M liitunud ÜK e]]/(Table54[[#This Row],[Elanikud RKA]]+Table54[[#This Row],[Liitunud H e]])</f>
        <v>0.16923076923076924</v>
      </c>
      <c r="X891" s="8">
        <f>Table54[[#This Row],[M liitunud ÜV e]]/(Table54[[#This Row],[Elanikud RKA]]+Table54[[#This Row],[Liitunud H e]])</f>
        <v>9.2307692307692313E-2</v>
      </c>
    </row>
    <row r="892" spans="1:24" s="9" customFormat="1" ht="20.100000000000001" customHeight="1" x14ac:dyDescent="0.25">
      <c r="A892" s="12" t="s">
        <v>1887</v>
      </c>
      <c r="B892" s="12" t="s">
        <v>1888</v>
      </c>
      <c r="C892" s="2" t="s">
        <v>26</v>
      </c>
      <c r="D892" s="12" t="s">
        <v>1436</v>
      </c>
      <c r="E892" s="12" t="s">
        <v>1446</v>
      </c>
      <c r="F892" s="12" t="s">
        <v>605</v>
      </c>
      <c r="G892" s="13">
        <v>110</v>
      </c>
      <c r="H892" s="13">
        <v>0</v>
      </c>
      <c r="I892" s="13">
        <v>80</v>
      </c>
      <c r="J892" s="13"/>
      <c r="K892" s="13"/>
      <c r="L892" s="13">
        <v>0</v>
      </c>
      <c r="M892" s="13">
        <v>0</v>
      </c>
      <c r="N892" s="13">
        <v>0</v>
      </c>
      <c r="O892" s="13">
        <f>Table54[[#This Row],[Elanikud RKA]]-Table54[[#This Row],[Liitunud ÜK e]]-Table54[[#This Row],[M liitunud ÜK LP e]]</f>
        <v>80</v>
      </c>
      <c r="P892" s="13">
        <f>Table54[[#This Row],[Elanikud RKA]]-Table54[[#This Row],[Liitunud ÜV e]]-Table54[[#This Row],[M liitunud ÜV LP e]]</f>
        <v>80</v>
      </c>
      <c r="Q892" s="14">
        <f>Table54[[#This Row],[Elanikud RKA]]/(Table54[[#This Row],[Elanikud]])</f>
        <v>0.72727272727272729</v>
      </c>
      <c r="R892" s="14"/>
      <c r="S892" s="14">
        <f>Table54[[#This Row],[Liitunud ÜK e]]/(Table54[[#This Row],[Elanikud RKA]]+Table54[[#This Row],[Liitunud H e]])</f>
        <v>0</v>
      </c>
      <c r="T892" s="14">
        <f>Table54[[#This Row],[Liitunud ÜV e]]/(Table54[[#This Row],[Elanikud RKA]]+Table54[[#This Row],[Liitunud H e]])</f>
        <v>0</v>
      </c>
      <c r="U892" s="14">
        <f>Table54[[#This Row],[M liitunud ÜK LP e]]/(Table54[[#This Row],[Elanikud RKA]]+Table54[[#This Row],[Liitunud H e]])</f>
        <v>0</v>
      </c>
      <c r="V892" s="14">
        <f>Table54[[#This Row],[M liitunud ÜV LP e]]/(Table54[[#This Row],[Elanikud RKA]]+Table54[[#This Row],[Liitunud H e]])</f>
        <v>0</v>
      </c>
      <c r="W892" s="14">
        <f>Table54[[#This Row],[M liitunud ÜK e]]/(Table54[[#This Row],[Elanikud RKA]]+Table54[[#This Row],[Liitunud H e]])</f>
        <v>1</v>
      </c>
      <c r="X892" s="14">
        <f>Table54[[#This Row],[M liitunud ÜV e]]/(Table54[[#This Row],[Elanikud RKA]]+Table54[[#This Row],[Liitunud H e]])</f>
        <v>1</v>
      </c>
    </row>
    <row r="893" spans="1:24" ht="20.100000000000001" customHeight="1" x14ac:dyDescent="0.25">
      <c r="A893" s="12" t="s">
        <v>1889</v>
      </c>
      <c r="B893" s="12" t="s">
        <v>1890</v>
      </c>
      <c r="C893" s="2" t="s">
        <v>26</v>
      </c>
      <c r="D893" s="12" t="s">
        <v>1436</v>
      </c>
      <c r="E893" s="12" t="s">
        <v>1446</v>
      </c>
      <c r="F893" s="12" t="s">
        <v>605</v>
      </c>
      <c r="G893" s="13">
        <v>110</v>
      </c>
      <c r="H893" s="13">
        <v>0</v>
      </c>
      <c r="I893" s="13">
        <v>60</v>
      </c>
      <c r="J893" s="13">
        <v>40</v>
      </c>
      <c r="K893" s="13">
        <v>40</v>
      </c>
      <c r="L893" s="13">
        <v>0</v>
      </c>
      <c r="M893" s="13">
        <v>0</v>
      </c>
      <c r="N893" s="13">
        <v>0</v>
      </c>
      <c r="O893" s="13">
        <f>Table54[[#This Row],[Elanikud RKA]]-Table54[[#This Row],[Liitunud ÜK e]]-Table54[[#This Row],[M liitunud ÜK LP e]]</f>
        <v>20</v>
      </c>
      <c r="P893" s="13">
        <f>Table54[[#This Row],[Elanikud RKA]]-Table54[[#This Row],[Liitunud ÜV e]]-Table54[[#This Row],[M liitunud ÜV LP e]]</f>
        <v>20</v>
      </c>
      <c r="Q893" s="14">
        <f>Table54[[#This Row],[Elanikud RKA]]/(Table54[[#This Row],[Elanikud]])</f>
        <v>0.54545454545454541</v>
      </c>
      <c r="R893" s="14"/>
      <c r="S893" s="14">
        <f>Table54[[#This Row],[Liitunud ÜK e]]/(Table54[[#This Row],[Elanikud RKA]]+Table54[[#This Row],[Liitunud H e]])</f>
        <v>0.66666666666666663</v>
      </c>
      <c r="T893" s="14">
        <f>Table54[[#This Row],[Liitunud ÜV e]]/(Table54[[#This Row],[Elanikud RKA]]+Table54[[#This Row],[Liitunud H e]])</f>
        <v>0.66666666666666663</v>
      </c>
      <c r="U893" s="14">
        <f>Table54[[#This Row],[M liitunud ÜK LP e]]/(Table54[[#This Row],[Elanikud RKA]]+Table54[[#This Row],[Liitunud H e]])</f>
        <v>0</v>
      </c>
      <c r="V893" s="14">
        <f>Table54[[#This Row],[M liitunud ÜV LP e]]/(Table54[[#This Row],[Elanikud RKA]]+Table54[[#This Row],[Liitunud H e]])</f>
        <v>0</v>
      </c>
      <c r="W893" s="14">
        <f>Table54[[#This Row],[M liitunud ÜK e]]/(Table54[[#This Row],[Elanikud RKA]]+Table54[[#This Row],[Liitunud H e]])</f>
        <v>0.33333333333333331</v>
      </c>
      <c r="X893" s="14">
        <f>Table54[[#This Row],[M liitunud ÜV e]]/(Table54[[#This Row],[Elanikud RKA]]+Table54[[#This Row],[Liitunud H e]])</f>
        <v>0.33333333333333331</v>
      </c>
    </row>
    <row r="894" spans="1:24" ht="20.100000000000001" customHeight="1" x14ac:dyDescent="0.25">
      <c r="A894" s="19" t="s">
        <v>1456</v>
      </c>
      <c r="B894" s="19" t="s">
        <v>1457</v>
      </c>
      <c r="C894" s="1" t="s">
        <v>26</v>
      </c>
      <c r="D894" s="19" t="s">
        <v>1436</v>
      </c>
      <c r="E894" s="19" t="s">
        <v>1446</v>
      </c>
      <c r="F894" s="19" t="s">
        <v>1458</v>
      </c>
      <c r="G894" s="17">
        <v>450</v>
      </c>
      <c r="H894" s="17">
        <v>0</v>
      </c>
      <c r="I894" s="17">
        <v>310</v>
      </c>
      <c r="J894" s="17">
        <v>310</v>
      </c>
      <c r="K894" s="17">
        <v>310</v>
      </c>
      <c r="L894" s="17">
        <v>0</v>
      </c>
      <c r="M894" s="17">
        <v>0</v>
      </c>
      <c r="N894" s="17">
        <v>0</v>
      </c>
      <c r="O894" s="17">
        <f>Table54[[#This Row],[Elanikud RKA]]-Table54[[#This Row],[Liitunud ÜK e]]-Table54[[#This Row],[M liitunud ÜK LP e]]</f>
        <v>0</v>
      </c>
      <c r="P894" s="17">
        <f>Table54[[#This Row],[Elanikud RKA]]-Table54[[#This Row],[Liitunud ÜV e]]-Table54[[#This Row],[M liitunud ÜV LP e]]</f>
        <v>0</v>
      </c>
      <c r="Q894" s="8">
        <f>Table54[[#This Row],[Elanikud RKA]]/(Table54[[#This Row],[Elanikud]])</f>
        <v>0.68888888888888888</v>
      </c>
      <c r="S894" s="8">
        <f>Table54[[#This Row],[Liitunud ÜK e]]/(Table54[[#This Row],[Elanikud RKA]]+Table54[[#This Row],[Liitunud H e]])</f>
        <v>1</v>
      </c>
      <c r="T894" s="8">
        <f>Table54[[#This Row],[Liitunud ÜV e]]/(Table54[[#This Row],[Elanikud RKA]]+Table54[[#This Row],[Liitunud H e]])</f>
        <v>1</v>
      </c>
      <c r="U894" s="8">
        <f>Table54[[#This Row],[M liitunud ÜK LP e]]/(Table54[[#This Row],[Elanikud RKA]]+Table54[[#This Row],[Liitunud H e]])</f>
        <v>0</v>
      </c>
      <c r="V894" s="8">
        <f>Table54[[#This Row],[M liitunud ÜV LP e]]/(Table54[[#This Row],[Elanikud RKA]]+Table54[[#This Row],[Liitunud H e]])</f>
        <v>0</v>
      </c>
      <c r="W894" s="8">
        <f>Table54[[#This Row],[M liitunud ÜK e]]/(Table54[[#This Row],[Elanikud RKA]]+Table54[[#This Row],[Liitunud H e]])</f>
        <v>0</v>
      </c>
      <c r="X894" s="8">
        <f>Table54[[#This Row],[M liitunud ÜV e]]/(Table54[[#This Row],[Elanikud RKA]]+Table54[[#This Row],[Liitunud H e]])</f>
        <v>0</v>
      </c>
    </row>
    <row r="895" spans="1:24" ht="20.100000000000001" customHeight="1" x14ac:dyDescent="0.25">
      <c r="A895" s="19" t="s">
        <v>1459</v>
      </c>
      <c r="B895" s="19" t="s">
        <v>1460</v>
      </c>
      <c r="C895" s="1" t="s">
        <v>26</v>
      </c>
      <c r="D895" s="19" t="s">
        <v>1436</v>
      </c>
      <c r="E895" s="19" t="s">
        <v>1446</v>
      </c>
      <c r="F895" s="19" t="s">
        <v>1461</v>
      </c>
      <c r="G895" s="17">
        <v>633</v>
      </c>
      <c r="H895" s="17">
        <v>0</v>
      </c>
      <c r="I895" s="17">
        <v>710</v>
      </c>
      <c r="J895" s="17">
        <v>630</v>
      </c>
      <c r="K895" s="17">
        <v>630</v>
      </c>
      <c r="L895" s="17">
        <v>0</v>
      </c>
      <c r="M895" s="17">
        <v>2</v>
      </c>
      <c r="N895" s="17">
        <v>2</v>
      </c>
      <c r="O895" s="17">
        <f>Table54[[#This Row],[Elanikud RKA]]-Table54[[#This Row],[Liitunud ÜK e]]-Table54[[#This Row],[M liitunud ÜK LP e]]</f>
        <v>78</v>
      </c>
      <c r="P895" s="17">
        <f>Table54[[#This Row],[Elanikud RKA]]-Table54[[#This Row],[Liitunud ÜV e]]-Table54[[#This Row],[M liitunud ÜV LP e]]</f>
        <v>78</v>
      </c>
      <c r="Q895" s="8">
        <f>Table54[[#This Row],[Elanikud RKA]]/(Table54[[#This Row],[Elanikud]]+G896)</f>
        <v>0.8422301304863582</v>
      </c>
      <c r="S895" s="8">
        <f>Table54[[#This Row],[Liitunud ÜK e]]/(Table54[[#This Row],[Elanikud RKA]]+Table54[[#This Row],[Liitunud H e]])</f>
        <v>0.88732394366197187</v>
      </c>
      <c r="T895" s="8">
        <f>Table54[[#This Row],[Liitunud ÜV e]]/(Table54[[#This Row],[Elanikud RKA]]+Table54[[#This Row],[Liitunud H e]])</f>
        <v>0.88732394366197187</v>
      </c>
      <c r="U895" s="8">
        <f>Table54[[#This Row],[M liitunud ÜK LP e]]/(Table54[[#This Row],[Elanikud RKA]]+Table54[[#This Row],[Liitunud H e]])</f>
        <v>2.8169014084507044E-3</v>
      </c>
      <c r="V895" s="8">
        <f>Table54[[#This Row],[M liitunud ÜV LP e]]/(Table54[[#This Row],[Elanikud RKA]]+Table54[[#This Row],[Liitunud H e]])</f>
        <v>2.8169014084507044E-3</v>
      </c>
      <c r="W895" s="8">
        <f>Table54[[#This Row],[M liitunud ÜK e]]/(Table54[[#This Row],[Elanikud RKA]]+Table54[[#This Row],[Liitunud H e]])</f>
        <v>0.10985915492957747</v>
      </c>
      <c r="X895" s="8">
        <f>Table54[[#This Row],[M liitunud ÜV e]]/(Table54[[#This Row],[Elanikud RKA]]+Table54[[#This Row],[Liitunud H e]])</f>
        <v>0.10985915492957747</v>
      </c>
    </row>
    <row r="896" spans="1:24" s="9" customFormat="1" ht="20.100000000000001" customHeight="1" x14ac:dyDescent="0.25">
      <c r="A896" s="6" t="s">
        <v>1459</v>
      </c>
      <c r="B896" s="6" t="s">
        <v>1460</v>
      </c>
      <c r="C896" s="1" t="s">
        <v>26</v>
      </c>
      <c r="D896" s="6" t="s">
        <v>1436</v>
      </c>
      <c r="E896" s="6" t="s">
        <v>1446</v>
      </c>
      <c r="F896" s="6" t="s">
        <v>1462</v>
      </c>
      <c r="G896" s="7">
        <v>210</v>
      </c>
      <c r="H896" s="7">
        <v>0</v>
      </c>
      <c r="I896" s="7"/>
      <c r="J896" s="7"/>
      <c r="K896" s="7"/>
      <c r="L896" s="7"/>
      <c r="M896" s="7"/>
      <c r="N896" s="7"/>
      <c r="O896" s="17"/>
      <c r="P896" s="17"/>
      <c r="Q896" s="8"/>
      <c r="R896" s="8"/>
      <c r="S896" s="8"/>
      <c r="T896" s="8"/>
      <c r="U896" s="8"/>
      <c r="V896" s="8"/>
      <c r="W896" s="8"/>
      <c r="X896" s="8"/>
    </row>
    <row r="897" spans="1:24" s="9" customFormat="1" ht="20.100000000000001" customHeight="1" x14ac:dyDescent="0.25">
      <c r="A897" s="9" t="s">
        <v>1459</v>
      </c>
      <c r="B897" s="9" t="s">
        <v>1460</v>
      </c>
      <c r="C897" s="3" t="s">
        <v>26</v>
      </c>
      <c r="D897" s="9" t="s">
        <v>1436</v>
      </c>
      <c r="E897" s="9" t="s">
        <v>1446</v>
      </c>
      <c r="F897" s="9" t="s">
        <v>2121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8"/>
      <c r="R897" s="8"/>
      <c r="S897" s="8"/>
      <c r="T897" s="8"/>
      <c r="U897" s="8"/>
      <c r="V897" s="8"/>
      <c r="W897" s="8"/>
      <c r="X897" s="8"/>
    </row>
    <row r="898" spans="1:24" s="9" customFormat="1" ht="20.100000000000001" customHeight="1" x14ac:dyDescent="0.25">
      <c r="A898" s="19" t="s">
        <v>1463</v>
      </c>
      <c r="B898" s="19" t="s">
        <v>1464</v>
      </c>
      <c r="C898" s="1" t="s">
        <v>26</v>
      </c>
      <c r="D898" s="19" t="s">
        <v>1436</v>
      </c>
      <c r="E898" s="19" t="s">
        <v>1446</v>
      </c>
      <c r="F898" s="19" t="s">
        <v>1465</v>
      </c>
      <c r="G898" s="17">
        <v>350</v>
      </c>
      <c r="H898" s="17">
        <v>0</v>
      </c>
      <c r="I898" s="17">
        <v>210</v>
      </c>
      <c r="J898" s="17">
        <v>178</v>
      </c>
      <c r="K898" s="17">
        <v>178</v>
      </c>
      <c r="L898" s="17">
        <v>0</v>
      </c>
      <c r="M898" s="17">
        <v>0</v>
      </c>
      <c r="N898" s="17">
        <v>0</v>
      </c>
      <c r="O898" s="17">
        <f>Table54[[#This Row],[Elanikud RKA]]-Table54[[#This Row],[Liitunud ÜK e]]-Table54[[#This Row],[M liitunud ÜK LP e]]</f>
        <v>32</v>
      </c>
      <c r="P898" s="17">
        <f>Table54[[#This Row],[Elanikud RKA]]-Table54[[#This Row],[Liitunud ÜV e]]-Table54[[#This Row],[M liitunud ÜV LP e]]</f>
        <v>32</v>
      </c>
      <c r="Q898" s="8">
        <f>Table54[[#This Row],[Elanikud RKA]]/(Table54[[#This Row],[Elanikud]])</f>
        <v>0.6</v>
      </c>
      <c r="R898" s="8"/>
      <c r="S898" s="8">
        <f>Table54[[#This Row],[Liitunud ÜK e]]/(Table54[[#This Row],[Elanikud RKA]]+Table54[[#This Row],[Liitunud H e]])</f>
        <v>0.84761904761904761</v>
      </c>
      <c r="T898" s="8">
        <f>Table54[[#This Row],[Liitunud ÜV e]]/(Table54[[#This Row],[Elanikud RKA]]+Table54[[#This Row],[Liitunud H e]])</f>
        <v>0.84761904761904761</v>
      </c>
      <c r="U898" s="8">
        <f>Table54[[#This Row],[M liitunud ÜK LP e]]/(Table54[[#This Row],[Elanikud RKA]]+Table54[[#This Row],[Liitunud H e]])</f>
        <v>0</v>
      </c>
      <c r="V898" s="8">
        <f>Table54[[#This Row],[M liitunud ÜV LP e]]/(Table54[[#This Row],[Elanikud RKA]]+Table54[[#This Row],[Liitunud H e]])</f>
        <v>0</v>
      </c>
      <c r="W898" s="8">
        <f>Table54[[#This Row],[M liitunud ÜK e]]/(Table54[[#This Row],[Elanikud RKA]]+Table54[[#This Row],[Liitunud H e]])</f>
        <v>0.15238095238095239</v>
      </c>
      <c r="X898" s="8">
        <f>Table54[[#This Row],[M liitunud ÜV e]]/(Table54[[#This Row],[Elanikud RKA]]+Table54[[#This Row],[Liitunud H e]])</f>
        <v>0.15238095238095239</v>
      </c>
    </row>
    <row r="899" spans="1:24" ht="20.100000000000001" customHeight="1" x14ac:dyDescent="0.25">
      <c r="A899" s="19" t="s">
        <v>1466</v>
      </c>
      <c r="B899" s="19" t="s">
        <v>1467</v>
      </c>
      <c r="C899" s="1" t="s">
        <v>26</v>
      </c>
      <c r="D899" s="19" t="s">
        <v>1436</v>
      </c>
      <c r="E899" s="19" t="s">
        <v>1446</v>
      </c>
      <c r="F899" s="19" t="s">
        <v>1468</v>
      </c>
      <c r="G899" s="17">
        <v>336</v>
      </c>
      <c r="H899" s="17">
        <v>0</v>
      </c>
      <c r="I899" s="17">
        <v>220</v>
      </c>
      <c r="J899" s="17">
        <v>191</v>
      </c>
      <c r="K899" s="17">
        <v>191</v>
      </c>
      <c r="L899" s="17">
        <v>0</v>
      </c>
      <c r="M899" s="17">
        <v>0</v>
      </c>
      <c r="N899" s="17">
        <v>0</v>
      </c>
      <c r="O899" s="17">
        <f>Table54[[#This Row],[Elanikud RKA]]-Table54[[#This Row],[Liitunud ÜK e]]-Table54[[#This Row],[M liitunud ÜK LP e]]</f>
        <v>29</v>
      </c>
      <c r="P899" s="17">
        <f>Table54[[#This Row],[Elanikud RKA]]-Table54[[#This Row],[Liitunud ÜV e]]-Table54[[#This Row],[M liitunud ÜV LP e]]</f>
        <v>29</v>
      </c>
      <c r="Q899" s="8">
        <f>Table54[[#This Row],[Elanikud RKA]]/(Table54[[#This Row],[Elanikud]])</f>
        <v>0.65476190476190477</v>
      </c>
      <c r="S899" s="8">
        <f>Table54[[#This Row],[Liitunud ÜK e]]/(Table54[[#This Row],[Elanikud RKA]]+Table54[[#This Row],[Liitunud H e]])</f>
        <v>0.86818181818181817</v>
      </c>
      <c r="T899" s="8">
        <f>Table54[[#This Row],[Liitunud ÜV e]]/(Table54[[#This Row],[Elanikud RKA]]+Table54[[#This Row],[Liitunud H e]])</f>
        <v>0.86818181818181817</v>
      </c>
      <c r="U899" s="8">
        <f>Table54[[#This Row],[M liitunud ÜK LP e]]/(Table54[[#This Row],[Elanikud RKA]]+Table54[[#This Row],[Liitunud H e]])</f>
        <v>0</v>
      </c>
      <c r="V899" s="8">
        <f>Table54[[#This Row],[M liitunud ÜV LP e]]/(Table54[[#This Row],[Elanikud RKA]]+Table54[[#This Row],[Liitunud H e]])</f>
        <v>0</v>
      </c>
      <c r="W899" s="8">
        <f>Table54[[#This Row],[M liitunud ÜK e]]/(Table54[[#This Row],[Elanikud RKA]]+Table54[[#This Row],[Liitunud H e]])</f>
        <v>0.13181818181818181</v>
      </c>
      <c r="X899" s="8">
        <f>Table54[[#This Row],[M liitunud ÜV e]]/(Table54[[#This Row],[Elanikud RKA]]+Table54[[#This Row],[Liitunud H e]])</f>
        <v>0.13181818181818181</v>
      </c>
    </row>
    <row r="900" spans="1:24" ht="20.100000000000001" customHeight="1" x14ac:dyDescent="0.25">
      <c r="A900" s="9" t="s">
        <v>2122</v>
      </c>
      <c r="B900" s="9" t="s">
        <v>2123</v>
      </c>
      <c r="C900" s="3" t="s">
        <v>26</v>
      </c>
      <c r="D900" s="9" t="s">
        <v>1436</v>
      </c>
      <c r="E900" s="9" t="s">
        <v>1446</v>
      </c>
      <c r="F900" s="9" t="s">
        <v>1465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1"/>
    </row>
    <row r="901" spans="1:24" ht="20.100000000000001" customHeight="1" x14ac:dyDescent="0.25">
      <c r="A901" s="9" t="s">
        <v>2122</v>
      </c>
      <c r="B901" s="9" t="s">
        <v>2123</v>
      </c>
      <c r="C901" s="3" t="s">
        <v>26</v>
      </c>
      <c r="D901" s="9" t="s">
        <v>1436</v>
      </c>
      <c r="E901" s="9" t="s">
        <v>1446</v>
      </c>
      <c r="F901" s="9" t="s">
        <v>2124</v>
      </c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1"/>
    </row>
    <row r="902" spans="1:24" ht="20.100000000000001" customHeight="1" x14ac:dyDescent="0.25">
      <c r="A902" s="19" t="s">
        <v>1469</v>
      </c>
      <c r="B902" s="19" t="s">
        <v>1470</v>
      </c>
      <c r="C902" s="1" t="s">
        <v>26</v>
      </c>
      <c r="D902" s="19" t="s">
        <v>1436</v>
      </c>
      <c r="E902" s="19" t="s">
        <v>1471</v>
      </c>
      <c r="F902" s="19" t="s">
        <v>1472</v>
      </c>
      <c r="G902" s="17">
        <v>231</v>
      </c>
      <c r="H902" s="17">
        <v>0</v>
      </c>
      <c r="I902" s="17">
        <v>130</v>
      </c>
      <c r="J902" s="17">
        <v>130</v>
      </c>
      <c r="K902" s="17">
        <v>130</v>
      </c>
      <c r="L902" s="17">
        <v>0</v>
      </c>
      <c r="M902" s="17">
        <v>0</v>
      </c>
      <c r="N902" s="17">
        <v>0</v>
      </c>
      <c r="O902" s="17">
        <f>Table54[[#This Row],[Elanikud RKA]]-Table54[[#This Row],[Liitunud ÜK e]]-Table54[[#This Row],[M liitunud ÜK LP e]]</f>
        <v>0</v>
      </c>
      <c r="P902" s="17">
        <f>Table54[[#This Row],[Elanikud RKA]]-Table54[[#This Row],[Liitunud ÜV e]]-Table54[[#This Row],[M liitunud ÜV LP e]]</f>
        <v>0</v>
      </c>
      <c r="Q902" s="8">
        <f>Table54[[#This Row],[Elanikud RKA]]/(Table54[[#This Row],[Elanikud]])</f>
        <v>0.56277056277056281</v>
      </c>
      <c r="S902" s="8">
        <f>Table54[[#This Row],[Liitunud ÜK e]]/(Table54[[#This Row],[Elanikud RKA]]+Table54[[#This Row],[Liitunud H e]])</f>
        <v>1</v>
      </c>
      <c r="T902" s="8">
        <f>Table54[[#This Row],[Liitunud ÜV e]]/(Table54[[#This Row],[Elanikud RKA]]+Table54[[#This Row],[Liitunud H e]])</f>
        <v>1</v>
      </c>
      <c r="U902" s="8">
        <f>Table54[[#This Row],[M liitunud ÜK LP e]]/(Table54[[#This Row],[Elanikud RKA]]+Table54[[#This Row],[Liitunud H e]])</f>
        <v>0</v>
      </c>
      <c r="V902" s="8">
        <f>Table54[[#This Row],[M liitunud ÜV LP e]]/(Table54[[#This Row],[Elanikud RKA]]+Table54[[#This Row],[Liitunud H e]])</f>
        <v>0</v>
      </c>
      <c r="W902" s="8">
        <f>Table54[[#This Row],[M liitunud ÜK e]]/(Table54[[#This Row],[Elanikud RKA]]+Table54[[#This Row],[Liitunud H e]])</f>
        <v>0</v>
      </c>
      <c r="X902" s="8">
        <f>Table54[[#This Row],[M liitunud ÜV e]]/(Table54[[#This Row],[Elanikud RKA]]+Table54[[#This Row],[Liitunud H e]])</f>
        <v>0</v>
      </c>
    </row>
    <row r="903" spans="1:24" s="9" customFormat="1" ht="20.100000000000001" customHeight="1" x14ac:dyDescent="0.25">
      <c r="A903" s="19" t="s">
        <v>1473</v>
      </c>
      <c r="B903" s="19" t="s">
        <v>1474</v>
      </c>
      <c r="C903" s="1" t="s">
        <v>26</v>
      </c>
      <c r="D903" s="19" t="s">
        <v>1436</v>
      </c>
      <c r="E903" s="19" t="s">
        <v>1471</v>
      </c>
      <c r="F903" s="19" t="s">
        <v>1356</v>
      </c>
      <c r="G903" s="17">
        <v>261</v>
      </c>
      <c r="H903" s="17">
        <v>0</v>
      </c>
      <c r="I903" s="17">
        <v>240</v>
      </c>
      <c r="J903" s="17">
        <v>240</v>
      </c>
      <c r="K903" s="17">
        <v>240</v>
      </c>
      <c r="L903" s="17">
        <v>0</v>
      </c>
      <c r="M903" s="17">
        <v>0</v>
      </c>
      <c r="N903" s="17">
        <v>0</v>
      </c>
      <c r="O903" s="17">
        <f>Table54[[#This Row],[Elanikud RKA]]-Table54[[#This Row],[Liitunud ÜK e]]-Table54[[#This Row],[M liitunud ÜK LP e]]</f>
        <v>0</v>
      </c>
      <c r="P903" s="17">
        <f>Table54[[#This Row],[Elanikud RKA]]-Table54[[#This Row],[Liitunud ÜV e]]-Table54[[#This Row],[M liitunud ÜV LP e]]</f>
        <v>0</v>
      </c>
      <c r="Q903" s="8">
        <f>Table54[[#This Row],[Elanikud RKA]]/(Table54[[#This Row],[Elanikud]])</f>
        <v>0.91954022988505746</v>
      </c>
      <c r="R903" s="8"/>
      <c r="S903" s="8">
        <f>Table54[[#This Row],[Liitunud ÜK e]]/(Table54[[#This Row],[Elanikud RKA]]+Table54[[#This Row],[Liitunud H e]])</f>
        <v>1</v>
      </c>
      <c r="T903" s="8">
        <f>Table54[[#This Row],[Liitunud ÜV e]]/(Table54[[#This Row],[Elanikud RKA]]+Table54[[#This Row],[Liitunud H e]])</f>
        <v>1</v>
      </c>
      <c r="U903" s="8">
        <f>Table54[[#This Row],[M liitunud ÜK LP e]]/(Table54[[#This Row],[Elanikud RKA]]+Table54[[#This Row],[Liitunud H e]])</f>
        <v>0</v>
      </c>
      <c r="V903" s="8">
        <f>Table54[[#This Row],[M liitunud ÜV LP e]]/(Table54[[#This Row],[Elanikud RKA]]+Table54[[#This Row],[Liitunud H e]])</f>
        <v>0</v>
      </c>
      <c r="W903" s="8">
        <f>Table54[[#This Row],[M liitunud ÜK e]]/(Table54[[#This Row],[Elanikud RKA]]+Table54[[#This Row],[Liitunud H e]])</f>
        <v>0</v>
      </c>
      <c r="X903" s="8">
        <f>Table54[[#This Row],[M liitunud ÜV e]]/(Table54[[#This Row],[Elanikud RKA]]+Table54[[#This Row],[Liitunud H e]])</f>
        <v>0</v>
      </c>
    </row>
    <row r="904" spans="1:24" ht="20.100000000000001" customHeight="1" x14ac:dyDescent="0.25">
      <c r="A904" s="19" t="s">
        <v>1475</v>
      </c>
      <c r="B904" s="19" t="s">
        <v>1476</v>
      </c>
      <c r="C904" s="1" t="s">
        <v>26</v>
      </c>
      <c r="D904" s="19" t="s">
        <v>1436</v>
      </c>
      <c r="E904" s="19" t="s">
        <v>1471</v>
      </c>
      <c r="F904" s="19" t="s">
        <v>1477</v>
      </c>
      <c r="G904" s="17">
        <v>818</v>
      </c>
      <c r="H904" s="17">
        <v>0</v>
      </c>
      <c r="I904" s="17">
        <v>630</v>
      </c>
      <c r="J904" s="17">
        <v>440</v>
      </c>
      <c r="K904" s="17">
        <v>520</v>
      </c>
      <c r="L904" s="17">
        <v>0</v>
      </c>
      <c r="M904" s="17">
        <v>80</v>
      </c>
      <c r="N904" s="17">
        <v>80</v>
      </c>
      <c r="O904" s="17">
        <f>Table54[[#This Row],[Elanikud RKA]]-Table54[[#This Row],[Liitunud ÜK e]]-Table54[[#This Row],[M liitunud ÜK LP e]]</f>
        <v>110</v>
      </c>
      <c r="P904" s="17">
        <f>Table54[[#This Row],[Elanikud RKA]]-Table54[[#This Row],[Liitunud ÜV e]]-Table54[[#This Row],[M liitunud ÜV LP e]]</f>
        <v>30</v>
      </c>
      <c r="Q904" s="8">
        <f>Table54[[#This Row],[Elanikud RKA]]/(Table54[[#This Row],[Elanikud]])</f>
        <v>0.77017114914425433</v>
      </c>
      <c r="S904" s="8">
        <f>Table54[[#This Row],[Liitunud ÜK e]]/(Table54[[#This Row],[Elanikud RKA]]+Table54[[#This Row],[Liitunud H e]])</f>
        <v>0.69841269841269837</v>
      </c>
      <c r="T904" s="8">
        <f>Table54[[#This Row],[Liitunud ÜV e]]/(Table54[[#This Row],[Elanikud RKA]]+Table54[[#This Row],[Liitunud H e]])</f>
        <v>0.82539682539682535</v>
      </c>
      <c r="U904" s="8">
        <f>Table54[[#This Row],[M liitunud ÜK LP e]]/(Table54[[#This Row],[Elanikud RKA]]+Table54[[#This Row],[Liitunud H e]])</f>
        <v>0.12698412698412698</v>
      </c>
      <c r="V904" s="8">
        <f>Table54[[#This Row],[M liitunud ÜV LP e]]/(Table54[[#This Row],[Elanikud RKA]]+Table54[[#This Row],[Liitunud H e]])</f>
        <v>0.12698412698412698</v>
      </c>
      <c r="W904" s="8">
        <f>Table54[[#This Row],[M liitunud ÜK e]]/(Table54[[#This Row],[Elanikud RKA]]+Table54[[#This Row],[Liitunud H e]])</f>
        <v>0.17460317460317459</v>
      </c>
      <c r="X904" s="8">
        <f>Table54[[#This Row],[M liitunud ÜV e]]/(Table54[[#This Row],[Elanikud RKA]]+Table54[[#This Row],[Liitunud H e]])</f>
        <v>4.7619047619047616E-2</v>
      </c>
    </row>
    <row r="905" spans="1:24" ht="20.100000000000001" customHeight="1" x14ac:dyDescent="0.25">
      <c r="A905" s="9" t="s">
        <v>1475</v>
      </c>
      <c r="B905" s="9" t="s">
        <v>1476</v>
      </c>
      <c r="C905" s="3" t="s">
        <v>26</v>
      </c>
      <c r="D905" s="9" t="s">
        <v>1436</v>
      </c>
      <c r="E905" s="9" t="s">
        <v>1471</v>
      </c>
      <c r="F905" s="9" t="s">
        <v>2125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1"/>
    </row>
    <row r="906" spans="1:24" ht="20.100000000000001" customHeight="1" x14ac:dyDescent="0.25">
      <c r="A906" s="9" t="s">
        <v>1475</v>
      </c>
      <c r="B906" s="9" t="s">
        <v>1476</v>
      </c>
      <c r="C906" s="3" t="s">
        <v>26</v>
      </c>
      <c r="D906" s="9" t="s">
        <v>1436</v>
      </c>
      <c r="E906" s="9" t="s">
        <v>1471</v>
      </c>
      <c r="F906" s="9" t="s">
        <v>2126</v>
      </c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1"/>
    </row>
    <row r="907" spans="1:24" s="12" customFormat="1" ht="20.100000000000001" customHeight="1" x14ac:dyDescent="0.25">
      <c r="A907" s="9" t="s">
        <v>1475</v>
      </c>
      <c r="B907" s="9" t="s">
        <v>1476</v>
      </c>
      <c r="C907" s="3" t="s">
        <v>26</v>
      </c>
      <c r="D907" s="9" t="s">
        <v>1436</v>
      </c>
      <c r="E907" s="9" t="s">
        <v>1471</v>
      </c>
      <c r="F907" s="9" t="s">
        <v>2127</v>
      </c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1"/>
      <c r="R907" s="8"/>
      <c r="S907" s="8"/>
      <c r="T907" s="8"/>
      <c r="U907" s="8"/>
      <c r="V907" s="8"/>
      <c r="W907" s="8"/>
      <c r="X907" s="8"/>
    </row>
    <row r="908" spans="1:24" s="12" customFormat="1" ht="20.100000000000001" customHeight="1" x14ac:dyDescent="0.25">
      <c r="A908" s="19" t="s">
        <v>1478</v>
      </c>
      <c r="B908" s="19" t="s">
        <v>1479</v>
      </c>
      <c r="C908" s="1" t="s">
        <v>26</v>
      </c>
      <c r="D908" s="19" t="s">
        <v>1436</v>
      </c>
      <c r="E908" s="19" t="s">
        <v>1471</v>
      </c>
      <c r="F908" s="19" t="s">
        <v>1480</v>
      </c>
      <c r="G908" s="17">
        <v>234</v>
      </c>
      <c r="H908" s="17">
        <v>0</v>
      </c>
      <c r="I908" s="17">
        <v>180</v>
      </c>
      <c r="J908" s="17">
        <v>170</v>
      </c>
      <c r="K908" s="17">
        <v>160</v>
      </c>
      <c r="L908" s="17">
        <v>0</v>
      </c>
      <c r="M908" s="17">
        <v>0</v>
      </c>
      <c r="N908" s="17">
        <v>0</v>
      </c>
      <c r="O908" s="17">
        <f>Table54[[#This Row],[Elanikud RKA]]-Table54[[#This Row],[Liitunud ÜK e]]-Table54[[#This Row],[M liitunud ÜK LP e]]</f>
        <v>10</v>
      </c>
      <c r="P908" s="17">
        <f>Table54[[#This Row],[Elanikud RKA]]-Table54[[#This Row],[Liitunud ÜV e]]-Table54[[#This Row],[M liitunud ÜV LP e]]</f>
        <v>20</v>
      </c>
      <c r="Q908" s="8">
        <f>Table54[[#This Row],[Elanikud RKA]]/(Table54[[#This Row],[Elanikud]])</f>
        <v>0.76923076923076927</v>
      </c>
      <c r="R908" s="8"/>
      <c r="S908" s="8">
        <f>Table54[[#This Row],[Liitunud ÜK e]]/(Table54[[#This Row],[Elanikud RKA]]+Table54[[#This Row],[Liitunud H e]])</f>
        <v>0.94444444444444442</v>
      </c>
      <c r="T908" s="8">
        <f>Table54[[#This Row],[Liitunud ÜV e]]/(Table54[[#This Row],[Elanikud RKA]]+Table54[[#This Row],[Liitunud H e]])</f>
        <v>0.88888888888888884</v>
      </c>
      <c r="U908" s="8">
        <f>Table54[[#This Row],[M liitunud ÜK LP e]]/(Table54[[#This Row],[Elanikud RKA]]+Table54[[#This Row],[Liitunud H e]])</f>
        <v>0</v>
      </c>
      <c r="V908" s="8">
        <f>Table54[[#This Row],[M liitunud ÜV LP e]]/(Table54[[#This Row],[Elanikud RKA]]+Table54[[#This Row],[Liitunud H e]])</f>
        <v>0</v>
      </c>
      <c r="W908" s="8">
        <f>Table54[[#This Row],[M liitunud ÜK e]]/(Table54[[#This Row],[Elanikud RKA]]+Table54[[#This Row],[Liitunud H e]])</f>
        <v>5.5555555555555552E-2</v>
      </c>
      <c r="X908" s="8">
        <f>Table54[[#This Row],[M liitunud ÜV e]]/(Table54[[#This Row],[Elanikud RKA]]+Table54[[#This Row],[Liitunud H e]])</f>
        <v>0.1111111111111111</v>
      </c>
    </row>
    <row r="909" spans="1:24" s="12" customFormat="1" ht="20.100000000000001" customHeight="1" x14ac:dyDescent="0.25">
      <c r="A909" s="19" t="s">
        <v>1481</v>
      </c>
      <c r="B909" s="19" t="s">
        <v>1482</v>
      </c>
      <c r="C909" s="1" t="s">
        <v>26</v>
      </c>
      <c r="D909" s="19" t="s">
        <v>1436</v>
      </c>
      <c r="E909" s="19" t="s">
        <v>1446</v>
      </c>
      <c r="F909" s="19" t="s">
        <v>1483</v>
      </c>
      <c r="G909" s="17">
        <v>295</v>
      </c>
      <c r="H909" s="17">
        <v>0</v>
      </c>
      <c r="I909" s="17">
        <v>210</v>
      </c>
      <c r="J909" s="17">
        <v>210</v>
      </c>
      <c r="K909" s="17">
        <v>210</v>
      </c>
      <c r="L909" s="17">
        <v>0</v>
      </c>
      <c r="M909" s="17">
        <v>0</v>
      </c>
      <c r="N909" s="17">
        <v>0</v>
      </c>
      <c r="O909" s="17">
        <f>Table54[[#This Row],[Elanikud RKA]]-Table54[[#This Row],[Liitunud ÜK e]]-Table54[[#This Row],[M liitunud ÜK LP e]]</f>
        <v>0</v>
      </c>
      <c r="P909" s="17">
        <f>Table54[[#This Row],[Elanikud RKA]]-Table54[[#This Row],[Liitunud ÜV e]]-Table54[[#This Row],[M liitunud ÜV LP e]]</f>
        <v>0</v>
      </c>
      <c r="Q909" s="8">
        <f>Table54[[#This Row],[Elanikud RKA]]/(Table54[[#This Row],[Elanikud]])</f>
        <v>0.71186440677966101</v>
      </c>
      <c r="R909" s="8"/>
      <c r="S909" s="8">
        <f>Table54[[#This Row],[Liitunud ÜK e]]/(Table54[[#This Row],[Elanikud RKA]]+Table54[[#This Row],[Liitunud H e]])</f>
        <v>1</v>
      </c>
      <c r="T909" s="8">
        <f>Table54[[#This Row],[Liitunud ÜV e]]/(Table54[[#This Row],[Elanikud RKA]]+Table54[[#This Row],[Liitunud H e]])</f>
        <v>1</v>
      </c>
      <c r="U909" s="8">
        <f>Table54[[#This Row],[M liitunud ÜK LP e]]/(Table54[[#This Row],[Elanikud RKA]]+Table54[[#This Row],[Liitunud H e]])</f>
        <v>0</v>
      </c>
      <c r="V909" s="8">
        <f>Table54[[#This Row],[M liitunud ÜV LP e]]/(Table54[[#This Row],[Elanikud RKA]]+Table54[[#This Row],[Liitunud H e]])</f>
        <v>0</v>
      </c>
      <c r="W909" s="8">
        <f>Table54[[#This Row],[M liitunud ÜK e]]/(Table54[[#This Row],[Elanikud RKA]]+Table54[[#This Row],[Liitunud H e]])</f>
        <v>0</v>
      </c>
      <c r="X909" s="8">
        <f>Table54[[#This Row],[M liitunud ÜV e]]/(Table54[[#This Row],[Elanikud RKA]]+Table54[[#This Row],[Liitunud H e]])</f>
        <v>0</v>
      </c>
    </row>
    <row r="910" spans="1:24" s="12" customFormat="1" ht="20.100000000000001" customHeight="1" x14ac:dyDescent="0.25">
      <c r="A910" s="19" t="s">
        <v>1484</v>
      </c>
      <c r="B910" s="19" t="s">
        <v>1485</v>
      </c>
      <c r="C910" s="1" t="s">
        <v>26</v>
      </c>
      <c r="D910" s="19" t="s">
        <v>1436</v>
      </c>
      <c r="E910" s="19" t="s">
        <v>1486</v>
      </c>
      <c r="F910" s="19" t="s">
        <v>1487</v>
      </c>
      <c r="G910" s="17">
        <v>469</v>
      </c>
      <c r="H910" s="17">
        <v>0</v>
      </c>
      <c r="I910" s="17">
        <v>370</v>
      </c>
      <c r="J910" s="17">
        <v>333</v>
      </c>
      <c r="K910" s="17">
        <v>344</v>
      </c>
      <c r="L910" s="17">
        <v>0</v>
      </c>
      <c r="M910" s="17">
        <v>0</v>
      </c>
      <c r="N910" s="17">
        <v>0</v>
      </c>
      <c r="O910" s="17">
        <f>Table54[[#This Row],[Elanikud RKA]]-Table54[[#This Row],[Liitunud ÜK e]]-Table54[[#This Row],[M liitunud ÜK LP e]]</f>
        <v>37</v>
      </c>
      <c r="P910" s="17">
        <f>Table54[[#This Row],[Elanikud RKA]]-Table54[[#This Row],[Liitunud ÜV e]]-Table54[[#This Row],[M liitunud ÜV LP e]]</f>
        <v>26</v>
      </c>
      <c r="Q910" s="8">
        <f>Table54[[#This Row],[Elanikud RKA]]/(Table54[[#This Row],[Elanikud]])</f>
        <v>0.78891257995735609</v>
      </c>
      <c r="R910" s="8"/>
      <c r="S910" s="8">
        <f>Table54[[#This Row],[Liitunud ÜK e]]/(Table54[[#This Row],[Elanikud RKA]]+Table54[[#This Row],[Liitunud H e]])</f>
        <v>0.9</v>
      </c>
      <c r="T910" s="8">
        <f>Table54[[#This Row],[Liitunud ÜV e]]/(Table54[[#This Row],[Elanikud RKA]]+Table54[[#This Row],[Liitunud H e]])</f>
        <v>0.92972972972972978</v>
      </c>
      <c r="U910" s="8">
        <f>Table54[[#This Row],[M liitunud ÜK LP e]]/(Table54[[#This Row],[Elanikud RKA]]+Table54[[#This Row],[Liitunud H e]])</f>
        <v>0</v>
      </c>
      <c r="V910" s="8">
        <f>Table54[[#This Row],[M liitunud ÜV LP e]]/(Table54[[#This Row],[Elanikud RKA]]+Table54[[#This Row],[Liitunud H e]])</f>
        <v>0</v>
      </c>
      <c r="W910" s="8">
        <f>Table54[[#This Row],[M liitunud ÜK e]]/(Table54[[#This Row],[Elanikud RKA]]+Table54[[#This Row],[Liitunud H e]])</f>
        <v>0.1</v>
      </c>
      <c r="X910" s="8">
        <f>Table54[[#This Row],[M liitunud ÜV e]]/(Table54[[#This Row],[Elanikud RKA]]+Table54[[#This Row],[Liitunud H e]])</f>
        <v>7.0270270270270274E-2</v>
      </c>
    </row>
    <row r="911" spans="1:24" ht="20.100000000000001" customHeight="1" x14ac:dyDescent="0.25">
      <c r="A911" s="19" t="s">
        <v>1488</v>
      </c>
      <c r="B911" s="19" t="s">
        <v>1489</v>
      </c>
      <c r="C911" s="1" t="s">
        <v>26</v>
      </c>
      <c r="D911" s="19" t="s">
        <v>1436</v>
      </c>
      <c r="E911" s="19" t="s">
        <v>1486</v>
      </c>
      <c r="F911" s="19" t="s">
        <v>1490</v>
      </c>
      <c r="G911" s="17">
        <v>191</v>
      </c>
      <c r="H911" s="17">
        <v>0</v>
      </c>
      <c r="I911" s="17">
        <v>110</v>
      </c>
      <c r="J911" s="17">
        <v>78</v>
      </c>
      <c r="K911" s="17">
        <v>78</v>
      </c>
      <c r="L911" s="17">
        <v>0</v>
      </c>
      <c r="M911" s="17">
        <v>0</v>
      </c>
      <c r="N911" s="17">
        <v>0</v>
      </c>
      <c r="O911" s="17">
        <f>Table54[[#This Row],[Elanikud RKA]]-Table54[[#This Row],[Liitunud ÜK e]]-Table54[[#This Row],[M liitunud ÜK LP e]]</f>
        <v>32</v>
      </c>
      <c r="P911" s="17">
        <f>Table54[[#This Row],[Elanikud RKA]]-Table54[[#This Row],[Liitunud ÜV e]]-Table54[[#This Row],[M liitunud ÜV LP e]]</f>
        <v>32</v>
      </c>
      <c r="Q911" s="8">
        <f>Table54[[#This Row],[Elanikud RKA]]/(Table54[[#This Row],[Elanikud]])</f>
        <v>0.5759162303664922</v>
      </c>
      <c r="S911" s="8">
        <f>Table54[[#This Row],[Liitunud ÜK e]]/(Table54[[#This Row],[Elanikud RKA]]+Table54[[#This Row],[Liitunud H e]])</f>
        <v>0.70909090909090911</v>
      </c>
      <c r="T911" s="8">
        <f>Table54[[#This Row],[Liitunud ÜV e]]/(Table54[[#This Row],[Elanikud RKA]]+Table54[[#This Row],[Liitunud H e]])</f>
        <v>0.70909090909090911</v>
      </c>
      <c r="U911" s="8">
        <f>Table54[[#This Row],[M liitunud ÜK LP e]]/(Table54[[#This Row],[Elanikud RKA]]+Table54[[#This Row],[Liitunud H e]])</f>
        <v>0</v>
      </c>
      <c r="V911" s="8">
        <f>Table54[[#This Row],[M liitunud ÜV LP e]]/(Table54[[#This Row],[Elanikud RKA]]+Table54[[#This Row],[Liitunud H e]])</f>
        <v>0</v>
      </c>
      <c r="W911" s="8">
        <f>Table54[[#This Row],[M liitunud ÜK e]]/(Table54[[#This Row],[Elanikud RKA]]+Table54[[#This Row],[Liitunud H e]])</f>
        <v>0.29090909090909089</v>
      </c>
      <c r="X911" s="8">
        <f>Table54[[#This Row],[M liitunud ÜV e]]/(Table54[[#This Row],[Elanikud RKA]]+Table54[[#This Row],[Liitunud H e]])</f>
        <v>0.29090909090909089</v>
      </c>
    </row>
    <row r="912" spans="1:24" ht="20.100000000000001" customHeight="1" x14ac:dyDescent="0.25">
      <c r="A912" s="9" t="s">
        <v>1488</v>
      </c>
      <c r="B912" s="9" t="s">
        <v>1489</v>
      </c>
      <c r="C912" s="3" t="s">
        <v>26</v>
      </c>
      <c r="D912" s="9" t="s">
        <v>1436</v>
      </c>
      <c r="E912" s="9" t="s">
        <v>1486</v>
      </c>
      <c r="F912" s="9" t="s">
        <v>1894</v>
      </c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1"/>
    </row>
    <row r="913" spans="1:24" ht="20.100000000000001" customHeight="1" x14ac:dyDescent="0.25">
      <c r="A913" s="19" t="s">
        <v>1491</v>
      </c>
      <c r="B913" s="19" t="s">
        <v>1492</v>
      </c>
      <c r="C913" s="1" t="s">
        <v>26</v>
      </c>
      <c r="D913" s="19" t="s">
        <v>1436</v>
      </c>
      <c r="E913" s="19" t="s">
        <v>1486</v>
      </c>
      <c r="F913" s="19" t="s">
        <v>1493</v>
      </c>
      <c r="G913" s="17">
        <v>194</v>
      </c>
      <c r="H913" s="17">
        <v>0</v>
      </c>
      <c r="I913" s="17">
        <v>120</v>
      </c>
      <c r="J913" s="17">
        <v>70</v>
      </c>
      <c r="K913" s="17">
        <v>70</v>
      </c>
      <c r="L913" s="17">
        <v>0</v>
      </c>
      <c r="M913" s="17">
        <v>0</v>
      </c>
      <c r="N913" s="17">
        <v>0</v>
      </c>
      <c r="O913" s="17">
        <f>Table54[[#This Row],[Elanikud RKA]]-Table54[[#This Row],[Liitunud ÜK e]]-Table54[[#This Row],[M liitunud ÜK LP e]]</f>
        <v>50</v>
      </c>
      <c r="P913" s="17">
        <f>Table54[[#This Row],[Elanikud RKA]]-Table54[[#This Row],[Liitunud ÜV e]]-Table54[[#This Row],[M liitunud ÜV LP e]]</f>
        <v>50</v>
      </c>
      <c r="Q913" s="8">
        <f>Table54[[#This Row],[Elanikud RKA]]/(Table54[[#This Row],[Elanikud]])</f>
        <v>0.61855670103092786</v>
      </c>
      <c r="S913" s="8">
        <f>Table54[[#This Row],[Liitunud ÜK e]]/(Table54[[#This Row],[Elanikud RKA]]+Table54[[#This Row],[Liitunud H e]])</f>
        <v>0.58333333333333337</v>
      </c>
      <c r="T913" s="8">
        <f>Table54[[#This Row],[Liitunud ÜV e]]/(Table54[[#This Row],[Elanikud RKA]]+Table54[[#This Row],[Liitunud H e]])</f>
        <v>0.58333333333333337</v>
      </c>
      <c r="U913" s="8">
        <f>Table54[[#This Row],[M liitunud ÜK LP e]]/(Table54[[#This Row],[Elanikud RKA]]+Table54[[#This Row],[Liitunud H e]])</f>
        <v>0</v>
      </c>
      <c r="V913" s="8">
        <f>Table54[[#This Row],[M liitunud ÜV LP e]]/(Table54[[#This Row],[Elanikud RKA]]+Table54[[#This Row],[Liitunud H e]])</f>
        <v>0</v>
      </c>
      <c r="W913" s="8">
        <f>Table54[[#This Row],[M liitunud ÜK e]]/(Table54[[#This Row],[Elanikud RKA]]+Table54[[#This Row],[Liitunud H e]])</f>
        <v>0.41666666666666669</v>
      </c>
      <c r="X913" s="8">
        <f>Table54[[#This Row],[M liitunud ÜV e]]/(Table54[[#This Row],[Elanikud RKA]]+Table54[[#This Row],[Liitunud H e]])</f>
        <v>0.41666666666666669</v>
      </c>
    </row>
    <row r="914" spans="1:24" s="9" customFormat="1" ht="20.100000000000001" customHeight="1" x14ac:dyDescent="0.25">
      <c r="A914" s="19" t="s">
        <v>1494</v>
      </c>
      <c r="B914" s="19" t="s">
        <v>1495</v>
      </c>
      <c r="C914" s="1" t="s">
        <v>26</v>
      </c>
      <c r="D914" s="19" t="s">
        <v>1436</v>
      </c>
      <c r="E914" s="19" t="s">
        <v>1486</v>
      </c>
      <c r="F914" s="19" t="s">
        <v>1496</v>
      </c>
      <c r="G914" s="17">
        <v>346</v>
      </c>
      <c r="H914" s="17">
        <v>0</v>
      </c>
      <c r="I914" s="17">
        <v>210</v>
      </c>
      <c r="J914" s="17">
        <v>195</v>
      </c>
      <c r="K914" s="17">
        <v>195</v>
      </c>
      <c r="L914" s="17">
        <v>0</v>
      </c>
      <c r="M914" s="17">
        <v>0</v>
      </c>
      <c r="N914" s="17">
        <v>0</v>
      </c>
      <c r="O914" s="17">
        <f>Table54[[#This Row],[Elanikud RKA]]-Table54[[#This Row],[Liitunud ÜK e]]-Table54[[#This Row],[M liitunud ÜK LP e]]</f>
        <v>15</v>
      </c>
      <c r="P914" s="17">
        <f>Table54[[#This Row],[Elanikud RKA]]-Table54[[#This Row],[Liitunud ÜV e]]-Table54[[#This Row],[M liitunud ÜV LP e]]</f>
        <v>15</v>
      </c>
      <c r="Q914" s="8">
        <f>Table54[[#This Row],[Elanikud RKA]]/(Table54[[#This Row],[Elanikud]])</f>
        <v>0.60693641618497107</v>
      </c>
      <c r="R914" s="8"/>
      <c r="S914" s="8">
        <f>Table54[[#This Row],[Liitunud ÜK e]]/(Table54[[#This Row],[Elanikud RKA]]+Table54[[#This Row],[Liitunud H e]])</f>
        <v>0.9285714285714286</v>
      </c>
      <c r="T914" s="8">
        <f>Table54[[#This Row],[Liitunud ÜV e]]/(Table54[[#This Row],[Elanikud RKA]]+Table54[[#This Row],[Liitunud H e]])</f>
        <v>0.9285714285714286</v>
      </c>
      <c r="U914" s="8">
        <f>Table54[[#This Row],[M liitunud ÜK LP e]]/(Table54[[#This Row],[Elanikud RKA]]+Table54[[#This Row],[Liitunud H e]])</f>
        <v>0</v>
      </c>
      <c r="V914" s="8">
        <f>Table54[[#This Row],[M liitunud ÜV LP e]]/(Table54[[#This Row],[Elanikud RKA]]+Table54[[#This Row],[Liitunud H e]])</f>
        <v>0</v>
      </c>
      <c r="W914" s="8">
        <f>Table54[[#This Row],[M liitunud ÜK e]]/(Table54[[#This Row],[Elanikud RKA]]+Table54[[#This Row],[Liitunud H e]])</f>
        <v>7.1428571428571425E-2</v>
      </c>
      <c r="X914" s="8">
        <f>Table54[[#This Row],[M liitunud ÜV e]]/(Table54[[#This Row],[Elanikud RKA]]+Table54[[#This Row],[Liitunud H e]])</f>
        <v>7.1428571428571425E-2</v>
      </c>
    </row>
    <row r="915" spans="1:24" ht="20.100000000000001" customHeight="1" x14ac:dyDescent="0.25">
      <c r="A915" s="19" t="s">
        <v>1497</v>
      </c>
      <c r="B915" s="19" t="s">
        <v>1498</v>
      </c>
      <c r="C915" s="1" t="s">
        <v>26</v>
      </c>
      <c r="D915" s="19" t="s">
        <v>1436</v>
      </c>
      <c r="E915" s="19" t="s">
        <v>1486</v>
      </c>
      <c r="F915" s="19" t="s">
        <v>1499</v>
      </c>
      <c r="G915" s="17">
        <v>381</v>
      </c>
      <c r="H915" s="17">
        <v>0</v>
      </c>
      <c r="I915" s="17">
        <v>200</v>
      </c>
      <c r="J915" s="17">
        <v>174</v>
      </c>
      <c r="K915" s="17">
        <v>186</v>
      </c>
      <c r="L915" s="17">
        <v>0</v>
      </c>
      <c r="M915" s="17">
        <v>0</v>
      </c>
      <c r="N915" s="17">
        <v>0</v>
      </c>
      <c r="O915" s="17">
        <f>Table54[[#This Row],[Elanikud RKA]]-Table54[[#This Row],[Liitunud ÜK e]]-Table54[[#This Row],[M liitunud ÜK LP e]]</f>
        <v>26</v>
      </c>
      <c r="P915" s="17">
        <f>Table54[[#This Row],[Elanikud RKA]]-Table54[[#This Row],[Liitunud ÜV e]]-Table54[[#This Row],[M liitunud ÜV LP e]]</f>
        <v>14</v>
      </c>
      <c r="Q915" s="8">
        <f>Table54[[#This Row],[Elanikud RKA]]/(Table54[[#This Row],[Elanikud]])</f>
        <v>0.52493438320209973</v>
      </c>
      <c r="S915" s="8">
        <f>Table54[[#This Row],[Liitunud ÜK e]]/(Table54[[#This Row],[Elanikud RKA]]+Table54[[#This Row],[Liitunud H e]])</f>
        <v>0.87</v>
      </c>
      <c r="T915" s="8">
        <f>Table54[[#This Row],[Liitunud ÜV e]]/(Table54[[#This Row],[Elanikud RKA]]+Table54[[#This Row],[Liitunud H e]])</f>
        <v>0.93</v>
      </c>
      <c r="U915" s="8">
        <f>Table54[[#This Row],[M liitunud ÜK LP e]]/(Table54[[#This Row],[Elanikud RKA]]+Table54[[#This Row],[Liitunud H e]])</f>
        <v>0</v>
      </c>
      <c r="V915" s="8">
        <f>Table54[[#This Row],[M liitunud ÜV LP e]]/(Table54[[#This Row],[Elanikud RKA]]+Table54[[#This Row],[Liitunud H e]])</f>
        <v>0</v>
      </c>
      <c r="W915" s="8">
        <f>Table54[[#This Row],[M liitunud ÜK e]]/(Table54[[#This Row],[Elanikud RKA]]+Table54[[#This Row],[Liitunud H e]])</f>
        <v>0.13</v>
      </c>
      <c r="X915" s="8">
        <f>Table54[[#This Row],[M liitunud ÜV e]]/(Table54[[#This Row],[Elanikud RKA]]+Table54[[#This Row],[Liitunud H e]])</f>
        <v>7.0000000000000007E-2</v>
      </c>
    </row>
    <row r="916" spans="1:24" ht="20.100000000000001" customHeight="1" x14ac:dyDescent="0.25">
      <c r="A916" s="12" t="s">
        <v>1891</v>
      </c>
      <c r="B916" s="12" t="s">
        <v>1892</v>
      </c>
      <c r="C916" s="2" t="s">
        <v>26</v>
      </c>
      <c r="D916" s="12" t="s">
        <v>1436</v>
      </c>
      <c r="E916" s="12" t="s">
        <v>1486</v>
      </c>
      <c r="F916" s="12" t="s">
        <v>1893</v>
      </c>
      <c r="G916" s="13">
        <v>1039</v>
      </c>
      <c r="H916" s="13">
        <v>0</v>
      </c>
      <c r="I916" s="13">
        <v>1120</v>
      </c>
      <c r="J916" s="13"/>
      <c r="K916" s="13"/>
      <c r="L916" s="13"/>
      <c r="M916" s="13"/>
      <c r="N916" s="13"/>
      <c r="O916" s="13">
        <f>Table54[[#This Row],[Elanikud RKA]]-Table54[[#This Row],[Liitunud ÜK e]]-Table54[[#This Row],[M liitunud ÜK LP e]]</f>
        <v>1120</v>
      </c>
      <c r="P916" s="13">
        <f>Table54[[#This Row],[Elanikud RKA]]-Table54[[#This Row],[Liitunud ÜV e]]-Table54[[#This Row],[M liitunud ÜV LP e]]</f>
        <v>1120</v>
      </c>
      <c r="Q916" s="14">
        <f>Table54[[#This Row],[Elanikud RKA]]/(Table54[[#This Row],[Elanikud]]+G917+G918+G919)</f>
        <v>0.79601990049751248</v>
      </c>
      <c r="R916" s="14"/>
      <c r="S916" s="14">
        <f>Table54[[#This Row],[Liitunud ÜK e]]/(Table54[[#This Row],[Elanikud RKA]]+Table54[[#This Row],[Liitunud H e]])</f>
        <v>0</v>
      </c>
      <c r="T916" s="14">
        <f>Table54[[#This Row],[Liitunud ÜV e]]/(Table54[[#This Row],[Elanikud RKA]]+Table54[[#This Row],[Liitunud H e]])</f>
        <v>0</v>
      </c>
      <c r="U916" s="14">
        <f>Table54[[#This Row],[M liitunud ÜK LP e]]/(Table54[[#This Row],[Elanikud RKA]]+Table54[[#This Row],[Liitunud H e]])</f>
        <v>0</v>
      </c>
      <c r="V916" s="14">
        <f>Table54[[#This Row],[M liitunud ÜV LP e]]/(Table54[[#This Row],[Elanikud RKA]]+Table54[[#This Row],[Liitunud H e]])</f>
        <v>0</v>
      </c>
      <c r="W916" s="14">
        <f>Table54[[#This Row],[M liitunud ÜK e]]/(Table54[[#This Row],[Elanikud RKA]]+Table54[[#This Row],[Liitunud H e]])</f>
        <v>1</v>
      </c>
      <c r="X916" s="14">
        <f>Table54[[#This Row],[M liitunud ÜV e]]/(Table54[[#This Row],[Elanikud RKA]]+Table54[[#This Row],[Liitunud H e]])</f>
        <v>1</v>
      </c>
    </row>
    <row r="917" spans="1:24" ht="20.100000000000001" customHeight="1" x14ac:dyDescent="0.25">
      <c r="A917" s="12" t="s">
        <v>1891</v>
      </c>
      <c r="B917" s="12" t="s">
        <v>1892</v>
      </c>
      <c r="C917" s="2" t="s">
        <v>26</v>
      </c>
      <c r="D917" s="12" t="s">
        <v>1436</v>
      </c>
      <c r="E917" s="12" t="s">
        <v>1486</v>
      </c>
      <c r="F917" s="12" t="s">
        <v>1894</v>
      </c>
      <c r="G917" s="13">
        <v>217</v>
      </c>
      <c r="H917" s="13"/>
      <c r="I917" s="13"/>
      <c r="J917" s="13"/>
      <c r="K917" s="13"/>
      <c r="L917" s="13"/>
      <c r="M917" s="13"/>
      <c r="N917" s="13"/>
      <c r="O917" s="13"/>
      <c r="P917" s="13"/>
      <c r="Q917" s="14"/>
      <c r="R917" s="14"/>
      <c r="S917" s="14"/>
      <c r="T917" s="14"/>
      <c r="U917" s="14"/>
      <c r="V917" s="14"/>
      <c r="W917" s="14"/>
      <c r="X917" s="14"/>
    </row>
    <row r="918" spans="1:24" ht="20.100000000000001" customHeight="1" x14ac:dyDescent="0.25">
      <c r="A918" s="12" t="s">
        <v>1891</v>
      </c>
      <c r="B918" s="12" t="s">
        <v>1892</v>
      </c>
      <c r="C918" s="2" t="s">
        <v>26</v>
      </c>
      <c r="D918" s="12" t="s">
        <v>1436</v>
      </c>
      <c r="E918" s="12" t="s">
        <v>1486</v>
      </c>
      <c r="F918" s="12" t="s">
        <v>1895</v>
      </c>
      <c r="G918" s="13">
        <v>62</v>
      </c>
      <c r="H918" s="13"/>
      <c r="I918" s="13"/>
      <c r="J918" s="13"/>
      <c r="K918" s="13"/>
      <c r="L918" s="13"/>
      <c r="M918" s="13"/>
      <c r="N918" s="13"/>
      <c r="O918" s="13"/>
      <c r="P918" s="13"/>
      <c r="Q918" s="14"/>
      <c r="R918" s="14"/>
      <c r="S918" s="14"/>
      <c r="T918" s="14"/>
      <c r="U918" s="14"/>
      <c r="V918" s="14"/>
      <c r="W918" s="14"/>
      <c r="X918" s="14"/>
    </row>
    <row r="919" spans="1:24" ht="20.100000000000001" customHeight="1" x14ac:dyDescent="0.25">
      <c r="A919" s="12" t="s">
        <v>1891</v>
      </c>
      <c r="B919" s="12" t="s">
        <v>1892</v>
      </c>
      <c r="C919" s="2" t="s">
        <v>26</v>
      </c>
      <c r="D919" s="12" t="s">
        <v>1436</v>
      </c>
      <c r="E919" s="12" t="s">
        <v>1486</v>
      </c>
      <c r="F919" s="12" t="s">
        <v>1896</v>
      </c>
      <c r="G919" s="13">
        <v>89</v>
      </c>
      <c r="H919" s="13"/>
      <c r="I919" s="13"/>
      <c r="J919" s="13"/>
      <c r="K919" s="13"/>
      <c r="L919" s="13"/>
      <c r="M919" s="13"/>
      <c r="N919" s="13"/>
      <c r="O919" s="13"/>
      <c r="P919" s="13"/>
      <c r="Q919" s="14"/>
      <c r="R919" s="14"/>
      <c r="S919" s="14"/>
      <c r="T919" s="14"/>
      <c r="U919" s="14"/>
      <c r="V919" s="14"/>
      <c r="W919" s="14"/>
      <c r="X919" s="14"/>
    </row>
    <row r="920" spans="1:24" ht="20.100000000000001" customHeight="1" x14ac:dyDescent="0.25">
      <c r="A920" s="19" t="s">
        <v>1500</v>
      </c>
      <c r="B920" s="19" t="s">
        <v>1501</v>
      </c>
      <c r="C920" s="1" t="s">
        <v>26</v>
      </c>
      <c r="D920" s="19" t="s">
        <v>1436</v>
      </c>
      <c r="E920" s="19" t="s">
        <v>1446</v>
      </c>
      <c r="F920" s="19" t="s">
        <v>1502</v>
      </c>
      <c r="G920" s="17">
        <v>128</v>
      </c>
      <c r="H920" s="17">
        <v>0</v>
      </c>
      <c r="I920" s="17">
        <v>50</v>
      </c>
      <c r="J920" s="17">
        <v>50</v>
      </c>
      <c r="K920" s="17">
        <v>50</v>
      </c>
      <c r="L920" s="17">
        <v>0</v>
      </c>
      <c r="M920" s="17">
        <v>0</v>
      </c>
      <c r="N920" s="17">
        <v>0</v>
      </c>
      <c r="O920" s="17">
        <f>Table54[[#This Row],[Elanikud RKA]]-Table54[[#This Row],[Liitunud ÜK e]]-Table54[[#This Row],[M liitunud ÜK LP e]]</f>
        <v>0</v>
      </c>
      <c r="P920" s="17">
        <f>Table54[[#This Row],[Elanikud RKA]]-Table54[[#This Row],[Liitunud ÜV e]]-Table54[[#This Row],[M liitunud ÜV LP e]]</f>
        <v>0</v>
      </c>
      <c r="Q920" s="8">
        <f>Table54[[#This Row],[Elanikud RKA]]/(Table54[[#This Row],[Elanikud]])</f>
        <v>0.390625</v>
      </c>
      <c r="S920" s="8">
        <f>Table54[[#This Row],[Liitunud ÜK e]]/(Table54[[#This Row],[Elanikud RKA]]+Table54[[#This Row],[Liitunud H e]])</f>
        <v>1</v>
      </c>
      <c r="T920" s="8">
        <f>Table54[[#This Row],[Liitunud ÜV e]]/(Table54[[#This Row],[Elanikud RKA]]+Table54[[#This Row],[Liitunud H e]])</f>
        <v>1</v>
      </c>
      <c r="U920" s="8">
        <f>Table54[[#This Row],[M liitunud ÜK LP e]]/(Table54[[#This Row],[Elanikud RKA]]+Table54[[#This Row],[Liitunud H e]])</f>
        <v>0</v>
      </c>
      <c r="V920" s="8">
        <f>Table54[[#This Row],[M liitunud ÜV LP e]]/(Table54[[#This Row],[Elanikud RKA]]+Table54[[#This Row],[Liitunud H e]])</f>
        <v>0</v>
      </c>
      <c r="W920" s="8">
        <f>Table54[[#This Row],[M liitunud ÜK e]]/(Table54[[#This Row],[Elanikud RKA]]+Table54[[#This Row],[Liitunud H e]])</f>
        <v>0</v>
      </c>
      <c r="X920" s="8">
        <f>Table54[[#This Row],[M liitunud ÜV e]]/(Table54[[#This Row],[Elanikud RKA]]+Table54[[#This Row],[Liitunud H e]])</f>
        <v>0</v>
      </c>
    </row>
    <row r="921" spans="1:24" ht="20.100000000000001" customHeight="1" x14ac:dyDescent="0.25">
      <c r="A921" s="19" t="s">
        <v>1503</v>
      </c>
      <c r="B921" s="19" t="s">
        <v>1504</v>
      </c>
      <c r="C921" s="1" t="s">
        <v>26</v>
      </c>
      <c r="D921" s="19" t="s">
        <v>1436</v>
      </c>
      <c r="E921" s="19" t="s">
        <v>1446</v>
      </c>
      <c r="F921" s="19" t="s">
        <v>1505</v>
      </c>
      <c r="G921" s="17">
        <v>193</v>
      </c>
      <c r="H921" s="17">
        <v>0</v>
      </c>
      <c r="I921" s="17">
        <v>100</v>
      </c>
      <c r="J921" s="17">
        <v>100</v>
      </c>
      <c r="K921" s="17">
        <v>100</v>
      </c>
      <c r="L921" s="17">
        <v>0</v>
      </c>
      <c r="M921" s="17">
        <v>0</v>
      </c>
      <c r="N921" s="17">
        <v>0</v>
      </c>
      <c r="O921" s="17">
        <f>Table54[[#This Row],[Elanikud RKA]]-Table54[[#This Row],[Liitunud ÜK e]]-Table54[[#This Row],[M liitunud ÜK LP e]]</f>
        <v>0</v>
      </c>
      <c r="P921" s="17">
        <f>Table54[[#This Row],[Elanikud RKA]]-Table54[[#This Row],[Liitunud ÜV e]]-Table54[[#This Row],[M liitunud ÜV LP e]]</f>
        <v>0</v>
      </c>
      <c r="Q921" s="8">
        <f>Table54[[#This Row],[Elanikud RKA]]/(Table54[[#This Row],[Elanikud]])</f>
        <v>0.51813471502590669</v>
      </c>
      <c r="S921" s="8">
        <f>Table54[[#This Row],[Liitunud ÜK e]]/(Table54[[#This Row],[Elanikud RKA]]+Table54[[#This Row],[Liitunud H e]])</f>
        <v>1</v>
      </c>
      <c r="T921" s="8">
        <f>Table54[[#This Row],[Liitunud ÜV e]]/(Table54[[#This Row],[Elanikud RKA]]+Table54[[#This Row],[Liitunud H e]])</f>
        <v>1</v>
      </c>
      <c r="U921" s="8">
        <f>Table54[[#This Row],[M liitunud ÜK LP e]]/(Table54[[#This Row],[Elanikud RKA]]+Table54[[#This Row],[Liitunud H e]])</f>
        <v>0</v>
      </c>
      <c r="V921" s="8">
        <f>Table54[[#This Row],[M liitunud ÜV LP e]]/(Table54[[#This Row],[Elanikud RKA]]+Table54[[#This Row],[Liitunud H e]])</f>
        <v>0</v>
      </c>
      <c r="W921" s="8">
        <f>Table54[[#This Row],[M liitunud ÜK e]]/(Table54[[#This Row],[Elanikud RKA]]+Table54[[#This Row],[Liitunud H e]])</f>
        <v>0</v>
      </c>
      <c r="X921" s="8">
        <f>Table54[[#This Row],[M liitunud ÜV e]]/(Table54[[#This Row],[Elanikud RKA]]+Table54[[#This Row],[Liitunud H e]])</f>
        <v>0</v>
      </c>
    </row>
    <row r="922" spans="1:24" ht="20.100000000000001" customHeight="1" x14ac:dyDescent="0.25">
      <c r="A922" s="19" t="s">
        <v>1506</v>
      </c>
      <c r="B922" s="19" t="s">
        <v>1507</v>
      </c>
      <c r="C922" s="1" t="s">
        <v>26</v>
      </c>
      <c r="D922" s="19" t="s">
        <v>1436</v>
      </c>
      <c r="E922" s="19" t="s">
        <v>1446</v>
      </c>
      <c r="F922" s="19" t="s">
        <v>1508</v>
      </c>
      <c r="G922" s="17">
        <v>327</v>
      </c>
      <c r="H922" s="17">
        <v>0</v>
      </c>
      <c r="I922" s="17">
        <v>260</v>
      </c>
      <c r="J922" s="17">
        <v>235</v>
      </c>
      <c r="K922" s="17">
        <v>235</v>
      </c>
      <c r="L922" s="17"/>
      <c r="M922" s="17"/>
      <c r="N922" s="17"/>
      <c r="O922" s="17">
        <f>Table54[[#This Row],[Elanikud RKA]]-Table54[[#This Row],[Liitunud ÜK e]]-Table54[[#This Row],[M liitunud ÜK LP e]]</f>
        <v>25</v>
      </c>
      <c r="P922" s="17">
        <f>Table54[[#This Row],[Elanikud RKA]]-Table54[[#This Row],[Liitunud ÜV e]]-Table54[[#This Row],[M liitunud ÜV LP e]]</f>
        <v>25</v>
      </c>
      <c r="Q922" s="8">
        <f>Table54[[#This Row],[Elanikud RKA]]/(Table54[[#This Row],[Elanikud]])</f>
        <v>0.7951070336391437</v>
      </c>
      <c r="S922" s="8">
        <f>Table54[[#This Row],[Liitunud ÜK e]]/(Table54[[#This Row],[Elanikud RKA]]+Table54[[#This Row],[Liitunud H e]])</f>
        <v>0.90384615384615385</v>
      </c>
      <c r="T922" s="8">
        <f>Table54[[#This Row],[Liitunud ÜV e]]/(Table54[[#This Row],[Elanikud RKA]]+Table54[[#This Row],[Liitunud H e]])</f>
        <v>0.90384615384615385</v>
      </c>
      <c r="U922" s="8">
        <f>Table54[[#This Row],[M liitunud ÜK LP e]]/(Table54[[#This Row],[Elanikud RKA]]+Table54[[#This Row],[Liitunud H e]])</f>
        <v>0</v>
      </c>
      <c r="V922" s="8">
        <f>Table54[[#This Row],[M liitunud ÜV LP e]]/(Table54[[#This Row],[Elanikud RKA]]+Table54[[#This Row],[Liitunud H e]])</f>
        <v>0</v>
      </c>
      <c r="W922" s="8">
        <f>Table54[[#This Row],[M liitunud ÜK e]]/(Table54[[#This Row],[Elanikud RKA]]+Table54[[#This Row],[Liitunud H e]])</f>
        <v>9.6153846153846159E-2</v>
      </c>
      <c r="X922" s="8">
        <f>Table54[[#This Row],[M liitunud ÜV e]]/(Table54[[#This Row],[Elanikud RKA]]+Table54[[#This Row],[Liitunud H e]])</f>
        <v>9.6153846153846159E-2</v>
      </c>
    </row>
    <row r="923" spans="1:24" s="9" customFormat="1" ht="20.100000000000001" customHeight="1" x14ac:dyDescent="0.25">
      <c r="A923" s="19" t="s">
        <v>1509</v>
      </c>
      <c r="B923" s="19" t="s">
        <v>1510</v>
      </c>
      <c r="C923" s="1" t="s">
        <v>26</v>
      </c>
      <c r="D923" s="19" t="s">
        <v>1436</v>
      </c>
      <c r="E923" s="19" t="s">
        <v>1511</v>
      </c>
      <c r="F923" s="19" t="s">
        <v>1511</v>
      </c>
      <c r="G923" s="17">
        <v>825</v>
      </c>
      <c r="H923" s="17">
        <v>0</v>
      </c>
      <c r="I923" s="17">
        <v>800</v>
      </c>
      <c r="J923" s="17">
        <v>588</v>
      </c>
      <c r="K923" s="17">
        <v>570</v>
      </c>
      <c r="L923" s="17">
        <v>0</v>
      </c>
      <c r="M923" s="17">
        <v>60</v>
      </c>
      <c r="N923" s="17">
        <v>58</v>
      </c>
      <c r="O923" s="17">
        <f>Table54[[#This Row],[Elanikud RKA]]-Table54[[#This Row],[Liitunud ÜK e]]-Table54[[#This Row],[M liitunud ÜK LP e]]</f>
        <v>152</v>
      </c>
      <c r="P923" s="17">
        <f>Table54[[#This Row],[Elanikud RKA]]-Table54[[#This Row],[Liitunud ÜV e]]-Table54[[#This Row],[M liitunud ÜV LP e]]</f>
        <v>172</v>
      </c>
      <c r="Q923" s="8">
        <f>Table54[[#This Row],[Elanikud RKA]]/(Table54[[#This Row],[Elanikud]])</f>
        <v>0.96969696969696972</v>
      </c>
      <c r="R923" s="8"/>
      <c r="S923" s="8">
        <f>Table54[[#This Row],[Liitunud ÜK e]]/(Table54[[#This Row],[Elanikud RKA]]+Table54[[#This Row],[Liitunud H e]])</f>
        <v>0.73499999999999999</v>
      </c>
      <c r="T923" s="8">
        <f>Table54[[#This Row],[Liitunud ÜV e]]/(Table54[[#This Row],[Elanikud RKA]]+Table54[[#This Row],[Liitunud H e]])</f>
        <v>0.71250000000000002</v>
      </c>
      <c r="U923" s="8">
        <f>Table54[[#This Row],[M liitunud ÜK LP e]]/(Table54[[#This Row],[Elanikud RKA]]+Table54[[#This Row],[Liitunud H e]])</f>
        <v>7.4999999999999997E-2</v>
      </c>
      <c r="V923" s="8">
        <f>Table54[[#This Row],[M liitunud ÜV LP e]]/(Table54[[#This Row],[Elanikud RKA]]+Table54[[#This Row],[Liitunud H e]])</f>
        <v>7.2499999999999995E-2</v>
      </c>
      <c r="W923" s="8">
        <f>Table54[[#This Row],[M liitunud ÜK e]]/(Table54[[#This Row],[Elanikud RKA]]+Table54[[#This Row],[Liitunud H e]])</f>
        <v>0.19</v>
      </c>
      <c r="X923" s="8">
        <f>Table54[[#This Row],[M liitunud ÜV e]]/(Table54[[#This Row],[Elanikud RKA]]+Table54[[#This Row],[Liitunud H e]])</f>
        <v>0.215</v>
      </c>
    </row>
    <row r="924" spans="1:24" ht="20.100000000000001" customHeight="1" x14ac:dyDescent="0.25">
      <c r="A924" s="9" t="s">
        <v>1509</v>
      </c>
      <c r="B924" s="9" t="s">
        <v>1510</v>
      </c>
      <c r="C924" s="3" t="s">
        <v>26</v>
      </c>
      <c r="D924" s="9" t="s">
        <v>1436</v>
      </c>
      <c r="E924" s="9" t="s">
        <v>1535</v>
      </c>
      <c r="F924" s="9" t="s">
        <v>2128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1"/>
    </row>
    <row r="925" spans="1:24" ht="20.100000000000001" customHeight="1" x14ac:dyDescent="0.25">
      <c r="A925" s="19" t="s">
        <v>1512</v>
      </c>
      <c r="B925" s="19" t="s">
        <v>1513</v>
      </c>
      <c r="C925" s="1" t="s">
        <v>26</v>
      </c>
      <c r="D925" s="19" t="s">
        <v>1436</v>
      </c>
      <c r="E925" s="19" t="s">
        <v>1438</v>
      </c>
      <c r="F925" s="19" t="s">
        <v>1514</v>
      </c>
      <c r="G925" s="17">
        <v>296</v>
      </c>
      <c r="H925" s="17">
        <v>0</v>
      </c>
      <c r="I925" s="17">
        <v>250</v>
      </c>
      <c r="J925" s="17">
        <v>197</v>
      </c>
      <c r="K925" s="17">
        <v>202</v>
      </c>
      <c r="L925" s="17"/>
      <c r="M925" s="17"/>
      <c r="N925" s="17"/>
      <c r="O925" s="17">
        <f>Table54[[#This Row],[Elanikud RKA]]-Table54[[#This Row],[Liitunud ÜK e]]-Table54[[#This Row],[M liitunud ÜK LP e]]</f>
        <v>53</v>
      </c>
      <c r="P925" s="17">
        <f>Table54[[#This Row],[Elanikud RKA]]-Table54[[#This Row],[Liitunud ÜV e]]-Table54[[#This Row],[M liitunud ÜV LP e]]</f>
        <v>48</v>
      </c>
      <c r="Q925" s="8">
        <f>Table54[[#This Row],[Elanikud RKA]]/(Table54[[#This Row],[Elanikud]])</f>
        <v>0.84459459459459463</v>
      </c>
      <c r="S925" s="8">
        <f>Table54[[#This Row],[Liitunud ÜK e]]/(Table54[[#This Row],[Elanikud RKA]]+Table54[[#This Row],[Liitunud H e]])</f>
        <v>0.78800000000000003</v>
      </c>
      <c r="T925" s="8">
        <f>Table54[[#This Row],[Liitunud ÜV e]]/(Table54[[#This Row],[Elanikud RKA]]+Table54[[#This Row],[Liitunud H e]])</f>
        <v>0.80800000000000005</v>
      </c>
      <c r="U925" s="8">
        <f>Table54[[#This Row],[M liitunud ÜK LP e]]/(Table54[[#This Row],[Elanikud RKA]]+Table54[[#This Row],[Liitunud H e]])</f>
        <v>0</v>
      </c>
      <c r="V925" s="8">
        <f>Table54[[#This Row],[M liitunud ÜV LP e]]/(Table54[[#This Row],[Elanikud RKA]]+Table54[[#This Row],[Liitunud H e]])</f>
        <v>0</v>
      </c>
      <c r="W925" s="8">
        <f>Table54[[#This Row],[M liitunud ÜK e]]/(Table54[[#This Row],[Elanikud RKA]]+Table54[[#This Row],[Liitunud H e]])</f>
        <v>0.21199999999999999</v>
      </c>
      <c r="X925" s="8">
        <f>Table54[[#This Row],[M liitunud ÜV e]]/(Table54[[#This Row],[Elanikud RKA]]+Table54[[#This Row],[Liitunud H e]])</f>
        <v>0.192</v>
      </c>
    </row>
    <row r="926" spans="1:24" ht="20.100000000000001" customHeight="1" x14ac:dyDescent="0.25">
      <c r="A926" s="19" t="s">
        <v>1515</v>
      </c>
      <c r="B926" s="19" t="s">
        <v>1516</v>
      </c>
      <c r="C926" s="1" t="s">
        <v>26</v>
      </c>
      <c r="D926" s="19" t="s">
        <v>1436</v>
      </c>
      <c r="E926" s="19" t="s">
        <v>1517</v>
      </c>
      <c r="F926" s="19" t="s">
        <v>1518</v>
      </c>
      <c r="G926" s="17">
        <v>173</v>
      </c>
      <c r="H926" s="17">
        <v>0</v>
      </c>
      <c r="I926" s="17">
        <v>120</v>
      </c>
      <c r="J926" s="17">
        <v>120</v>
      </c>
      <c r="K926" s="17">
        <v>120</v>
      </c>
      <c r="L926" s="17"/>
      <c r="M926" s="17"/>
      <c r="N926" s="17"/>
      <c r="O926" s="17">
        <f>Table54[[#This Row],[Elanikud RKA]]-Table54[[#This Row],[Liitunud ÜK e]]-Table54[[#This Row],[M liitunud ÜK LP e]]</f>
        <v>0</v>
      </c>
      <c r="P926" s="17">
        <f>Table54[[#This Row],[Elanikud RKA]]-Table54[[#This Row],[Liitunud ÜV e]]-Table54[[#This Row],[M liitunud ÜV LP e]]</f>
        <v>0</v>
      </c>
      <c r="Q926" s="8">
        <f>Table54[[#This Row],[Elanikud RKA]]/(Table54[[#This Row],[Elanikud]])</f>
        <v>0.69364161849710981</v>
      </c>
      <c r="S926" s="8">
        <f>Table54[[#This Row],[Liitunud ÜK e]]/(Table54[[#This Row],[Elanikud RKA]]+Table54[[#This Row],[Liitunud H e]])</f>
        <v>1</v>
      </c>
      <c r="T926" s="8">
        <f>Table54[[#This Row],[Liitunud ÜV e]]/(Table54[[#This Row],[Elanikud RKA]]+Table54[[#This Row],[Liitunud H e]])</f>
        <v>1</v>
      </c>
      <c r="U926" s="8">
        <f>Table54[[#This Row],[M liitunud ÜK LP e]]/(Table54[[#This Row],[Elanikud RKA]]+Table54[[#This Row],[Liitunud H e]])</f>
        <v>0</v>
      </c>
      <c r="V926" s="8">
        <f>Table54[[#This Row],[M liitunud ÜV LP e]]/(Table54[[#This Row],[Elanikud RKA]]+Table54[[#This Row],[Liitunud H e]])</f>
        <v>0</v>
      </c>
      <c r="W926" s="8">
        <f>Table54[[#This Row],[M liitunud ÜK e]]/(Table54[[#This Row],[Elanikud RKA]]+Table54[[#This Row],[Liitunud H e]])</f>
        <v>0</v>
      </c>
      <c r="X926" s="8">
        <f>Table54[[#This Row],[M liitunud ÜV e]]/(Table54[[#This Row],[Elanikud RKA]]+Table54[[#This Row],[Liitunud H e]])</f>
        <v>0</v>
      </c>
    </row>
    <row r="927" spans="1:24" ht="20.100000000000001" customHeight="1" x14ac:dyDescent="0.25">
      <c r="A927" s="19" t="s">
        <v>1519</v>
      </c>
      <c r="B927" s="19" t="s">
        <v>1520</v>
      </c>
      <c r="C927" s="1" t="s">
        <v>26</v>
      </c>
      <c r="D927" s="19" t="s">
        <v>1436</v>
      </c>
      <c r="E927" s="19" t="s">
        <v>1517</v>
      </c>
      <c r="F927" s="19" t="s">
        <v>1521</v>
      </c>
      <c r="G927" s="17">
        <v>393</v>
      </c>
      <c r="H927" s="17">
        <v>0</v>
      </c>
      <c r="I927" s="17">
        <v>370</v>
      </c>
      <c r="J927" s="17">
        <v>370</v>
      </c>
      <c r="K927" s="17">
        <v>370</v>
      </c>
      <c r="L927" s="17"/>
      <c r="M927" s="17"/>
      <c r="N927" s="17">
        <v>4</v>
      </c>
      <c r="O927" s="17">
        <f>Table54[[#This Row],[Elanikud RKA]]-Table54[[#This Row],[Liitunud ÜK e]]-Table54[[#This Row],[M liitunud ÜK LP e]]</f>
        <v>0</v>
      </c>
      <c r="P927" s="17">
        <f>Table54[[#This Row],[Elanikud RKA]]-Table54[[#This Row],[Liitunud ÜV e]]-Table54[[#This Row],[M liitunud ÜV LP e]]</f>
        <v>-4</v>
      </c>
      <c r="Q927" s="8">
        <f>Table54[[#This Row],[Elanikud RKA]]/(Table54[[#This Row],[Elanikud]])</f>
        <v>0.94147582697201015</v>
      </c>
      <c r="S927" s="8">
        <f>Table54[[#This Row],[Liitunud ÜK e]]/(Table54[[#This Row],[Elanikud RKA]]+Table54[[#This Row],[Liitunud H e]])</f>
        <v>1</v>
      </c>
      <c r="T927" s="8">
        <f>Table54[[#This Row],[Liitunud ÜV e]]/(Table54[[#This Row],[Elanikud RKA]]+Table54[[#This Row],[Liitunud H e]])</f>
        <v>1</v>
      </c>
      <c r="U927" s="8">
        <f>Table54[[#This Row],[M liitunud ÜK LP e]]/(Table54[[#This Row],[Elanikud RKA]]+Table54[[#This Row],[Liitunud H e]])</f>
        <v>0</v>
      </c>
      <c r="V927" s="8">
        <f>Table54[[#This Row],[M liitunud ÜV LP e]]/(Table54[[#This Row],[Elanikud RKA]]+Table54[[#This Row],[Liitunud H e]])</f>
        <v>1.0810810810810811E-2</v>
      </c>
      <c r="W927" s="8">
        <f>Table54[[#This Row],[M liitunud ÜK e]]/(Table54[[#This Row],[Elanikud RKA]]+Table54[[#This Row],[Liitunud H e]])</f>
        <v>0</v>
      </c>
      <c r="X927" s="8">
        <f>Table54[[#This Row],[M liitunud ÜV e]]/(Table54[[#This Row],[Elanikud RKA]]+Table54[[#This Row],[Liitunud H e]])</f>
        <v>-1.0810810810810811E-2</v>
      </c>
    </row>
    <row r="928" spans="1:24" ht="20.100000000000001" customHeight="1" x14ac:dyDescent="0.25">
      <c r="A928" s="19" t="s">
        <v>1522</v>
      </c>
      <c r="B928" s="19" t="s">
        <v>1523</v>
      </c>
      <c r="C928" s="1" t="s">
        <v>26</v>
      </c>
      <c r="D928" s="19" t="s">
        <v>1436</v>
      </c>
      <c r="E928" s="19" t="s">
        <v>1524</v>
      </c>
      <c r="F928" s="19" t="s">
        <v>1525</v>
      </c>
      <c r="G928" s="17">
        <v>201</v>
      </c>
      <c r="H928" s="17">
        <v>0</v>
      </c>
      <c r="I928" s="17">
        <v>120</v>
      </c>
      <c r="J928" s="17">
        <v>120</v>
      </c>
      <c r="K928" s="17">
        <v>120</v>
      </c>
      <c r="L928" s="17"/>
      <c r="M928" s="17"/>
      <c r="N928" s="17"/>
      <c r="O928" s="17">
        <f>Table54[[#This Row],[Elanikud RKA]]-Table54[[#This Row],[Liitunud ÜK e]]-Table54[[#This Row],[M liitunud ÜK LP e]]</f>
        <v>0</v>
      </c>
      <c r="P928" s="17">
        <f>Table54[[#This Row],[Elanikud RKA]]-Table54[[#This Row],[Liitunud ÜV e]]-Table54[[#This Row],[M liitunud ÜV LP e]]</f>
        <v>0</v>
      </c>
      <c r="Q928" s="8">
        <f>Table54[[#This Row],[Elanikud RKA]]/(Table54[[#This Row],[Elanikud]])</f>
        <v>0.59701492537313428</v>
      </c>
      <c r="S928" s="8">
        <f>Table54[[#This Row],[Liitunud ÜK e]]/(Table54[[#This Row],[Elanikud RKA]]+Table54[[#This Row],[Liitunud H e]])</f>
        <v>1</v>
      </c>
      <c r="T928" s="8">
        <f>Table54[[#This Row],[Liitunud ÜV e]]/(Table54[[#This Row],[Elanikud RKA]]+Table54[[#This Row],[Liitunud H e]])</f>
        <v>1</v>
      </c>
      <c r="U928" s="8">
        <f>Table54[[#This Row],[M liitunud ÜK LP e]]/(Table54[[#This Row],[Elanikud RKA]]+Table54[[#This Row],[Liitunud H e]])</f>
        <v>0</v>
      </c>
      <c r="V928" s="8">
        <f>Table54[[#This Row],[M liitunud ÜV LP e]]/(Table54[[#This Row],[Elanikud RKA]]+Table54[[#This Row],[Liitunud H e]])</f>
        <v>0</v>
      </c>
      <c r="W928" s="8">
        <f>Table54[[#This Row],[M liitunud ÜK e]]/(Table54[[#This Row],[Elanikud RKA]]+Table54[[#This Row],[Liitunud H e]])</f>
        <v>0</v>
      </c>
      <c r="X928" s="8">
        <f>Table54[[#This Row],[M liitunud ÜV e]]/(Table54[[#This Row],[Elanikud RKA]]+Table54[[#This Row],[Liitunud H e]])</f>
        <v>0</v>
      </c>
    </row>
    <row r="929" spans="1:24" ht="20.100000000000001" customHeight="1" x14ac:dyDescent="0.25">
      <c r="A929" s="19" t="s">
        <v>1526</v>
      </c>
      <c r="B929" s="19" t="s">
        <v>1527</v>
      </c>
      <c r="C929" s="1" t="s">
        <v>26</v>
      </c>
      <c r="D929" s="19" t="s">
        <v>1436</v>
      </c>
      <c r="E929" s="19" t="s">
        <v>1524</v>
      </c>
      <c r="F929" s="19" t="s">
        <v>1528</v>
      </c>
      <c r="G929" s="17">
        <v>440</v>
      </c>
      <c r="H929" s="17">
        <v>0</v>
      </c>
      <c r="I929" s="17">
        <v>340</v>
      </c>
      <c r="J929" s="17">
        <v>340</v>
      </c>
      <c r="K929" s="17">
        <v>340</v>
      </c>
      <c r="L929" s="17"/>
      <c r="M929" s="17"/>
      <c r="N929" s="17"/>
      <c r="O929" s="17">
        <f>Table54[[#This Row],[Elanikud RKA]]-Table54[[#This Row],[Liitunud ÜK e]]-Table54[[#This Row],[M liitunud ÜK LP e]]</f>
        <v>0</v>
      </c>
      <c r="P929" s="17">
        <f>Table54[[#This Row],[Elanikud RKA]]-Table54[[#This Row],[Liitunud ÜV e]]-Table54[[#This Row],[M liitunud ÜV LP e]]</f>
        <v>0</v>
      </c>
      <c r="Q929" s="8">
        <f>Table54[[#This Row],[Elanikud RKA]]/(Table54[[#This Row],[Elanikud]])</f>
        <v>0.77272727272727271</v>
      </c>
      <c r="S929" s="8">
        <f>Table54[[#This Row],[Liitunud ÜK e]]/(Table54[[#This Row],[Elanikud RKA]]+Table54[[#This Row],[Liitunud H e]])</f>
        <v>1</v>
      </c>
      <c r="T929" s="8">
        <f>Table54[[#This Row],[Liitunud ÜV e]]/(Table54[[#This Row],[Elanikud RKA]]+Table54[[#This Row],[Liitunud H e]])</f>
        <v>1</v>
      </c>
      <c r="U929" s="8">
        <f>Table54[[#This Row],[M liitunud ÜK LP e]]/(Table54[[#This Row],[Elanikud RKA]]+Table54[[#This Row],[Liitunud H e]])</f>
        <v>0</v>
      </c>
      <c r="V929" s="8">
        <f>Table54[[#This Row],[M liitunud ÜV LP e]]/(Table54[[#This Row],[Elanikud RKA]]+Table54[[#This Row],[Liitunud H e]])</f>
        <v>0</v>
      </c>
      <c r="W929" s="8">
        <f>Table54[[#This Row],[M liitunud ÜK e]]/(Table54[[#This Row],[Elanikud RKA]]+Table54[[#This Row],[Liitunud H e]])</f>
        <v>0</v>
      </c>
      <c r="X929" s="8">
        <f>Table54[[#This Row],[M liitunud ÜV e]]/(Table54[[#This Row],[Elanikud RKA]]+Table54[[#This Row],[Liitunud H e]])</f>
        <v>0</v>
      </c>
    </row>
    <row r="930" spans="1:24" s="9" customFormat="1" ht="20.100000000000001" customHeight="1" x14ac:dyDescent="0.25">
      <c r="A930" s="19" t="s">
        <v>1529</v>
      </c>
      <c r="B930" s="19" t="s">
        <v>1530</v>
      </c>
      <c r="C930" s="1" t="s">
        <v>26</v>
      </c>
      <c r="D930" s="19" t="s">
        <v>1436</v>
      </c>
      <c r="E930" s="19" t="s">
        <v>1524</v>
      </c>
      <c r="F930" s="19" t="s">
        <v>1531</v>
      </c>
      <c r="G930" s="17">
        <v>1573</v>
      </c>
      <c r="H930" s="17">
        <v>0</v>
      </c>
      <c r="I930" s="17">
        <v>1490</v>
      </c>
      <c r="J930" s="17">
        <v>1177</v>
      </c>
      <c r="K930" s="17">
        <v>1177</v>
      </c>
      <c r="L930" s="17">
        <v>0</v>
      </c>
      <c r="M930" s="17">
        <v>31</v>
      </c>
      <c r="N930" s="17">
        <v>31</v>
      </c>
      <c r="O930" s="17">
        <f>Table54[[#This Row],[Elanikud RKA]]-Table54[[#This Row],[Liitunud ÜK e]]-Table54[[#This Row],[M liitunud ÜK LP e]]</f>
        <v>282</v>
      </c>
      <c r="P930" s="17">
        <f>Table54[[#This Row],[Elanikud RKA]]-Table54[[#This Row],[Liitunud ÜV e]]-Table54[[#This Row],[M liitunud ÜV LP e]]</f>
        <v>282</v>
      </c>
      <c r="Q930" s="8">
        <f>Table54[[#This Row],[Elanikud RKA]]/(Table54[[#This Row],[Elanikud]]+G931)</f>
        <v>0.91411042944785281</v>
      </c>
      <c r="R930" s="8"/>
      <c r="S930" s="8">
        <f>Table54[[#This Row],[Liitunud ÜK e]]/(Table54[[#This Row],[Elanikud RKA]]+Table54[[#This Row],[Liitunud H e]])</f>
        <v>0.78993288590604027</v>
      </c>
      <c r="T930" s="8">
        <f>Table54[[#This Row],[Liitunud ÜV e]]/(Table54[[#This Row],[Elanikud RKA]]+Table54[[#This Row],[Liitunud H e]])</f>
        <v>0.78993288590604027</v>
      </c>
      <c r="U930" s="8">
        <f>Table54[[#This Row],[M liitunud ÜK LP e]]/(Table54[[#This Row],[Elanikud RKA]]+Table54[[#This Row],[Liitunud H e]])</f>
        <v>2.0805369127516779E-2</v>
      </c>
      <c r="V930" s="8">
        <f>Table54[[#This Row],[M liitunud ÜV LP e]]/(Table54[[#This Row],[Elanikud RKA]]+Table54[[#This Row],[Liitunud H e]])</f>
        <v>2.0805369127516779E-2</v>
      </c>
      <c r="W930" s="8">
        <f>Table54[[#This Row],[M liitunud ÜK e]]/(Table54[[#This Row],[Elanikud RKA]]+Table54[[#This Row],[Liitunud H e]])</f>
        <v>0.18926174496644296</v>
      </c>
      <c r="X930" s="8">
        <f>Table54[[#This Row],[M liitunud ÜV e]]/(Table54[[#This Row],[Elanikud RKA]]+Table54[[#This Row],[Liitunud H e]])</f>
        <v>0.18926174496644296</v>
      </c>
    </row>
    <row r="931" spans="1:24" ht="20.100000000000001" customHeight="1" x14ac:dyDescent="0.25">
      <c r="A931" s="6" t="s">
        <v>1529</v>
      </c>
      <c r="B931" s="6" t="s">
        <v>1530</v>
      </c>
      <c r="C931" s="1" t="s">
        <v>26</v>
      </c>
      <c r="D931" s="6" t="s">
        <v>1436</v>
      </c>
      <c r="E931" s="6" t="s">
        <v>1524</v>
      </c>
      <c r="F931" s="6" t="s">
        <v>1532</v>
      </c>
      <c r="G931" s="7">
        <v>57</v>
      </c>
      <c r="H931" s="7">
        <v>0</v>
      </c>
      <c r="I931" s="7"/>
      <c r="J931" s="7"/>
      <c r="K931" s="7"/>
      <c r="L931" s="7"/>
      <c r="M931" s="7"/>
      <c r="N931" s="7"/>
      <c r="O931" s="17"/>
      <c r="P931" s="17"/>
    </row>
    <row r="932" spans="1:24" ht="20.100000000000001" customHeight="1" x14ac:dyDescent="0.25">
      <c r="A932" s="9" t="s">
        <v>1529</v>
      </c>
      <c r="B932" s="9" t="s">
        <v>1530</v>
      </c>
      <c r="C932" s="3" t="s">
        <v>26</v>
      </c>
      <c r="D932" s="9" t="s">
        <v>1436</v>
      </c>
      <c r="E932" s="9" t="s">
        <v>1524</v>
      </c>
      <c r="F932" s="9" t="s">
        <v>2129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1"/>
    </row>
    <row r="933" spans="1:24" s="9" customFormat="1" ht="20.100000000000001" customHeight="1" x14ac:dyDescent="0.25">
      <c r="A933" s="19" t="s">
        <v>1533</v>
      </c>
      <c r="B933" s="19" t="s">
        <v>1534</v>
      </c>
      <c r="C933" s="1" t="s">
        <v>26</v>
      </c>
      <c r="D933" s="19" t="s">
        <v>1436</v>
      </c>
      <c r="E933" s="19" t="s">
        <v>1535</v>
      </c>
      <c r="F933" s="19" t="s">
        <v>1536</v>
      </c>
      <c r="G933" s="17">
        <v>191</v>
      </c>
      <c r="H933" s="17">
        <v>0</v>
      </c>
      <c r="I933" s="17">
        <v>160</v>
      </c>
      <c r="J933" s="17">
        <v>160</v>
      </c>
      <c r="K933" s="17">
        <v>160</v>
      </c>
      <c r="L933" s="17">
        <v>0</v>
      </c>
      <c r="M933" s="17">
        <v>0</v>
      </c>
      <c r="N933" s="17">
        <v>0</v>
      </c>
      <c r="O933" s="17">
        <f>Table54[[#This Row],[Elanikud RKA]]-Table54[[#This Row],[Liitunud ÜK e]]-Table54[[#This Row],[M liitunud ÜK LP e]]</f>
        <v>0</v>
      </c>
      <c r="P933" s="17">
        <f>Table54[[#This Row],[Elanikud RKA]]-Table54[[#This Row],[Liitunud ÜV e]]-Table54[[#This Row],[M liitunud ÜV LP e]]</f>
        <v>0</v>
      </c>
      <c r="Q933" s="8">
        <f>Table54[[#This Row],[Elanikud RKA]]/(Table54[[#This Row],[Elanikud]])</f>
        <v>0.83769633507853403</v>
      </c>
      <c r="R933" s="8"/>
      <c r="S933" s="8">
        <f>Table54[[#This Row],[Liitunud ÜK e]]/(Table54[[#This Row],[Elanikud RKA]]+Table54[[#This Row],[Liitunud H e]])</f>
        <v>1</v>
      </c>
      <c r="T933" s="8">
        <f>Table54[[#This Row],[Liitunud ÜV e]]/(Table54[[#This Row],[Elanikud RKA]]+Table54[[#This Row],[Liitunud H e]])</f>
        <v>1</v>
      </c>
      <c r="U933" s="8">
        <f>Table54[[#This Row],[M liitunud ÜK LP e]]/(Table54[[#This Row],[Elanikud RKA]]+Table54[[#This Row],[Liitunud H e]])</f>
        <v>0</v>
      </c>
      <c r="V933" s="8">
        <f>Table54[[#This Row],[M liitunud ÜV LP e]]/(Table54[[#This Row],[Elanikud RKA]]+Table54[[#This Row],[Liitunud H e]])</f>
        <v>0</v>
      </c>
      <c r="W933" s="8">
        <f>Table54[[#This Row],[M liitunud ÜK e]]/(Table54[[#This Row],[Elanikud RKA]]+Table54[[#This Row],[Liitunud H e]])</f>
        <v>0</v>
      </c>
      <c r="X933" s="8">
        <f>Table54[[#This Row],[M liitunud ÜV e]]/(Table54[[#This Row],[Elanikud RKA]]+Table54[[#This Row],[Liitunud H e]])</f>
        <v>0</v>
      </c>
    </row>
    <row r="934" spans="1:24" s="9" customFormat="1" ht="20.100000000000001" customHeight="1" x14ac:dyDescent="0.25">
      <c r="A934" s="19" t="s">
        <v>1537</v>
      </c>
      <c r="B934" s="19" t="s">
        <v>1538</v>
      </c>
      <c r="C934" s="1" t="s">
        <v>26</v>
      </c>
      <c r="D934" s="19" t="s">
        <v>1436</v>
      </c>
      <c r="E934" s="19" t="s">
        <v>1535</v>
      </c>
      <c r="F934" s="19" t="s">
        <v>1539</v>
      </c>
      <c r="G934" s="17">
        <v>1084</v>
      </c>
      <c r="H934" s="17">
        <v>0</v>
      </c>
      <c r="I934" s="17">
        <v>1140</v>
      </c>
      <c r="J934" s="17">
        <v>765</v>
      </c>
      <c r="K934" s="17">
        <v>765</v>
      </c>
      <c r="L934" s="17">
        <v>0</v>
      </c>
      <c r="M934" s="17">
        <v>200</v>
      </c>
      <c r="N934" s="17">
        <v>220</v>
      </c>
      <c r="O934" s="17">
        <f>Table54[[#This Row],[Elanikud RKA]]-Table54[[#This Row],[Liitunud ÜK e]]-Table54[[#This Row],[M liitunud ÜK LP e]]</f>
        <v>175</v>
      </c>
      <c r="P934" s="17">
        <f>Table54[[#This Row],[Elanikud RKA]]-Table54[[#This Row],[Liitunud ÜV e]]-Table54[[#This Row],[M liitunud ÜV LP e]]</f>
        <v>155</v>
      </c>
      <c r="Q934" s="8">
        <f>Table54[[#This Row],[Elanikud RKA]]/(Table54[[#This Row],[Elanikud]]+G935+G936)</f>
        <v>0.83885209713024278</v>
      </c>
      <c r="R934" s="8"/>
      <c r="S934" s="8">
        <f>Table54[[#This Row],[Liitunud ÜK e]]/(Table54[[#This Row],[Elanikud RKA]]+Table54[[#This Row],[Liitunud H e]])</f>
        <v>0.67105263157894735</v>
      </c>
      <c r="T934" s="8">
        <f>Table54[[#This Row],[Liitunud ÜV e]]/(Table54[[#This Row],[Elanikud RKA]]+Table54[[#This Row],[Liitunud H e]])</f>
        <v>0.67105263157894735</v>
      </c>
      <c r="U934" s="8">
        <f>Table54[[#This Row],[M liitunud ÜK LP e]]/(Table54[[#This Row],[Elanikud RKA]]+Table54[[#This Row],[Liitunud H e]])</f>
        <v>0.17543859649122806</v>
      </c>
      <c r="V934" s="8">
        <f>Table54[[#This Row],[M liitunud ÜV LP e]]/(Table54[[#This Row],[Elanikud RKA]]+Table54[[#This Row],[Liitunud H e]])</f>
        <v>0.19298245614035087</v>
      </c>
      <c r="W934" s="8">
        <f>Table54[[#This Row],[M liitunud ÜK e]]/(Table54[[#This Row],[Elanikud RKA]]+Table54[[#This Row],[Liitunud H e]])</f>
        <v>0.15350877192982457</v>
      </c>
      <c r="X934" s="8">
        <f>Table54[[#This Row],[M liitunud ÜV e]]/(Table54[[#This Row],[Elanikud RKA]]+Table54[[#This Row],[Liitunud H e]])</f>
        <v>0.13596491228070176</v>
      </c>
    </row>
    <row r="935" spans="1:24" ht="20.100000000000001" customHeight="1" x14ac:dyDescent="0.25">
      <c r="A935" s="6" t="s">
        <v>1537</v>
      </c>
      <c r="B935" s="6" t="s">
        <v>1538</v>
      </c>
      <c r="C935" s="1" t="s">
        <v>26</v>
      </c>
      <c r="D935" s="6" t="s">
        <v>1436</v>
      </c>
      <c r="E935" s="6" t="s">
        <v>1535</v>
      </c>
      <c r="F935" s="6" t="s">
        <v>1540</v>
      </c>
      <c r="G935" s="7">
        <v>178</v>
      </c>
      <c r="H935" s="7">
        <v>0</v>
      </c>
      <c r="I935" s="7"/>
      <c r="J935" s="7"/>
      <c r="K935" s="7"/>
      <c r="L935" s="7"/>
      <c r="M935" s="7"/>
      <c r="N935" s="7"/>
      <c r="O935" s="17"/>
      <c r="P935" s="17"/>
    </row>
    <row r="936" spans="1:24" ht="20.100000000000001" customHeight="1" x14ac:dyDescent="0.25">
      <c r="A936" s="6" t="s">
        <v>1537</v>
      </c>
      <c r="B936" s="6" t="s">
        <v>1538</v>
      </c>
      <c r="C936" s="1" t="s">
        <v>26</v>
      </c>
      <c r="D936" s="6" t="s">
        <v>1436</v>
      </c>
      <c r="E936" s="6" t="s">
        <v>1535</v>
      </c>
      <c r="F936" s="6" t="s">
        <v>1541</v>
      </c>
      <c r="G936" s="7">
        <v>97</v>
      </c>
      <c r="H936" s="7">
        <v>0</v>
      </c>
      <c r="I936" s="7"/>
      <c r="J936" s="7"/>
      <c r="K936" s="7"/>
      <c r="L936" s="7"/>
      <c r="M936" s="7"/>
      <c r="N936" s="7"/>
      <c r="O936" s="17"/>
      <c r="P936" s="17"/>
    </row>
    <row r="937" spans="1:24" ht="20.100000000000001" customHeight="1" x14ac:dyDescent="0.25">
      <c r="A937" s="19" t="s">
        <v>1542</v>
      </c>
      <c r="B937" s="19" t="s">
        <v>1543</v>
      </c>
      <c r="C937" s="1" t="s">
        <v>26</v>
      </c>
      <c r="D937" s="19" t="s">
        <v>1436</v>
      </c>
      <c r="E937" s="19" t="s">
        <v>1446</v>
      </c>
      <c r="F937" s="19" t="s">
        <v>1544</v>
      </c>
      <c r="G937" s="17">
        <v>146</v>
      </c>
      <c r="H937" s="17">
        <v>0</v>
      </c>
      <c r="I937" s="17">
        <v>70</v>
      </c>
      <c r="J937" s="17">
        <v>70</v>
      </c>
      <c r="K937" s="17">
        <v>70</v>
      </c>
      <c r="L937" s="17">
        <v>0</v>
      </c>
      <c r="M937" s="17">
        <v>0</v>
      </c>
      <c r="N937" s="17">
        <v>0</v>
      </c>
      <c r="O937" s="17">
        <f>Table54[[#This Row],[Elanikud RKA]]-Table54[[#This Row],[Liitunud ÜK e]]-Table54[[#This Row],[M liitunud ÜK LP e]]</f>
        <v>0</v>
      </c>
      <c r="P937" s="17">
        <f>Table54[[#This Row],[Elanikud RKA]]-Table54[[#This Row],[Liitunud ÜV e]]-Table54[[#This Row],[M liitunud ÜV LP e]]</f>
        <v>0</v>
      </c>
      <c r="Q937" s="8">
        <f>Table54[[#This Row],[Elanikud RKA]]/(Table54[[#This Row],[Elanikud]])</f>
        <v>0.47945205479452052</v>
      </c>
      <c r="S937" s="8">
        <f>Table54[[#This Row],[Liitunud ÜK e]]/(Table54[[#This Row],[Elanikud RKA]]+Table54[[#This Row],[Liitunud H e]])</f>
        <v>1</v>
      </c>
      <c r="T937" s="8">
        <f>Table54[[#This Row],[Liitunud ÜV e]]/(Table54[[#This Row],[Elanikud RKA]]+Table54[[#This Row],[Liitunud H e]])</f>
        <v>1</v>
      </c>
      <c r="U937" s="8">
        <f>Table54[[#This Row],[M liitunud ÜK LP e]]/(Table54[[#This Row],[Elanikud RKA]]+Table54[[#This Row],[Liitunud H e]])</f>
        <v>0</v>
      </c>
      <c r="V937" s="8">
        <f>Table54[[#This Row],[M liitunud ÜV LP e]]/(Table54[[#This Row],[Elanikud RKA]]+Table54[[#This Row],[Liitunud H e]])</f>
        <v>0</v>
      </c>
      <c r="W937" s="8">
        <f>Table54[[#This Row],[M liitunud ÜK e]]/(Table54[[#This Row],[Elanikud RKA]]+Table54[[#This Row],[Liitunud H e]])</f>
        <v>0</v>
      </c>
      <c r="X937" s="8">
        <f>Table54[[#This Row],[M liitunud ÜV e]]/(Table54[[#This Row],[Elanikud RKA]]+Table54[[#This Row],[Liitunud H e]])</f>
        <v>0</v>
      </c>
    </row>
    <row r="938" spans="1:24" ht="20.100000000000001" customHeight="1" x14ac:dyDescent="0.25">
      <c r="A938" s="19" t="s">
        <v>1545</v>
      </c>
      <c r="B938" s="19" t="s">
        <v>1546</v>
      </c>
      <c r="C938" s="1" t="s">
        <v>26</v>
      </c>
      <c r="D938" s="19" t="s">
        <v>1436</v>
      </c>
      <c r="E938" s="19" t="s">
        <v>1446</v>
      </c>
      <c r="F938" s="19" t="s">
        <v>1547</v>
      </c>
      <c r="G938" s="17">
        <v>119</v>
      </c>
      <c r="H938" s="17">
        <v>0</v>
      </c>
      <c r="I938" s="17">
        <v>40</v>
      </c>
      <c r="J938" s="17">
        <v>40</v>
      </c>
      <c r="K938" s="17">
        <v>40</v>
      </c>
      <c r="L938" s="17">
        <v>0</v>
      </c>
      <c r="M938" s="17">
        <v>0</v>
      </c>
      <c r="N938" s="17">
        <v>0</v>
      </c>
      <c r="O938" s="17">
        <f>Table54[[#This Row],[Elanikud RKA]]-Table54[[#This Row],[Liitunud ÜK e]]-Table54[[#This Row],[M liitunud ÜK LP e]]</f>
        <v>0</v>
      </c>
      <c r="P938" s="17">
        <f>Table54[[#This Row],[Elanikud RKA]]-Table54[[#This Row],[Liitunud ÜV e]]-Table54[[#This Row],[M liitunud ÜV LP e]]</f>
        <v>0</v>
      </c>
      <c r="Q938" s="8">
        <f>Table54[[#This Row],[Elanikud RKA]]/(Table54[[#This Row],[Elanikud]])</f>
        <v>0.33613445378151263</v>
      </c>
      <c r="S938" s="8">
        <f>Table54[[#This Row],[Liitunud ÜK e]]/(Table54[[#This Row],[Elanikud RKA]]+Table54[[#This Row],[Liitunud H e]])</f>
        <v>1</v>
      </c>
      <c r="T938" s="8">
        <f>Table54[[#This Row],[Liitunud ÜV e]]/(Table54[[#This Row],[Elanikud RKA]]+Table54[[#This Row],[Liitunud H e]])</f>
        <v>1</v>
      </c>
      <c r="U938" s="8">
        <f>Table54[[#This Row],[M liitunud ÜK LP e]]/(Table54[[#This Row],[Elanikud RKA]]+Table54[[#This Row],[Liitunud H e]])</f>
        <v>0</v>
      </c>
      <c r="V938" s="8">
        <f>Table54[[#This Row],[M liitunud ÜV LP e]]/(Table54[[#This Row],[Elanikud RKA]]+Table54[[#This Row],[Liitunud H e]])</f>
        <v>0</v>
      </c>
      <c r="W938" s="8">
        <f>Table54[[#This Row],[M liitunud ÜK e]]/(Table54[[#This Row],[Elanikud RKA]]+Table54[[#This Row],[Liitunud H e]])</f>
        <v>0</v>
      </c>
      <c r="X938" s="8">
        <f>Table54[[#This Row],[M liitunud ÜV e]]/(Table54[[#This Row],[Elanikud RKA]]+Table54[[#This Row],[Liitunud H e]])</f>
        <v>0</v>
      </c>
    </row>
    <row r="939" spans="1:24" ht="20.100000000000001" customHeight="1" x14ac:dyDescent="0.25">
      <c r="A939" s="6" t="s">
        <v>1548</v>
      </c>
      <c r="B939" s="6" t="s">
        <v>1549</v>
      </c>
      <c r="C939" s="1" t="s">
        <v>26</v>
      </c>
      <c r="D939" s="6" t="s">
        <v>1550</v>
      </c>
      <c r="E939" s="6" t="s">
        <v>1551</v>
      </c>
      <c r="F939" s="6" t="s">
        <v>1552</v>
      </c>
      <c r="G939" s="7">
        <v>297</v>
      </c>
      <c r="H939" s="7">
        <v>0</v>
      </c>
      <c r="I939" s="7">
        <v>290</v>
      </c>
      <c r="J939" s="7">
        <v>261</v>
      </c>
      <c r="K939" s="7">
        <v>267</v>
      </c>
      <c r="L939" s="7">
        <v>0</v>
      </c>
      <c r="M939" s="7">
        <v>0</v>
      </c>
      <c r="N939" s="7">
        <v>0</v>
      </c>
      <c r="O939" s="7">
        <f>Table54[[#This Row],[Elanikud RKA]]-Table54[[#This Row],[Liitunud ÜK e]]-Table54[[#This Row],[M liitunud ÜK LP e]]</f>
        <v>29</v>
      </c>
      <c r="P939" s="7">
        <f>Table54[[#This Row],[Elanikud RKA]]-Table54[[#This Row],[Liitunud ÜV e]]-Table54[[#This Row],[M liitunud ÜV LP e]]</f>
        <v>23</v>
      </c>
      <c r="Q939" s="8">
        <f>Table54[[#This Row],[Elanikud RKA]]/(Table54[[#This Row],[Elanikud]])</f>
        <v>0.97643097643097643</v>
      </c>
      <c r="S939" s="8">
        <f>Table54[[#This Row],[Liitunud ÜK e]]/(Table54[[#This Row],[Elanikud RKA]]+Table54[[#This Row],[Liitunud H e]])</f>
        <v>0.9</v>
      </c>
      <c r="T939" s="8">
        <f>Table54[[#This Row],[Liitunud ÜV e]]/(Table54[[#This Row],[Elanikud RKA]]+Table54[[#This Row],[Liitunud H e]])</f>
        <v>0.92068965517241375</v>
      </c>
      <c r="U939" s="8">
        <f>Table54[[#This Row],[M liitunud ÜK LP e]]/(Table54[[#This Row],[Elanikud RKA]]+Table54[[#This Row],[Liitunud H e]])</f>
        <v>0</v>
      </c>
      <c r="V939" s="8">
        <f>Table54[[#This Row],[M liitunud ÜV LP e]]/(Table54[[#This Row],[Elanikud RKA]]+Table54[[#This Row],[Liitunud H e]])</f>
        <v>0</v>
      </c>
      <c r="W939" s="8">
        <f>Table54[[#This Row],[M liitunud ÜK e]]/(Table54[[#This Row],[Elanikud RKA]]+Table54[[#This Row],[Liitunud H e]])</f>
        <v>0.1</v>
      </c>
      <c r="X939" s="8">
        <f>Table54[[#This Row],[M liitunud ÜV e]]/(Table54[[#This Row],[Elanikud RKA]]+Table54[[#This Row],[Liitunud H e]])</f>
        <v>7.9310344827586213E-2</v>
      </c>
    </row>
    <row r="940" spans="1:24" ht="20.100000000000001" customHeight="1" x14ac:dyDescent="0.25">
      <c r="A940" s="9" t="s">
        <v>1548</v>
      </c>
      <c r="B940" s="9" t="s">
        <v>1549</v>
      </c>
      <c r="C940" s="3" t="s">
        <v>26</v>
      </c>
      <c r="D940" s="9" t="s">
        <v>1550</v>
      </c>
      <c r="E940" s="9" t="s">
        <v>1551</v>
      </c>
      <c r="F940" s="9" t="s">
        <v>1563</v>
      </c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1"/>
    </row>
    <row r="941" spans="1:24" ht="20.100000000000001" customHeight="1" x14ac:dyDescent="0.25">
      <c r="A941" s="6" t="s">
        <v>1553</v>
      </c>
      <c r="B941" s="6" t="s">
        <v>1554</v>
      </c>
      <c r="C941" s="1" t="s">
        <v>26</v>
      </c>
      <c r="D941" s="6" t="s">
        <v>1550</v>
      </c>
      <c r="E941" s="6" t="s">
        <v>1551</v>
      </c>
      <c r="F941" s="6" t="s">
        <v>1555</v>
      </c>
      <c r="G941" s="7">
        <v>734</v>
      </c>
      <c r="H941" s="7">
        <v>0</v>
      </c>
      <c r="I941" s="7">
        <v>700</v>
      </c>
      <c r="J941" s="7">
        <v>560</v>
      </c>
      <c r="K941" s="7">
        <v>580</v>
      </c>
      <c r="L941" s="7">
        <v>8</v>
      </c>
      <c r="M941" s="7">
        <v>8</v>
      </c>
      <c r="N941" s="7"/>
      <c r="O941" s="7">
        <f>Table54[[#This Row],[Elanikud RKA]]-Table54[[#This Row],[Liitunud ÜK e]]-Table54[[#This Row],[M liitunud ÜK LP e]]</f>
        <v>132</v>
      </c>
      <c r="P941" s="7">
        <f>Table54[[#This Row],[Elanikud RKA]]-Table54[[#This Row],[Liitunud ÜV e]]-Table54[[#This Row],[M liitunud ÜV LP e]]</f>
        <v>120</v>
      </c>
      <c r="Q941" s="8">
        <f>Table54[[#This Row],[Elanikud RKA]]/(Table54[[#This Row],[Elanikud]])</f>
        <v>0.9536784741144414</v>
      </c>
      <c r="S941" s="8">
        <f>Table54[[#This Row],[Liitunud ÜK e]]/(Table54[[#This Row],[Elanikud RKA]]+Table54[[#This Row],[Liitunud H e]])</f>
        <v>0.79096045197740117</v>
      </c>
      <c r="T941" s="8">
        <f>Table54[[#This Row],[Liitunud ÜV e]]/(Table54[[#This Row],[Elanikud RKA]]+Table54[[#This Row],[Liitunud H e]])</f>
        <v>0.8192090395480226</v>
      </c>
      <c r="U941" s="8">
        <f>Table54[[#This Row],[M liitunud ÜK LP e]]/(Table54[[#This Row],[Elanikud RKA]]+Table54[[#This Row],[Liitunud H e]])</f>
        <v>1.1299435028248588E-2</v>
      </c>
      <c r="V941" s="8">
        <f>Table54[[#This Row],[M liitunud ÜV LP e]]/(Table54[[#This Row],[Elanikud RKA]]+Table54[[#This Row],[Liitunud H e]])</f>
        <v>0</v>
      </c>
      <c r="W941" s="8">
        <f>Table54[[#This Row],[M liitunud ÜK e]]/(Table54[[#This Row],[Elanikud RKA]]+Table54[[#This Row],[Liitunud H e]])</f>
        <v>0.1864406779661017</v>
      </c>
      <c r="X941" s="8">
        <f>Table54[[#This Row],[M liitunud ÜV e]]/(Table54[[#This Row],[Elanikud RKA]]+Table54[[#This Row],[Liitunud H e]])</f>
        <v>0.16949152542372881</v>
      </c>
    </row>
    <row r="942" spans="1:24" ht="20.100000000000001" customHeight="1" x14ac:dyDescent="0.25">
      <c r="A942" s="9" t="s">
        <v>1553</v>
      </c>
      <c r="B942" s="9" t="s">
        <v>1554</v>
      </c>
      <c r="C942" s="3" t="s">
        <v>26</v>
      </c>
      <c r="D942" s="9" t="s">
        <v>1550</v>
      </c>
      <c r="E942" s="9" t="s">
        <v>1551</v>
      </c>
      <c r="F942" s="9" t="s">
        <v>2130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1"/>
    </row>
    <row r="943" spans="1:24" ht="20.100000000000001" customHeight="1" x14ac:dyDescent="0.25">
      <c r="A943" s="6" t="s">
        <v>1556</v>
      </c>
      <c r="B943" s="6" t="s">
        <v>1557</v>
      </c>
      <c r="C943" s="1" t="s">
        <v>26</v>
      </c>
      <c r="D943" s="6" t="s">
        <v>1550</v>
      </c>
      <c r="E943" s="6" t="s">
        <v>1551</v>
      </c>
      <c r="F943" s="6" t="s">
        <v>1558</v>
      </c>
      <c r="G943" s="7">
        <v>694</v>
      </c>
      <c r="H943" s="7">
        <v>0</v>
      </c>
      <c r="I943" s="7">
        <v>710</v>
      </c>
      <c r="J943" s="7">
        <v>63</v>
      </c>
      <c r="K943" s="7">
        <v>63</v>
      </c>
      <c r="L943" s="7">
        <v>0</v>
      </c>
      <c r="M943" s="7">
        <v>0</v>
      </c>
      <c r="N943" s="7">
        <v>0</v>
      </c>
      <c r="O943" s="7">
        <f>Table54[[#This Row],[Elanikud RKA]]-Table54[[#This Row],[Liitunud ÜK e]]-Table54[[#This Row],[M liitunud ÜK LP e]]</f>
        <v>647</v>
      </c>
      <c r="P943" s="7">
        <f>Table54[[#This Row],[Elanikud RKA]]-Table54[[#This Row],[Liitunud ÜV e]]-Table54[[#This Row],[M liitunud ÜV LP e]]</f>
        <v>647</v>
      </c>
      <c r="Q943" s="8">
        <f>Table54[[#This Row],[Elanikud RKA]]/(Table54[[#This Row],[Elanikud]]+G944)</f>
        <v>0.98748261474269816</v>
      </c>
      <c r="S943" s="8">
        <f>Table54[[#This Row],[Liitunud ÜK e]]/(Table54[[#This Row],[Elanikud RKA]]+Table54[[#This Row],[Liitunud H e]])</f>
        <v>8.873239436619719E-2</v>
      </c>
      <c r="T943" s="8">
        <f>Table54[[#This Row],[Liitunud ÜV e]]/(Table54[[#This Row],[Elanikud RKA]]+Table54[[#This Row],[Liitunud H e]])</f>
        <v>8.873239436619719E-2</v>
      </c>
      <c r="U943" s="8">
        <f>Table54[[#This Row],[M liitunud ÜK LP e]]/(Table54[[#This Row],[Elanikud RKA]]+Table54[[#This Row],[Liitunud H e]])</f>
        <v>0</v>
      </c>
      <c r="V943" s="8">
        <f>Table54[[#This Row],[M liitunud ÜV LP e]]/(Table54[[#This Row],[Elanikud RKA]]+Table54[[#This Row],[Liitunud H e]])</f>
        <v>0</v>
      </c>
      <c r="W943" s="8">
        <f>Table54[[#This Row],[M liitunud ÜK e]]/(Table54[[#This Row],[Elanikud RKA]]+Table54[[#This Row],[Liitunud H e]])</f>
        <v>0.91126760563380282</v>
      </c>
      <c r="X943" s="8">
        <f>Table54[[#This Row],[M liitunud ÜV e]]/(Table54[[#This Row],[Elanikud RKA]]+Table54[[#This Row],[Liitunud H e]])</f>
        <v>0.91126760563380282</v>
      </c>
    </row>
    <row r="944" spans="1:24" ht="20.100000000000001" customHeight="1" x14ac:dyDescent="0.25">
      <c r="A944" s="6" t="s">
        <v>1556</v>
      </c>
      <c r="B944" s="6" t="s">
        <v>1557</v>
      </c>
      <c r="C944" s="1" t="s">
        <v>26</v>
      </c>
      <c r="D944" s="6" t="s">
        <v>1550</v>
      </c>
      <c r="E944" s="6" t="s">
        <v>1551</v>
      </c>
      <c r="F944" s="6" t="s">
        <v>1559</v>
      </c>
      <c r="G944" s="7">
        <v>25</v>
      </c>
      <c r="H944" s="7"/>
      <c r="I944" s="7"/>
      <c r="J944" s="7"/>
      <c r="K944" s="7"/>
      <c r="L944" s="7"/>
      <c r="M944" s="7"/>
      <c r="N944" s="7"/>
      <c r="O944" s="7"/>
      <c r="P944" s="7"/>
    </row>
    <row r="945" spans="1:24" s="9" customFormat="1" ht="20.100000000000001" customHeight="1" x14ac:dyDescent="0.25">
      <c r="A945" s="9" t="s">
        <v>1556</v>
      </c>
      <c r="B945" s="9" t="s">
        <v>1557</v>
      </c>
      <c r="C945" s="3" t="s">
        <v>26</v>
      </c>
      <c r="D945" s="9" t="s">
        <v>1550</v>
      </c>
      <c r="E945" s="9" t="s">
        <v>1551</v>
      </c>
      <c r="F945" s="9" t="s">
        <v>2131</v>
      </c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1"/>
      <c r="R945" s="8"/>
      <c r="S945" s="8"/>
      <c r="T945" s="8"/>
      <c r="U945" s="8"/>
      <c r="V945" s="8"/>
      <c r="W945" s="8"/>
      <c r="X945" s="8"/>
    </row>
    <row r="946" spans="1:24" s="9" customFormat="1" ht="20.100000000000001" customHeight="1" x14ac:dyDescent="0.25">
      <c r="A946" s="6" t="s">
        <v>1560</v>
      </c>
      <c r="B946" s="6" t="s">
        <v>1561</v>
      </c>
      <c r="C946" s="1" t="s">
        <v>48</v>
      </c>
      <c r="D946" s="6" t="s">
        <v>1550</v>
      </c>
      <c r="E946" s="6" t="s">
        <v>1562</v>
      </c>
      <c r="F946" s="6" t="s">
        <v>1562</v>
      </c>
      <c r="G946" s="7">
        <v>12667</v>
      </c>
      <c r="H946" s="7">
        <v>0</v>
      </c>
      <c r="I946" s="7">
        <v>13820</v>
      </c>
      <c r="J946" s="7">
        <v>13549</v>
      </c>
      <c r="K946" s="7">
        <v>13410</v>
      </c>
      <c r="L946" s="7">
        <v>0</v>
      </c>
      <c r="M946" s="7">
        <v>17</v>
      </c>
      <c r="N946" s="7">
        <v>17</v>
      </c>
      <c r="O946" s="7">
        <f>Table54[[#This Row],[Elanikud RKA]]-SUM(J946:J953)-SUM(M946:M953)</f>
        <v>254</v>
      </c>
      <c r="P946" s="7">
        <f>Table54[[#This Row],[Elanikud RKA]]-SUM(K946:K953)-SUM(N946:N953)</f>
        <v>393</v>
      </c>
      <c r="Q946" s="8">
        <f>Table54[[#This Row],[Elanikud RKA]]/(Table54[[#This Row],[Elanikud]]+G947+G948+G949+G950+G951+G952+G953)</f>
        <v>0.95002405994363104</v>
      </c>
      <c r="R946" s="8"/>
      <c r="S946" s="8">
        <f>Table54[[#This Row],[Liitunud ÜK e]]/(Table54[[#This Row],[Elanikud RKA]]+Table54[[#This Row],[Liitunud H e]])</f>
        <v>0.98039073806078147</v>
      </c>
      <c r="T946" s="8">
        <f>Table54[[#This Row],[Liitunud ÜV e]]/(Table54[[#This Row],[Elanikud RKA]]+Table54[[#This Row],[Liitunud H e]])</f>
        <v>0.97033285094066568</v>
      </c>
      <c r="U946" s="8">
        <f>Table54[[#This Row],[M liitunud ÜK LP e]]/(Table54[[#This Row],[Elanikud RKA]]+Table54[[#This Row],[Liitunud H e]])</f>
        <v>1.2301013024602027E-3</v>
      </c>
      <c r="V946" s="8">
        <f>Table54[[#This Row],[M liitunud ÜV LP e]]/(Table54[[#This Row],[Elanikud RKA]]+Table54[[#This Row],[Liitunud H e]])</f>
        <v>1.2301013024602027E-3</v>
      </c>
      <c r="W946" s="8">
        <f>Table54[[#This Row],[M liitunud ÜK e]]/(Table54[[#This Row],[Elanikud RKA]]+Table54[[#This Row],[Liitunud H e]])</f>
        <v>1.8379160636758322E-2</v>
      </c>
      <c r="X946" s="8">
        <f>Table54[[#This Row],[M liitunud ÜV e]]/(Table54[[#This Row],[Elanikud RKA]]+Table54[[#This Row],[Liitunud H e]])</f>
        <v>2.8437047756874095E-2</v>
      </c>
    </row>
    <row r="947" spans="1:24" s="9" customFormat="1" ht="20.100000000000001" customHeight="1" x14ac:dyDescent="0.25">
      <c r="A947" s="6" t="s">
        <v>1560</v>
      </c>
      <c r="B947" s="6" t="s">
        <v>1561</v>
      </c>
      <c r="C947" s="1" t="s">
        <v>48</v>
      </c>
      <c r="D947" s="6" t="s">
        <v>1550</v>
      </c>
      <c r="E947" s="6" t="s">
        <v>1551</v>
      </c>
      <c r="F947" s="6" t="s">
        <v>1563</v>
      </c>
      <c r="G947" s="7">
        <v>192</v>
      </c>
      <c r="H947" s="7">
        <v>0</v>
      </c>
      <c r="I947" s="7"/>
      <c r="J947" s="7"/>
      <c r="K947" s="7"/>
      <c r="L947" s="7"/>
      <c r="M947" s="7"/>
      <c r="N947" s="7"/>
      <c r="O947" s="7"/>
      <c r="P947" s="7"/>
      <c r="Q947" s="8"/>
      <c r="R947" s="8"/>
      <c r="S947" s="8"/>
      <c r="T947" s="8"/>
      <c r="U947" s="8"/>
      <c r="V947" s="8"/>
      <c r="W947" s="8"/>
      <c r="X947" s="8"/>
    </row>
    <row r="948" spans="1:24" s="9" customFormat="1" ht="20.100000000000001" customHeight="1" x14ac:dyDescent="0.25">
      <c r="A948" s="6" t="s">
        <v>1560</v>
      </c>
      <c r="B948" s="6" t="s">
        <v>1561</v>
      </c>
      <c r="C948" s="1" t="s">
        <v>48</v>
      </c>
      <c r="D948" s="6" t="s">
        <v>1550</v>
      </c>
      <c r="E948" s="6" t="s">
        <v>1551</v>
      </c>
      <c r="F948" s="6" t="s">
        <v>167</v>
      </c>
      <c r="G948" s="7">
        <v>565</v>
      </c>
      <c r="H948" s="7">
        <v>0</v>
      </c>
      <c r="I948" s="7"/>
      <c r="J948" s="7"/>
      <c r="K948" s="7"/>
      <c r="L948" s="7"/>
      <c r="M948" s="7"/>
      <c r="N948" s="7"/>
      <c r="O948" s="7"/>
      <c r="P948" s="7"/>
      <c r="Q948" s="8"/>
      <c r="R948" s="8"/>
      <c r="S948" s="8"/>
      <c r="T948" s="8"/>
      <c r="U948" s="8"/>
      <c r="V948" s="8"/>
      <c r="W948" s="8"/>
      <c r="X948" s="8"/>
    </row>
    <row r="949" spans="1:24" ht="20.100000000000001" customHeight="1" x14ac:dyDescent="0.25">
      <c r="A949" s="6" t="s">
        <v>1560</v>
      </c>
      <c r="B949" s="6" t="s">
        <v>1561</v>
      </c>
      <c r="C949" s="1" t="s">
        <v>48</v>
      </c>
      <c r="D949" s="6" t="s">
        <v>1550</v>
      </c>
      <c r="E949" s="6" t="s">
        <v>1551</v>
      </c>
      <c r="F949" s="6" t="s">
        <v>1564</v>
      </c>
      <c r="G949" s="7">
        <v>242</v>
      </c>
      <c r="H949" s="7">
        <v>0</v>
      </c>
      <c r="I949" s="7"/>
      <c r="J949" s="7"/>
      <c r="K949" s="7"/>
      <c r="L949" s="7"/>
      <c r="M949" s="7"/>
      <c r="N949" s="7"/>
      <c r="O949" s="7"/>
      <c r="P949" s="7"/>
    </row>
    <row r="950" spans="1:24" s="9" customFormat="1" ht="20.100000000000001" customHeight="1" x14ac:dyDescent="0.25">
      <c r="A950" s="6" t="s">
        <v>1560</v>
      </c>
      <c r="B950" s="6" t="s">
        <v>1561</v>
      </c>
      <c r="C950" s="1" t="s">
        <v>48</v>
      </c>
      <c r="D950" s="6" t="s">
        <v>1550</v>
      </c>
      <c r="E950" s="6" t="s">
        <v>1551</v>
      </c>
      <c r="F950" s="6" t="s">
        <v>1565</v>
      </c>
      <c r="G950" s="7">
        <v>169</v>
      </c>
      <c r="H950" s="7">
        <v>0</v>
      </c>
      <c r="I950" s="7"/>
      <c r="J950" s="7"/>
      <c r="K950" s="7"/>
      <c r="L950" s="7"/>
      <c r="M950" s="7"/>
      <c r="N950" s="7"/>
      <c r="O950" s="7"/>
      <c r="P950" s="7"/>
      <c r="Q950" s="8"/>
      <c r="R950" s="8"/>
      <c r="S950" s="8"/>
      <c r="T950" s="8"/>
      <c r="U950" s="8"/>
      <c r="V950" s="8"/>
      <c r="W950" s="8"/>
      <c r="X950" s="8"/>
    </row>
    <row r="951" spans="1:24" s="12" customFormat="1" ht="20.100000000000001" customHeight="1" x14ac:dyDescent="0.25">
      <c r="A951" s="6" t="s">
        <v>1560</v>
      </c>
      <c r="B951" s="6" t="s">
        <v>1561</v>
      </c>
      <c r="C951" s="1" t="s">
        <v>48</v>
      </c>
      <c r="D951" s="6" t="s">
        <v>1550</v>
      </c>
      <c r="E951" s="6" t="s">
        <v>1551</v>
      </c>
      <c r="F951" s="6" t="s">
        <v>1566</v>
      </c>
      <c r="G951" s="7">
        <v>373</v>
      </c>
      <c r="H951" s="7">
        <v>0</v>
      </c>
      <c r="I951" s="7"/>
      <c r="J951" s="7"/>
      <c r="K951" s="7"/>
      <c r="L951" s="7"/>
      <c r="M951" s="7"/>
      <c r="N951" s="7"/>
      <c r="O951" s="7"/>
      <c r="P951" s="7"/>
      <c r="Q951" s="8"/>
      <c r="R951" s="8"/>
      <c r="S951" s="8"/>
      <c r="T951" s="8"/>
      <c r="U951" s="8"/>
      <c r="V951" s="8"/>
      <c r="W951" s="8"/>
      <c r="X951" s="8"/>
    </row>
    <row r="952" spans="1:24" s="9" customFormat="1" ht="20.100000000000001" customHeight="1" x14ac:dyDescent="0.25">
      <c r="A952" s="6" t="s">
        <v>1560</v>
      </c>
      <c r="B952" s="6" t="s">
        <v>1561</v>
      </c>
      <c r="C952" s="1" t="s">
        <v>48</v>
      </c>
      <c r="D952" s="6" t="s">
        <v>1550</v>
      </c>
      <c r="E952" s="6" t="s">
        <v>1551</v>
      </c>
      <c r="F952" s="6" t="s">
        <v>1567</v>
      </c>
      <c r="G952" s="7">
        <v>118</v>
      </c>
      <c r="H952" s="7">
        <v>0</v>
      </c>
      <c r="I952" s="7"/>
      <c r="J952" s="7"/>
      <c r="K952" s="7"/>
      <c r="L952" s="7"/>
      <c r="M952" s="7"/>
      <c r="N952" s="7"/>
      <c r="O952" s="7"/>
      <c r="P952" s="7"/>
      <c r="Q952" s="8"/>
      <c r="R952" s="8"/>
      <c r="S952" s="8"/>
      <c r="T952" s="8"/>
      <c r="U952" s="8"/>
      <c r="V952" s="8"/>
      <c r="W952" s="8"/>
      <c r="X952" s="8"/>
    </row>
    <row r="953" spans="1:24" ht="20.100000000000001" customHeight="1" x14ac:dyDescent="0.25">
      <c r="A953" s="6" t="s">
        <v>1560</v>
      </c>
      <c r="B953" s="6" t="s">
        <v>1561</v>
      </c>
      <c r="C953" s="1" t="s">
        <v>48</v>
      </c>
      <c r="D953" s="6" t="s">
        <v>1550</v>
      </c>
      <c r="E953" s="6" t="s">
        <v>1551</v>
      </c>
      <c r="F953" s="6" t="s">
        <v>1568</v>
      </c>
      <c r="G953" s="7">
        <v>221</v>
      </c>
      <c r="H953" s="7">
        <v>0</v>
      </c>
      <c r="I953" s="7"/>
      <c r="J953" s="7"/>
      <c r="K953" s="7"/>
      <c r="L953" s="7"/>
      <c r="M953" s="7"/>
      <c r="N953" s="7"/>
      <c r="O953" s="7"/>
      <c r="P953" s="7"/>
    </row>
    <row r="954" spans="1:24" ht="20.100000000000001" customHeight="1" x14ac:dyDescent="0.25">
      <c r="A954" s="9" t="s">
        <v>1560</v>
      </c>
      <c r="B954" s="9" t="s">
        <v>1561</v>
      </c>
      <c r="C954" s="3" t="s">
        <v>48</v>
      </c>
      <c r="D954" s="9" t="s">
        <v>1550</v>
      </c>
      <c r="E954" s="9" t="s">
        <v>1551</v>
      </c>
      <c r="F954" s="9" t="s">
        <v>2132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1"/>
    </row>
    <row r="955" spans="1:24" ht="20.100000000000001" customHeight="1" x14ac:dyDescent="0.25">
      <c r="A955" s="9" t="s">
        <v>1560</v>
      </c>
      <c r="B955" s="9" t="s">
        <v>1561</v>
      </c>
      <c r="C955" s="3" t="s">
        <v>48</v>
      </c>
      <c r="D955" s="9" t="s">
        <v>1550</v>
      </c>
      <c r="E955" s="9" t="s">
        <v>1551</v>
      </c>
      <c r="F955" s="9" t="s">
        <v>2133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1"/>
    </row>
    <row r="956" spans="1:24" s="12" customFormat="1" ht="20.100000000000001" customHeight="1" x14ac:dyDescent="0.25">
      <c r="A956" s="9" t="s">
        <v>1560</v>
      </c>
      <c r="B956" s="9" t="s">
        <v>1561</v>
      </c>
      <c r="C956" s="3" t="s">
        <v>48</v>
      </c>
      <c r="D956" s="9" t="s">
        <v>1550</v>
      </c>
      <c r="E956" s="9" t="s">
        <v>1551</v>
      </c>
      <c r="F956" s="9" t="s">
        <v>2134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1"/>
      <c r="R956" s="8"/>
      <c r="S956" s="8"/>
      <c r="T956" s="8"/>
      <c r="U956" s="8"/>
      <c r="V956" s="8"/>
      <c r="W956" s="8"/>
      <c r="X956" s="8"/>
    </row>
    <row r="957" spans="1:24" s="12" customFormat="1" ht="20.100000000000001" customHeight="1" x14ac:dyDescent="0.25">
      <c r="A957" s="9" t="s">
        <v>1560</v>
      </c>
      <c r="B957" s="9" t="s">
        <v>1561</v>
      </c>
      <c r="C957" s="3" t="s">
        <v>48</v>
      </c>
      <c r="D957" s="9" t="s">
        <v>1550</v>
      </c>
      <c r="E957" s="9" t="s">
        <v>1551</v>
      </c>
      <c r="F957" s="9" t="s">
        <v>2135</v>
      </c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1"/>
      <c r="R957" s="8"/>
      <c r="S957" s="8"/>
      <c r="T957" s="8"/>
      <c r="U957" s="8"/>
      <c r="V957" s="8"/>
      <c r="W957" s="8"/>
      <c r="X957" s="8"/>
    </row>
    <row r="958" spans="1:24" ht="20.100000000000001" customHeight="1" x14ac:dyDescent="0.25">
      <c r="A958" s="6" t="s">
        <v>1569</v>
      </c>
      <c r="B958" s="6" t="s">
        <v>1570</v>
      </c>
      <c r="C958" s="1" t="s">
        <v>26</v>
      </c>
      <c r="D958" s="6" t="s">
        <v>1550</v>
      </c>
      <c r="E958" s="6" t="s">
        <v>1571</v>
      </c>
      <c r="F958" s="6" t="s">
        <v>1572</v>
      </c>
      <c r="G958" s="7">
        <v>620</v>
      </c>
      <c r="H958" s="7">
        <v>0</v>
      </c>
      <c r="I958" s="7">
        <v>570</v>
      </c>
      <c r="J958" s="7">
        <v>210</v>
      </c>
      <c r="K958" s="7">
        <v>316</v>
      </c>
      <c r="L958" s="7">
        <v>0</v>
      </c>
      <c r="M958" s="7">
        <v>82</v>
      </c>
      <c r="N958" s="7">
        <v>24</v>
      </c>
      <c r="O958" s="7">
        <f>Table54[[#This Row],[Elanikud RKA]]-Table54[[#This Row],[Liitunud ÜK e]]-Table54[[#This Row],[M liitunud ÜK LP e]]</f>
        <v>278</v>
      </c>
      <c r="P958" s="7">
        <f>Table54[[#This Row],[Elanikud RKA]]-Table54[[#This Row],[Liitunud ÜV e]]-Table54[[#This Row],[M liitunud ÜV LP e]]</f>
        <v>230</v>
      </c>
      <c r="Q958" s="8">
        <f>Table54[[#This Row],[Elanikud RKA]]/(Table54[[#This Row],[Elanikud]])</f>
        <v>0.91935483870967738</v>
      </c>
      <c r="S958" s="8">
        <f>Table54[[#This Row],[Liitunud ÜK e]]/(Table54[[#This Row],[Elanikud RKA]]+Table54[[#This Row],[Liitunud H e]])</f>
        <v>0.36842105263157893</v>
      </c>
      <c r="T958" s="8">
        <f>Table54[[#This Row],[Liitunud ÜV e]]/(Table54[[#This Row],[Elanikud RKA]]+Table54[[#This Row],[Liitunud H e]])</f>
        <v>0.55438596491228065</v>
      </c>
      <c r="U958" s="8">
        <f>Table54[[#This Row],[M liitunud ÜK LP e]]/(Table54[[#This Row],[Elanikud RKA]]+Table54[[#This Row],[Liitunud H e]])</f>
        <v>0.14385964912280702</v>
      </c>
      <c r="V958" s="8">
        <f>Table54[[#This Row],[M liitunud ÜV LP e]]/(Table54[[#This Row],[Elanikud RKA]]+Table54[[#This Row],[Liitunud H e]])</f>
        <v>4.2105263157894736E-2</v>
      </c>
      <c r="W958" s="8">
        <f>Table54[[#This Row],[M liitunud ÜK e]]/(Table54[[#This Row],[Elanikud RKA]]+Table54[[#This Row],[Liitunud H e]])</f>
        <v>0.48771929824561405</v>
      </c>
      <c r="X958" s="8">
        <f>Table54[[#This Row],[M liitunud ÜV e]]/(Table54[[#This Row],[Elanikud RKA]]+Table54[[#This Row],[Liitunud H e]])</f>
        <v>0.40350877192982454</v>
      </c>
    </row>
    <row r="959" spans="1:24" s="9" customFormat="1" ht="20.100000000000001" customHeight="1" x14ac:dyDescent="0.25">
      <c r="A959" s="9" t="s">
        <v>1569</v>
      </c>
      <c r="B959" s="9" t="s">
        <v>1570</v>
      </c>
      <c r="C959" s="3" t="s">
        <v>26</v>
      </c>
      <c r="D959" s="9" t="s">
        <v>1550</v>
      </c>
      <c r="E959" s="9" t="s">
        <v>1571</v>
      </c>
      <c r="F959" s="9" t="s">
        <v>2136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1"/>
      <c r="R959" s="8"/>
      <c r="S959" s="8"/>
      <c r="T959" s="8"/>
      <c r="U959" s="8"/>
      <c r="V959" s="8"/>
      <c r="W959" s="8"/>
      <c r="X959" s="8"/>
    </row>
    <row r="960" spans="1:24" s="9" customFormat="1" ht="20.100000000000001" customHeight="1" x14ac:dyDescent="0.25">
      <c r="A960" s="12" t="s">
        <v>1897</v>
      </c>
      <c r="B960" s="12" t="s">
        <v>1898</v>
      </c>
      <c r="C960" s="2" t="s">
        <v>26</v>
      </c>
      <c r="D960" s="12" t="s">
        <v>1550</v>
      </c>
      <c r="E960" s="12" t="s">
        <v>1899</v>
      </c>
      <c r="F960" s="12" t="s">
        <v>1900</v>
      </c>
      <c r="G960" s="13">
        <v>330</v>
      </c>
      <c r="H960" s="13"/>
      <c r="I960" s="13">
        <v>240</v>
      </c>
      <c r="J960" s="13"/>
      <c r="K960" s="13"/>
      <c r="L960" s="13"/>
      <c r="M960" s="13"/>
      <c r="N960" s="13"/>
      <c r="O960" s="13"/>
      <c r="P960" s="13"/>
      <c r="Q960" s="14">
        <f>Table54[[#This Row],[Elanikud RKA]]/(Table54[[#This Row],[Elanikud]])</f>
        <v>0.72727272727272729</v>
      </c>
      <c r="R960" s="14"/>
      <c r="S960" s="14">
        <f>Table54[[#This Row],[Liitunud ÜK e]]/(Table54[[#This Row],[Elanikud RKA]]+Table54[[#This Row],[Liitunud H e]])</f>
        <v>0</v>
      </c>
      <c r="T960" s="14">
        <f>Table54[[#This Row],[Liitunud ÜV e]]/(Table54[[#This Row],[Elanikud RKA]]+Table54[[#This Row],[Liitunud H e]])</f>
        <v>0</v>
      </c>
      <c r="U960" s="14">
        <f>Table54[[#This Row],[M liitunud ÜK LP e]]/(Table54[[#This Row],[Elanikud RKA]]+Table54[[#This Row],[Liitunud H e]])</f>
        <v>0</v>
      </c>
      <c r="V960" s="14">
        <f>Table54[[#This Row],[M liitunud ÜV LP e]]/(Table54[[#This Row],[Elanikud RKA]]+Table54[[#This Row],[Liitunud H e]])</f>
        <v>0</v>
      </c>
      <c r="W960" s="14">
        <f>Table54[[#This Row],[M liitunud ÜK e]]/(Table54[[#This Row],[Elanikud RKA]]+Table54[[#This Row],[Liitunud H e]])</f>
        <v>0</v>
      </c>
      <c r="X960" s="14">
        <f>Table54[[#This Row],[M liitunud ÜV e]]/(Table54[[#This Row],[Elanikud RKA]]+Table54[[#This Row],[Liitunud H e]])</f>
        <v>0</v>
      </c>
    </row>
    <row r="961" spans="1:24" s="9" customFormat="1" ht="20.100000000000001" customHeight="1" x14ac:dyDescent="0.25">
      <c r="A961" s="6" t="s">
        <v>1573</v>
      </c>
      <c r="B961" s="6" t="s">
        <v>1574</v>
      </c>
      <c r="C961" s="1" t="s">
        <v>26</v>
      </c>
      <c r="D961" s="6" t="s">
        <v>1550</v>
      </c>
      <c r="E961" s="6" t="s">
        <v>1575</v>
      </c>
      <c r="F961" s="6" t="s">
        <v>1576</v>
      </c>
      <c r="G961" s="7">
        <v>196</v>
      </c>
      <c r="H961" s="7">
        <v>0</v>
      </c>
      <c r="I961" s="7">
        <v>190</v>
      </c>
      <c r="J961" s="7">
        <v>190</v>
      </c>
      <c r="K961" s="7">
        <v>190</v>
      </c>
      <c r="L961" s="7">
        <v>0</v>
      </c>
      <c r="M961" s="7">
        <v>0</v>
      </c>
      <c r="N961" s="7">
        <v>0</v>
      </c>
      <c r="O961" s="7">
        <f>Table54[[#This Row],[Elanikud RKA]]-Table54[[#This Row],[Liitunud ÜK e]]-Table54[[#This Row],[M liitunud ÜK LP e]]</f>
        <v>0</v>
      </c>
      <c r="P961" s="7">
        <f>Table54[[#This Row],[Elanikud RKA]]-Table54[[#This Row],[Liitunud ÜV e]]-Table54[[#This Row],[M liitunud ÜV LP e]]</f>
        <v>0</v>
      </c>
      <c r="Q961" s="8">
        <f>Table54[[#This Row],[Elanikud RKA]]/(Table54[[#This Row],[Elanikud]])</f>
        <v>0.96938775510204078</v>
      </c>
      <c r="R961" s="8"/>
      <c r="S961" s="8">
        <f>Table54[[#This Row],[Liitunud ÜK e]]/(Table54[[#This Row],[Elanikud RKA]]+Table54[[#This Row],[Liitunud H e]])</f>
        <v>1</v>
      </c>
      <c r="T961" s="8">
        <f>Table54[[#This Row],[Liitunud ÜV e]]/(Table54[[#This Row],[Elanikud RKA]]+Table54[[#This Row],[Liitunud H e]])</f>
        <v>1</v>
      </c>
      <c r="U961" s="8">
        <f>Table54[[#This Row],[M liitunud ÜK LP e]]/(Table54[[#This Row],[Elanikud RKA]]+Table54[[#This Row],[Liitunud H e]])</f>
        <v>0</v>
      </c>
      <c r="V961" s="8">
        <f>Table54[[#This Row],[M liitunud ÜV LP e]]/(Table54[[#This Row],[Elanikud RKA]]+Table54[[#This Row],[Liitunud H e]])</f>
        <v>0</v>
      </c>
      <c r="W961" s="8">
        <f>Table54[[#This Row],[M liitunud ÜK e]]/(Table54[[#This Row],[Elanikud RKA]]+Table54[[#This Row],[Liitunud H e]])</f>
        <v>0</v>
      </c>
      <c r="X961" s="8">
        <f>Table54[[#This Row],[M liitunud ÜV e]]/(Table54[[#This Row],[Elanikud RKA]]+Table54[[#This Row],[Liitunud H e]])</f>
        <v>0</v>
      </c>
    </row>
    <row r="962" spans="1:24" ht="20.100000000000001" customHeight="1" x14ac:dyDescent="0.25">
      <c r="A962" s="9" t="s">
        <v>1573</v>
      </c>
      <c r="B962" s="9" t="s">
        <v>1574</v>
      </c>
      <c r="C962" s="3" t="s">
        <v>26</v>
      </c>
      <c r="D962" s="9" t="s">
        <v>1550</v>
      </c>
      <c r="E962" s="9" t="s">
        <v>1575</v>
      </c>
      <c r="F962" s="9" t="s">
        <v>2137</v>
      </c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1"/>
    </row>
    <row r="963" spans="1:24" ht="20.100000000000001" customHeight="1" x14ac:dyDescent="0.25">
      <c r="A963" s="6" t="s">
        <v>1577</v>
      </c>
      <c r="B963" s="6" t="s">
        <v>1578</v>
      </c>
      <c r="C963" s="1" t="s">
        <v>26</v>
      </c>
      <c r="D963" s="6" t="s">
        <v>1550</v>
      </c>
      <c r="E963" s="6" t="s">
        <v>1575</v>
      </c>
      <c r="F963" s="6" t="s">
        <v>1579</v>
      </c>
      <c r="G963" s="7">
        <v>90</v>
      </c>
      <c r="H963" s="7">
        <v>0</v>
      </c>
      <c r="I963" s="7">
        <v>30</v>
      </c>
      <c r="J963" s="7">
        <v>30</v>
      </c>
      <c r="K963" s="7">
        <v>30</v>
      </c>
      <c r="L963" s="7">
        <v>0</v>
      </c>
      <c r="M963" s="7">
        <v>0</v>
      </c>
      <c r="N963" s="7">
        <v>0</v>
      </c>
      <c r="O963" s="7">
        <f>Table54[[#This Row],[Elanikud RKA]]-Table54[[#This Row],[Liitunud ÜK e]]-Table54[[#This Row],[M liitunud ÜK LP e]]</f>
        <v>0</v>
      </c>
      <c r="P963" s="7">
        <f>Table54[[#This Row],[Elanikud RKA]]-Table54[[#This Row],[Liitunud ÜV e]]-Table54[[#This Row],[M liitunud ÜV LP e]]</f>
        <v>0</v>
      </c>
      <c r="Q963" s="8">
        <f>Table54[[#This Row],[Elanikud RKA]]/(Table54[[#This Row],[Elanikud]])</f>
        <v>0.33333333333333331</v>
      </c>
      <c r="S963" s="8">
        <f>Table54[[#This Row],[Liitunud ÜK e]]/(Table54[[#This Row],[Elanikud RKA]]+Table54[[#This Row],[Liitunud H e]])</f>
        <v>1</v>
      </c>
      <c r="T963" s="8">
        <f>Table54[[#This Row],[Liitunud ÜV e]]/(Table54[[#This Row],[Elanikud RKA]]+Table54[[#This Row],[Liitunud H e]])</f>
        <v>1</v>
      </c>
      <c r="U963" s="8">
        <f>Table54[[#This Row],[M liitunud ÜK LP e]]/(Table54[[#This Row],[Elanikud RKA]]+Table54[[#This Row],[Liitunud H e]])</f>
        <v>0</v>
      </c>
      <c r="V963" s="8">
        <f>Table54[[#This Row],[M liitunud ÜV LP e]]/(Table54[[#This Row],[Elanikud RKA]]+Table54[[#This Row],[Liitunud H e]])</f>
        <v>0</v>
      </c>
      <c r="W963" s="8">
        <f>Table54[[#This Row],[M liitunud ÜK e]]/(Table54[[#This Row],[Elanikud RKA]]+Table54[[#This Row],[Liitunud H e]])</f>
        <v>0</v>
      </c>
      <c r="X963" s="8">
        <f>Table54[[#This Row],[M liitunud ÜV e]]/(Table54[[#This Row],[Elanikud RKA]]+Table54[[#This Row],[Liitunud H e]])</f>
        <v>0</v>
      </c>
    </row>
    <row r="964" spans="1:24" ht="20.100000000000001" customHeight="1" x14ac:dyDescent="0.25">
      <c r="A964" s="6" t="s">
        <v>1580</v>
      </c>
      <c r="B964" s="6" t="s">
        <v>1581</v>
      </c>
      <c r="C964" s="1" t="s">
        <v>26</v>
      </c>
      <c r="D964" s="6" t="s">
        <v>1550</v>
      </c>
      <c r="E964" s="6" t="s">
        <v>1575</v>
      </c>
      <c r="F964" s="6" t="s">
        <v>1582</v>
      </c>
      <c r="G964" s="7">
        <v>188</v>
      </c>
      <c r="H964" s="7">
        <v>0</v>
      </c>
      <c r="I964" s="7">
        <v>140</v>
      </c>
      <c r="J964" s="7">
        <v>140</v>
      </c>
      <c r="K964" s="7">
        <v>140</v>
      </c>
      <c r="L964" s="7">
        <v>0</v>
      </c>
      <c r="M964" s="7">
        <v>0</v>
      </c>
      <c r="N964" s="7">
        <v>0</v>
      </c>
      <c r="O964" s="7">
        <f>Table54[[#This Row],[Elanikud RKA]]-Table54[[#This Row],[Liitunud ÜK e]]-Table54[[#This Row],[M liitunud ÜK LP e]]</f>
        <v>0</v>
      </c>
      <c r="P964" s="7">
        <f>Table54[[#This Row],[Elanikud RKA]]-Table54[[#This Row],[Liitunud ÜV e]]-Table54[[#This Row],[M liitunud ÜV LP e]]</f>
        <v>0</v>
      </c>
      <c r="Q964" s="8">
        <f>Table54[[#This Row],[Elanikud RKA]]/(Table54[[#This Row],[Elanikud]])</f>
        <v>0.74468085106382975</v>
      </c>
      <c r="S964" s="8">
        <f>Table54[[#This Row],[Liitunud ÜK e]]/(Table54[[#This Row],[Elanikud RKA]]+Table54[[#This Row],[Liitunud H e]])</f>
        <v>1</v>
      </c>
      <c r="T964" s="8">
        <f>Table54[[#This Row],[Liitunud ÜV e]]/(Table54[[#This Row],[Elanikud RKA]]+Table54[[#This Row],[Liitunud H e]])</f>
        <v>1</v>
      </c>
      <c r="U964" s="8">
        <f>Table54[[#This Row],[M liitunud ÜK LP e]]/(Table54[[#This Row],[Elanikud RKA]]+Table54[[#This Row],[Liitunud H e]])</f>
        <v>0</v>
      </c>
      <c r="V964" s="8">
        <f>Table54[[#This Row],[M liitunud ÜV LP e]]/(Table54[[#This Row],[Elanikud RKA]]+Table54[[#This Row],[Liitunud H e]])</f>
        <v>0</v>
      </c>
      <c r="W964" s="8">
        <f>Table54[[#This Row],[M liitunud ÜK e]]/(Table54[[#This Row],[Elanikud RKA]]+Table54[[#This Row],[Liitunud H e]])</f>
        <v>0</v>
      </c>
      <c r="X964" s="8">
        <f>Table54[[#This Row],[M liitunud ÜV e]]/(Table54[[#This Row],[Elanikud RKA]]+Table54[[#This Row],[Liitunud H e]])</f>
        <v>0</v>
      </c>
    </row>
    <row r="965" spans="1:24" ht="20.100000000000001" customHeight="1" x14ac:dyDescent="0.25">
      <c r="A965" s="12" t="s">
        <v>1901</v>
      </c>
      <c r="B965" s="12" t="s">
        <v>1902</v>
      </c>
      <c r="C965" s="2" t="s">
        <v>26</v>
      </c>
      <c r="D965" s="12" t="s">
        <v>1550</v>
      </c>
      <c r="E965" s="12" t="s">
        <v>1585</v>
      </c>
      <c r="F965" s="12" t="s">
        <v>1903</v>
      </c>
      <c r="G965" s="13">
        <v>220</v>
      </c>
      <c r="H965" s="13">
        <v>0</v>
      </c>
      <c r="I965" s="13">
        <v>120</v>
      </c>
      <c r="J965" s="13"/>
      <c r="K965" s="13"/>
      <c r="L965" s="13"/>
      <c r="M965" s="13"/>
      <c r="N965" s="13"/>
      <c r="O965" s="13"/>
      <c r="P965" s="13"/>
      <c r="Q965" s="14">
        <f>Table54[[#This Row],[Elanikud RKA]]/(Table54[[#This Row],[Elanikud]])</f>
        <v>0.54545454545454541</v>
      </c>
      <c r="R965" s="14"/>
      <c r="S965" s="14">
        <f>Table54[[#This Row],[Liitunud ÜK e]]/(Table54[[#This Row],[Elanikud RKA]]+Table54[[#This Row],[Liitunud H e]])</f>
        <v>0</v>
      </c>
      <c r="T965" s="14">
        <f>Table54[[#This Row],[Liitunud ÜV e]]/(Table54[[#This Row],[Elanikud RKA]]+Table54[[#This Row],[Liitunud H e]])</f>
        <v>0</v>
      </c>
      <c r="U965" s="14">
        <f>Table54[[#This Row],[M liitunud ÜK LP e]]/(Table54[[#This Row],[Elanikud RKA]]+Table54[[#This Row],[Liitunud H e]])</f>
        <v>0</v>
      </c>
      <c r="V965" s="14">
        <f>Table54[[#This Row],[M liitunud ÜV LP e]]/(Table54[[#This Row],[Elanikud RKA]]+Table54[[#This Row],[Liitunud H e]])</f>
        <v>0</v>
      </c>
      <c r="W965" s="14">
        <f>Table54[[#This Row],[M liitunud ÜK e]]/(Table54[[#This Row],[Elanikud RKA]]+Table54[[#This Row],[Liitunud H e]])</f>
        <v>0</v>
      </c>
      <c r="X965" s="14">
        <f>Table54[[#This Row],[M liitunud ÜV e]]/(Table54[[#This Row],[Elanikud RKA]]+Table54[[#This Row],[Liitunud H e]])</f>
        <v>0</v>
      </c>
    </row>
    <row r="966" spans="1:24" ht="20.100000000000001" customHeight="1" x14ac:dyDescent="0.25">
      <c r="A966" s="12" t="s">
        <v>1904</v>
      </c>
      <c r="B966" s="12" t="s">
        <v>1905</v>
      </c>
      <c r="C966" s="2" t="s">
        <v>26</v>
      </c>
      <c r="D966" s="12" t="s">
        <v>1550</v>
      </c>
      <c r="E966" s="12" t="s">
        <v>1585</v>
      </c>
      <c r="F966" s="12" t="s">
        <v>1906</v>
      </c>
      <c r="G966" s="13">
        <v>335</v>
      </c>
      <c r="H966" s="13">
        <v>0</v>
      </c>
      <c r="I966" s="13">
        <v>190</v>
      </c>
      <c r="J966" s="13"/>
      <c r="K966" s="13"/>
      <c r="L966" s="13"/>
      <c r="M966" s="13"/>
      <c r="N966" s="13"/>
      <c r="O966" s="13"/>
      <c r="P966" s="13"/>
      <c r="Q966" s="14">
        <f>Table54[[#This Row],[Elanikud RKA]]/(Table54[[#This Row],[Elanikud]])</f>
        <v>0.56716417910447758</v>
      </c>
      <c r="R966" s="14"/>
      <c r="S966" s="14">
        <f>Table54[[#This Row],[Liitunud ÜK e]]/(Table54[[#This Row],[Elanikud RKA]]+Table54[[#This Row],[Liitunud H e]])</f>
        <v>0</v>
      </c>
      <c r="T966" s="14">
        <f>Table54[[#This Row],[Liitunud ÜV e]]/(Table54[[#This Row],[Elanikud RKA]]+Table54[[#This Row],[Liitunud H e]])</f>
        <v>0</v>
      </c>
      <c r="U966" s="14">
        <f>Table54[[#This Row],[M liitunud ÜK LP e]]/(Table54[[#This Row],[Elanikud RKA]]+Table54[[#This Row],[Liitunud H e]])</f>
        <v>0</v>
      </c>
      <c r="V966" s="14">
        <f>Table54[[#This Row],[M liitunud ÜV LP e]]/(Table54[[#This Row],[Elanikud RKA]]+Table54[[#This Row],[Liitunud H e]])</f>
        <v>0</v>
      </c>
      <c r="W966" s="14">
        <f>Table54[[#This Row],[M liitunud ÜK e]]/(Table54[[#This Row],[Elanikud RKA]]+Table54[[#This Row],[Liitunud H e]])</f>
        <v>0</v>
      </c>
      <c r="X966" s="14">
        <f>Table54[[#This Row],[M liitunud ÜV e]]/(Table54[[#This Row],[Elanikud RKA]]+Table54[[#This Row],[Liitunud H e]])</f>
        <v>0</v>
      </c>
    </row>
    <row r="967" spans="1:24" ht="20.100000000000001" customHeight="1" x14ac:dyDescent="0.25">
      <c r="A967" s="6" t="s">
        <v>1583</v>
      </c>
      <c r="B967" s="6" t="s">
        <v>1584</v>
      </c>
      <c r="C967" s="1" t="s">
        <v>26</v>
      </c>
      <c r="D967" s="6" t="s">
        <v>1550</v>
      </c>
      <c r="E967" s="6" t="s">
        <v>1585</v>
      </c>
      <c r="F967" s="6" t="s">
        <v>1586</v>
      </c>
      <c r="G967" s="7">
        <v>332</v>
      </c>
      <c r="H967" s="7">
        <v>0</v>
      </c>
      <c r="I967" s="7">
        <v>310</v>
      </c>
      <c r="J967" s="7">
        <v>270</v>
      </c>
      <c r="K967" s="7">
        <v>300</v>
      </c>
      <c r="L967" s="7">
        <v>0</v>
      </c>
      <c r="M967" s="7">
        <v>0</v>
      </c>
      <c r="N967" s="7">
        <v>0</v>
      </c>
      <c r="O967" s="7">
        <f>Table54[[#This Row],[Elanikud RKA]]-Table54[[#This Row],[Liitunud ÜK e]]-Table54[[#This Row],[M liitunud ÜK LP e]]</f>
        <v>40</v>
      </c>
      <c r="P967" s="7">
        <f>Table54[[#This Row],[Elanikud RKA]]-Table54[[#This Row],[Liitunud ÜV e]]-Table54[[#This Row],[M liitunud ÜV LP e]]</f>
        <v>10</v>
      </c>
      <c r="Q967" s="8">
        <f>Table54[[#This Row],[Elanikud RKA]]/(Table54[[#This Row],[Elanikud]])</f>
        <v>0.9337349397590361</v>
      </c>
      <c r="S967" s="8">
        <f>Table54[[#This Row],[Liitunud ÜK e]]/(Table54[[#This Row],[Elanikud RKA]]+Table54[[#This Row],[Liitunud H e]])</f>
        <v>0.87096774193548387</v>
      </c>
      <c r="T967" s="8">
        <f>Table54[[#This Row],[Liitunud ÜV e]]/(Table54[[#This Row],[Elanikud RKA]]+Table54[[#This Row],[Liitunud H e]])</f>
        <v>0.967741935483871</v>
      </c>
      <c r="U967" s="8">
        <f>Table54[[#This Row],[M liitunud ÜK LP e]]/(Table54[[#This Row],[Elanikud RKA]]+Table54[[#This Row],[Liitunud H e]])</f>
        <v>0</v>
      </c>
      <c r="V967" s="8">
        <f>Table54[[#This Row],[M liitunud ÜV LP e]]/(Table54[[#This Row],[Elanikud RKA]]+Table54[[#This Row],[Liitunud H e]])</f>
        <v>0</v>
      </c>
      <c r="W967" s="8">
        <f>Table54[[#This Row],[M liitunud ÜK e]]/(Table54[[#This Row],[Elanikud RKA]]+Table54[[#This Row],[Liitunud H e]])</f>
        <v>0.12903225806451613</v>
      </c>
      <c r="X967" s="8">
        <f>Table54[[#This Row],[M liitunud ÜV e]]/(Table54[[#This Row],[Elanikud RKA]]+Table54[[#This Row],[Liitunud H e]])</f>
        <v>3.2258064516129031E-2</v>
      </c>
    </row>
    <row r="968" spans="1:24" ht="20.100000000000001" customHeight="1" x14ac:dyDescent="0.25">
      <c r="A968" s="9" t="s">
        <v>1583</v>
      </c>
      <c r="B968" s="9" t="s">
        <v>1584</v>
      </c>
      <c r="C968" s="3" t="s">
        <v>26</v>
      </c>
      <c r="D968" s="9" t="s">
        <v>1550</v>
      </c>
      <c r="E968" s="9" t="s">
        <v>1585</v>
      </c>
      <c r="F968" s="9" t="s">
        <v>2138</v>
      </c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1"/>
    </row>
    <row r="969" spans="1:24" ht="20.100000000000001" customHeight="1" x14ac:dyDescent="0.25">
      <c r="A969" s="6" t="s">
        <v>1587</v>
      </c>
      <c r="B969" s="6" t="s">
        <v>1588</v>
      </c>
      <c r="C969" s="1" t="s">
        <v>26</v>
      </c>
      <c r="D969" s="6" t="s">
        <v>1550</v>
      </c>
      <c r="E969" s="6" t="s">
        <v>1589</v>
      </c>
      <c r="F969" s="6" t="s">
        <v>1590</v>
      </c>
      <c r="G969" s="7">
        <v>444</v>
      </c>
      <c r="H969" s="7">
        <v>0</v>
      </c>
      <c r="I969" s="7">
        <v>410</v>
      </c>
      <c r="J969" s="7">
        <v>317</v>
      </c>
      <c r="K969" s="7">
        <v>410</v>
      </c>
      <c r="L969" s="7">
        <v>0</v>
      </c>
      <c r="M969" s="7">
        <v>50</v>
      </c>
      <c r="N969" s="7">
        <v>0</v>
      </c>
      <c r="O969" s="7">
        <f>Table54[[#This Row],[Elanikud RKA]]-Table54[[#This Row],[Liitunud ÜK e]]-Table54[[#This Row],[M liitunud ÜK LP e]]</f>
        <v>43</v>
      </c>
      <c r="P969" s="7">
        <f>Table54[[#This Row],[Elanikud RKA]]-Table54[[#This Row],[Liitunud ÜV e]]-Table54[[#This Row],[M liitunud ÜV LP e]]</f>
        <v>0</v>
      </c>
      <c r="Q969" s="8">
        <f>Table54[[#This Row],[Elanikud RKA]]/(Table54[[#This Row],[Elanikud]])</f>
        <v>0.92342342342342343</v>
      </c>
      <c r="S969" s="8">
        <f>Table54[[#This Row],[Liitunud ÜK e]]/(Table54[[#This Row],[Elanikud RKA]]+Table54[[#This Row],[Liitunud H e]])</f>
        <v>0.77317073170731709</v>
      </c>
      <c r="T969" s="8">
        <f>Table54[[#This Row],[Liitunud ÜV e]]/(Table54[[#This Row],[Elanikud RKA]]+Table54[[#This Row],[Liitunud H e]])</f>
        <v>1</v>
      </c>
      <c r="U969" s="8">
        <f>Table54[[#This Row],[M liitunud ÜK LP e]]/(Table54[[#This Row],[Elanikud RKA]]+Table54[[#This Row],[Liitunud H e]])</f>
        <v>0.12195121951219512</v>
      </c>
      <c r="V969" s="8">
        <f>Table54[[#This Row],[M liitunud ÜV LP e]]/(Table54[[#This Row],[Elanikud RKA]]+Table54[[#This Row],[Liitunud H e]])</f>
        <v>0</v>
      </c>
      <c r="W969" s="8">
        <f>Table54[[#This Row],[M liitunud ÜK e]]/(Table54[[#This Row],[Elanikud RKA]]+Table54[[#This Row],[Liitunud H e]])</f>
        <v>0.1048780487804878</v>
      </c>
      <c r="X969" s="8">
        <f>Table54[[#This Row],[M liitunud ÜV e]]/(Table54[[#This Row],[Elanikud RKA]]+Table54[[#This Row],[Liitunud H e]])</f>
        <v>0</v>
      </c>
    </row>
    <row r="970" spans="1:24" ht="20.100000000000001" customHeight="1" x14ac:dyDescent="0.25">
      <c r="A970" s="9" t="s">
        <v>1587</v>
      </c>
      <c r="B970" s="9" t="s">
        <v>1588</v>
      </c>
      <c r="C970" s="3" t="s">
        <v>26</v>
      </c>
      <c r="D970" s="9" t="s">
        <v>1550</v>
      </c>
      <c r="E970" s="9" t="s">
        <v>1589</v>
      </c>
      <c r="F970" s="9" t="s">
        <v>2139</v>
      </c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1"/>
    </row>
    <row r="971" spans="1:24" ht="20.100000000000001" customHeight="1" x14ac:dyDescent="0.25">
      <c r="A971" s="9" t="s">
        <v>1587</v>
      </c>
      <c r="B971" s="9" t="s">
        <v>1588</v>
      </c>
      <c r="C971" s="3" t="s">
        <v>26</v>
      </c>
      <c r="D971" s="9" t="s">
        <v>1550</v>
      </c>
      <c r="E971" s="9" t="s">
        <v>1589</v>
      </c>
      <c r="F971" s="9" t="s">
        <v>2140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1"/>
    </row>
    <row r="972" spans="1:24" ht="20.100000000000001" customHeight="1" x14ac:dyDescent="0.25">
      <c r="A972" s="6" t="s">
        <v>1591</v>
      </c>
      <c r="B972" s="6" t="s">
        <v>1592</v>
      </c>
      <c r="C972" s="1" t="s">
        <v>26</v>
      </c>
      <c r="D972" s="6" t="s">
        <v>1550</v>
      </c>
      <c r="E972" s="6" t="s">
        <v>1589</v>
      </c>
      <c r="F972" s="6" t="s">
        <v>1593</v>
      </c>
      <c r="G972" s="7">
        <v>154</v>
      </c>
      <c r="H972" s="7">
        <v>0</v>
      </c>
      <c r="I972" s="7">
        <v>50</v>
      </c>
      <c r="J972" s="7">
        <v>50</v>
      </c>
      <c r="K972" s="7">
        <v>50</v>
      </c>
      <c r="L972" s="7">
        <v>0</v>
      </c>
      <c r="M972" s="7">
        <v>0</v>
      </c>
      <c r="N972" s="7">
        <v>0</v>
      </c>
      <c r="O972" s="7">
        <f>Table54[[#This Row],[Elanikud RKA]]-Table54[[#This Row],[Liitunud ÜK e]]-Table54[[#This Row],[M liitunud ÜK LP e]]</f>
        <v>0</v>
      </c>
      <c r="P972" s="7">
        <f>Table54[[#This Row],[Elanikud RKA]]-Table54[[#This Row],[Liitunud ÜV e]]-Table54[[#This Row],[M liitunud ÜV LP e]]</f>
        <v>0</v>
      </c>
      <c r="Q972" s="8">
        <f>Table54[[#This Row],[Elanikud RKA]]/(Table54[[#This Row],[Elanikud]])</f>
        <v>0.32467532467532467</v>
      </c>
      <c r="S972" s="8">
        <f>Table54[[#This Row],[Liitunud ÜK e]]/(Table54[[#This Row],[Elanikud RKA]]+Table54[[#This Row],[Liitunud H e]])</f>
        <v>1</v>
      </c>
      <c r="T972" s="8">
        <f>Table54[[#This Row],[Liitunud ÜV e]]/(Table54[[#This Row],[Elanikud RKA]]+Table54[[#This Row],[Liitunud H e]])</f>
        <v>1</v>
      </c>
      <c r="U972" s="8">
        <f>Table54[[#This Row],[M liitunud ÜK LP e]]/(Table54[[#This Row],[Elanikud RKA]]+Table54[[#This Row],[Liitunud H e]])</f>
        <v>0</v>
      </c>
      <c r="V972" s="8">
        <f>Table54[[#This Row],[M liitunud ÜV LP e]]/(Table54[[#This Row],[Elanikud RKA]]+Table54[[#This Row],[Liitunud H e]])</f>
        <v>0</v>
      </c>
      <c r="W972" s="8">
        <f>Table54[[#This Row],[M liitunud ÜK e]]/(Table54[[#This Row],[Elanikud RKA]]+Table54[[#This Row],[Liitunud H e]])</f>
        <v>0</v>
      </c>
      <c r="X972" s="8">
        <f>Table54[[#This Row],[M liitunud ÜV e]]/(Table54[[#This Row],[Elanikud RKA]]+Table54[[#This Row],[Liitunud H e]])</f>
        <v>0</v>
      </c>
    </row>
    <row r="973" spans="1:24" ht="20.100000000000001" customHeight="1" x14ac:dyDescent="0.25">
      <c r="A973" s="6" t="s">
        <v>1594</v>
      </c>
      <c r="B973" s="6" t="s">
        <v>1595</v>
      </c>
      <c r="C973" s="1" t="s">
        <v>26</v>
      </c>
      <c r="D973" s="6" t="s">
        <v>1550</v>
      </c>
      <c r="E973" s="6" t="s">
        <v>1596</v>
      </c>
      <c r="F973" s="6" t="s">
        <v>1597</v>
      </c>
      <c r="G973" s="7">
        <v>244</v>
      </c>
      <c r="H973" s="7">
        <v>0</v>
      </c>
      <c r="I973" s="7">
        <v>100</v>
      </c>
      <c r="J973" s="7">
        <v>68</v>
      </c>
      <c r="K973" s="7">
        <v>88</v>
      </c>
      <c r="L973" s="7">
        <v>0</v>
      </c>
      <c r="M973" s="7">
        <v>0</v>
      </c>
      <c r="N973" s="7">
        <v>2</v>
      </c>
      <c r="O973" s="7">
        <f>Table54[[#This Row],[Elanikud RKA]]-Table54[[#This Row],[Liitunud ÜK e]]-Table54[[#This Row],[M liitunud ÜK LP e]]</f>
        <v>32</v>
      </c>
      <c r="P973" s="7">
        <f>Table54[[#This Row],[Elanikud RKA]]-Table54[[#This Row],[Liitunud ÜV e]]-Table54[[#This Row],[M liitunud ÜV LP e]]</f>
        <v>10</v>
      </c>
      <c r="Q973" s="8">
        <f>Table54[[#This Row],[Elanikud RKA]]/(Table54[[#This Row],[Elanikud]])</f>
        <v>0.4098360655737705</v>
      </c>
      <c r="S973" s="8">
        <f>Table54[[#This Row],[Liitunud ÜK e]]/(Table54[[#This Row],[Elanikud RKA]]+Table54[[#This Row],[Liitunud H e]])</f>
        <v>0.68</v>
      </c>
      <c r="T973" s="8">
        <f>Table54[[#This Row],[Liitunud ÜV e]]/(Table54[[#This Row],[Elanikud RKA]]+Table54[[#This Row],[Liitunud H e]])</f>
        <v>0.88</v>
      </c>
      <c r="U973" s="8">
        <f>Table54[[#This Row],[M liitunud ÜK LP e]]/(Table54[[#This Row],[Elanikud RKA]]+Table54[[#This Row],[Liitunud H e]])</f>
        <v>0</v>
      </c>
      <c r="V973" s="8">
        <f>Table54[[#This Row],[M liitunud ÜV LP e]]/(Table54[[#This Row],[Elanikud RKA]]+Table54[[#This Row],[Liitunud H e]])</f>
        <v>0.02</v>
      </c>
      <c r="W973" s="8">
        <f>Table54[[#This Row],[M liitunud ÜK e]]/(Table54[[#This Row],[Elanikud RKA]]+Table54[[#This Row],[Liitunud H e]])</f>
        <v>0.32</v>
      </c>
      <c r="X973" s="8">
        <f>Table54[[#This Row],[M liitunud ÜV e]]/(Table54[[#This Row],[Elanikud RKA]]+Table54[[#This Row],[Liitunud H e]])</f>
        <v>0.1</v>
      </c>
    </row>
    <row r="974" spans="1:24" ht="20.100000000000001" customHeight="1" x14ac:dyDescent="0.25">
      <c r="A974" s="6" t="s">
        <v>1598</v>
      </c>
      <c r="B974" s="6" t="s">
        <v>1599</v>
      </c>
      <c r="C974" s="1" t="s">
        <v>26</v>
      </c>
      <c r="D974" s="6" t="s">
        <v>1550</v>
      </c>
      <c r="E974" s="6" t="s">
        <v>1596</v>
      </c>
      <c r="F974" s="6" t="s">
        <v>1600</v>
      </c>
      <c r="G974" s="7">
        <v>213</v>
      </c>
      <c r="H974" s="7">
        <v>0</v>
      </c>
      <c r="I974" s="7">
        <v>190</v>
      </c>
      <c r="J974" s="7">
        <v>171</v>
      </c>
      <c r="K974" s="7">
        <v>190</v>
      </c>
      <c r="L974" s="7">
        <v>0</v>
      </c>
      <c r="M974" s="7">
        <v>0</v>
      </c>
      <c r="N974" s="7">
        <v>0</v>
      </c>
      <c r="O974" s="7">
        <f>Table54[[#This Row],[Elanikud RKA]]-Table54[[#This Row],[Liitunud ÜK e]]-Table54[[#This Row],[M liitunud ÜK LP e]]</f>
        <v>19</v>
      </c>
      <c r="P974" s="7">
        <f>Table54[[#This Row],[Elanikud RKA]]-Table54[[#This Row],[Liitunud ÜV e]]-Table54[[#This Row],[M liitunud ÜV LP e]]</f>
        <v>0</v>
      </c>
      <c r="Q974" s="8">
        <f>Table54[[#This Row],[Elanikud RKA]]/(Table54[[#This Row],[Elanikud]])</f>
        <v>0.892018779342723</v>
      </c>
      <c r="S974" s="8">
        <f>Table54[[#This Row],[Liitunud ÜK e]]/(Table54[[#This Row],[Elanikud RKA]]+Table54[[#This Row],[Liitunud H e]])</f>
        <v>0.9</v>
      </c>
      <c r="T974" s="8">
        <f>Table54[[#This Row],[Liitunud ÜV e]]/(Table54[[#This Row],[Elanikud RKA]]+Table54[[#This Row],[Liitunud H e]])</f>
        <v>1</v>
      </c>
      <c r="U974" s="8">
        <f>Table54[[#This Row],[M liitunud ÜK LP e]]/(Table54[[#This Row],[Elanikud RKA]]+Table54[[#This Row],[Liitunud H e]])</f>
        <v>0</v>
      </c>
      <c r="V974" s="8">
        <f>Table54[[#This Row],[M liitunud ÜV LP e]]/(Table54[[#This Row],[Elanikud RKA]]+Table54[[#This Row],[Liitunud H e]])</f>
        <v>0</v>
      </c>
      <c r="W974" s="8">
        <f>Table54[[#This Row],[M liitunud ÜK e]]/(Table54[[#This Row],[Elanikud RKA]]+Table54[[#This Row],[Liitunud H e]])</f>
        <v>0.1</v>
      </c>
      <c r="X974" s="8">
        <f>Table54[[#This Row],[M liitunud ÜV e]]/(Table54[[#This Row],[Elanikud RKA]]+Table54[[#This Row],[Liitunud H e]])</f>
        <v>0</v>
      </c>
    </row>
    <row r="975" spans="1:24" s="9" customFormat="1" ht="20.100000000000001" customHeight="1" x14ac:dyDescent="0.25">
      <c r="A975" s="6" t="s">
        <v>1601</v>
      </c>
      <c r="B975" s="6" t="s">
        <v>1602</v>
      </c>
      <c r="C975" s="1" t="s">
        <v>26</v>
      </c>
      <c r="D975" s="6" t="s">
        <v>1550</v>
      </c>
      <c r="E975" s="6" t="s">
        <v>1603</v>
      </c>
      <c r="F975" s="6" t="s">
        <v>1604</v>
      </c>
      <c r="G975" s="7">
        <v>205</v>
      </c>
      <c r="H975" s="7">
        <v>0</v>
      </c>
      <c r="I975" s="7">
        <v>200</v>
      </c>
      <c r="J975" s="7">
        <v>200</v>
      </c>
      <c r="K975" s="7">
        <v>200</v>
      </c>
      <c r="L975" s="7">
        <v>0</v>
      </c>
      <c r="M975" s="7">
        <v>0</v>
      </c>
      <c r="N975" s="7">
        <v>0</v>
      </c>
      <c r="O975" s="7">
        <f>Table54[[#This Row],[Elanikud RKA]]-Table54[[#This Row],[Liitunud ÜK e]]-Table54[[#This Row],[M liitunud ÜK LP e]]</f>
        <v>0</v>
      </c>
      <c r="P975" s="7">
        <f>Table54[[#This Row],[Elanikud RKA]]-Table54[[#This Row],[Liitunud ÜV e]]-Table54[[#This Row],[M liitunud ÜV LP e]]</f>
        <v>0</v>
      </c>
      <c r="Q975" s="8">
        <f>Table54[[#This Row],[Elanikud RKA]]/(Table54[[#This Row],[Elanikud]])</f>
        <v>0.97560975609756095</v>
      </c>
      <c r="R975" s="8"/>
      <c r="S975" s="8">
        <f>Table54[[#This Row],[Liitunud ÜK e]]/(Table54[[#This Row],[Elanikud RKA]]+Table54[[#This Row],[Liitunud H e]])</f>
        <v>1</v>
      </c>
      <c r="T975" s="8">
        <f>Table54[[#This Row],[Liitunud ÜV e]]/(Table54[[#This Row],[Elanikud RKA]]+Table54[[#This Row],[Liitunud H e]])</f>
        <v>1</v>
      </c>
      <c r="U975" s="8">
        <f>Table54[[#This Row],[M liitunud ÜK LP e]]/(Table54[[#This Row],[Elanikud RKA]]+Table54[[#This Row],[Liitunud H e]])</f>
        <v>0</v>
      </c>
      <c r="V975" s="8">
        <f>Table54[[#This Row],[M liitunud ÜV LP e]]/(Table54[[#This Row],[Elanikud RKA]]+Table54[[#This Row],[Liitunud H e]])</f>
        <v>0</v>
      </c>
      <c r="W975" s="8">
        <f>Table54[[#This Row],[M liitunud ÜK e]]/(Table54[[#This Row],[Elanikud RKA]]+Table54[[#This Row],[Liitunud H e]])</f>
        <v>0</v>
      </c>
      <c r="X975" s="8">
        <f>Table54[[#This Row],[M liitunud ÜV e]]/(Table54[[#This Row],[Elanikud RKA]]+Table54[[#This Row],[Liitunud H e]])</f>
        <v>0</v>
      </c>
    </row>
    <row r="976" spans="1:24" ht="20.100000000000001" customHeight="1" x14ac:dyDescent="0.25">
      <c r="A976" s="6" t="s">
        <v>1605</v>
      </c>
      <c r="B976" s="6" t="s">
        <v>1606</v>
      </c>
      <c r="C976" s="1" t="s">
        <v>26</v>
      </c>
      <c r="D976" s="6" t="s">
        <v>1550</v>
      </c>
      <c r="E976" s="6" t="s">
        <v>1607</v>
      </c>
      <c r="F976" s="6" t="s">
        <v>1608</v>
      </c>
      <c r="G976" s="7">
        <v>146</v>
      </c>
      <c r="H976" s="7">
        <v>0</v>
      </c>
      <c r="I976" s="7">
        <v>140</v>
      </c>
      <c r="J976" s="7">
        <v>128</v>
      </c>
      <c r="K976" s="7">
        <v>128</v>
      </c>
      <c r="L976" s="7">
        <v>0</v>
      </c>
      <c r="M976" s="7">
        <v>0</v>
      </c>
      <c r="N976" s="7">
        <v>0</v>
      </c>
      <c r="O976" s="7">
        <f>Table54[[#This Row],[Elanikud RKA]]-Table54[[#This Row],[Liitunud ÜK e]]-Table54[[#This Row],[M liitunud ÜK LP e]]</f>
        <v>12</v>
      </c>
      <c r="P976" s="7">
        <f>Table54[[#This Row],[Elanikud RKA]]-Table54[[#This Row],[Liitunud ÜV e]]-Table54[[#This Row],[M liitunud ÜV LP e]]</f>
        <v>12</v>
      </c>
      <c r="Q976" s="8">
        <f>Table54[[#This Row],[Elanikud RKA]]/(Table54[[#This Row],[Elanikud]])</f>
        <v>0.95890410958904104</v>
      </c>
      <c r="S976" s="8">
        <f>Table54[[#This Row],[Liitunud ÜK e]]/(Table54[[#This Row],[Elanikud RKA]]+Table54[[#This Row],[Liitunud H e]])</f>
        <v>0.91428571428571426</v>
      </c>
      <c r="T976" s="8">
        <f>Table54[[#This Row],[Liitunud ÜV e]]/(Table54[[#This Row],[Elanikud RKA]]+Table54[[#This Row],[Liitunud H e]])</f>
        <v>0.91428571428571426</v>
      </c>
      <c r="U976" s="8">
        <f>Table54[[#This Row],[M liitunud ÜK LP e]]/(Table54[[#This Row],[Elanikud RKA]]+Table54[[#This Row],[Liitunud H e]])</f>
        <v>0</v>
      </c>
      <c r="V976" s="8">
        <f>Table54[[#This Row],[M liitunud ÜV LP e]]/(Table54[[#This Row],[Elanikud RKA]]+Table54[[#This Row],[Liitunud H e]])</f>
        <v>0</v>
      </c>
      <c r="W976" s="8">
        <f>Table54[[#This Row],[M liitunud ÜK e]]/(Table54[[#This Row],[Elanikud RKA]]+Table54[[#This Row],[Liitunud H e]])</f>
        <v>8.5714285714285715E-2</v>
      </c>
      <c r="X976" s="8">
        <f>Table54[[#This Row],[M liitunud ÜV e]]/(Table54[[#This Row],[Elanikud RKA]]+Table54[[#This Row],[Liitunud H e]])</f>
        <v>8.5714285714285715E-2</v>
      </c>
    </row>
    <row r="977" spans="1:24" ht="20.100000000000001" customHeight="1" x14ac:dyDescent="0.25">
      <c r="A977" s="6" t="s">
        <v>1609</v>
      </c>
      <c r="B977" s="6" t="s">
        <v>1610</v>
      </c>
      <c r="C977" s="1" t="s">
        <v>26</v>
      </c>
      <c r="D977" s="6" t="s">
        <v>1550</v>
      </c>
      <c r="E977" s="6" t="s">
        <v>1607</v>
      </c>
      <c r="F977" s="6" t="s">
        <v>1611</v>
      </c>
      <c r="G977" s="7">
        <v>135</v>
      </c>
      <c r="H977" s="7">
        <v>0</v>
      </c>
      <c r="I977" s="7">
        <v>130</v>
      </c>
      <c r="J977" s="7">
        <v>130</v>
      </c>
      <c r="K977" s="7">
        <v>130</v>
      </c>
      <c r="L977" s="7">
        <v>0</v>
      </c>
      <c r="M977" s="7">
        <v>0</v>
      </c>
      <c r="N977" s="7">
        <v>0</v>
      </c>
      <c r="O977" s="7">
        <f>Table54[[#This Row],[Elanikud RKA]]-Table54[[#This Row],[Liitunud ÜK e]]-Table54[[#This Row],[M liitunud ÜK LP e]]</f>
        <v>0</v>
      </c>
      <c r="P977" s="7">
        <f>Table54[[#This Row],[Elanikud RKA]]-Table54[[#This Row],[Liitunud ÜV e]]-Table54[[#This Row],[M liitunud ÜV LP e]]</f>
        <v>0</v>
      </c>
      <c r="Q977" s="8">
        <f>Table54[[#This Row],[Elanikud RKA]]/(Table54[[#This Row],[Elanikud]])</f>
        <v>0.96296296296296291</v>
      </c>
      <c r="S977" s="8">
        <f>Table54[[#This Row],[Liitunud ÜK e]]/(Table54[[#This Row],[Elanikud RKA]]+Table54[[#This Row],[Liitunud H e]])</f>
        <v>1</v>
      </c>
      <c r="T977" s="8">
        <f>Table54[[#This Row],[Liitunud ÜV e]]/(Table54[[#This Row],[Elanikud RKA]]+Table54[[#This Row],[Liitunud H e]])</f>
        <v>1</v>
      </c>
      <c r="U977" s="8">
        <f>Table54[[#This Row],[M liitunud ÜK LP e]]/(Table54[[#This Row],[Elanikud RKA]]+Table54[[#This Row],[Liitunud H e]])</f>
        <v>0</v>
      </c>
      <c r="V977" s="8">
        <f>Table54[[#This Row],[M liitunud ÜV LP e]]/(Table54[[#This Row],[Elanikud RKA]]+Table54[[#This Row],[Liitunud H e]])</f>
        <v>0</v>
      </c>
      <c r="W977" s="8">
        <f>Table54[[#This Row],[M liitunud ÜK e]]/(Table54[[#This Row],[Elanikud RKA]]+Table54[[#This Row],[Liitunud H e]])</f>
        <v>0</v>
      </c>
      <c r="X977" s="8">
        <f>Table54[[#This Row],[M liitunud ÜV e]]/(Table54[[#This Row],[Elanikud RKA]]+Table54[[#This Row],[Liitunud H e]])</f>
        <v>0</v>
      </c>
    </row>
    <row r="978" spans="1:24" s="9" customFormat="1" ht="20.100000000000001" customHeight="1" x14ac:dyDescent="0.25">
      <c r="A978" s="6" t="s">
        <v>1612</v>
      </c>
      <c r="B978" s="6" t="s">
        <v>410</v>
      </c>
      <c r="C978" s="1" t="s">
        <v>26</v>
      </c>
      <c r="D978" s="6" t="s">
        <v>1550</v>
      </c>
      <c r="E978" s="6" t="s">
        <v>1613</v>
      </c>
      <c r="F978" s="6" t="s">
        <v>412</v>
      </c>
      <c r="G978" s="7">
        <v>309</v>
      </c>
      <c r="H978" s="7">
        <v>0</v>
      </c>
      <c r="I978" s="7">
        <v>250</v>
      </c>
      <c r="J978" s="7">
        <v>250</v>
      </c>
      <c r="K978" s="7">
        <v>210</v>
      </c>
      <c r="L978" s="7">
        <v>0</v>
      </c>
      <c r="M978" s="7">
        <v>0</v>
      </c>
      <c r="N978" s="7">
        <v>0</v>
      </c>
      <c r="O978" s="7">
        <f>Table54[[#This Row],[Elanikud RKA]]-Table54[[#This Row],[Liitunud ÜK e]]-Table54[[#This Row],[M liitunud ÜK LP e]]</f>
        <v>0</v>
      </c>
      <c r="P978" s="7">
        <f>Table54[[#This Row],[Elanikud RKA]]-Table54[[#This Row],[Liitunud ÜV e]]-Table54[[#This Row],[M liitunud ÜV LP e]]</f>
        <v>40</v>
      </c>
      <c r="Q978" s="8">
        <f>Table54[[#This Row],[Elanikud RKA]]/(Table54[[#This Row],[Elanikud]])</f>
        <v>0.80906148867313921</v>
      </c>
      <c r="R978" s="8"/>
      <c r="S978" s="8">
        <f>Table54[[#This Row],[Liitunud ÜK e]]/(Table54[[#This Row],[Elanikud RKA]]+Table54[[#This Row],[Liitunud H e]])</f>
        <v>1</v>
      </c>
      <c r="T978" s="8">
        <f>Table54[[#This Row],[Liitunud ÜV e]]/(Table54[[#This Row],[Elanikud RKA]]+Table54[[#This Row],[Liitunud H e]])</f>
        <v>0.84</v>
      </c>
      <c r="U978" s="8">
        <f>Table54[[#This Row],[M liitunud ÜK LP e]]/(Table54[[#This Row],[Elanikud RKA]]+Table54[[#This Row],[Liitunud H e]])</f>
        <v>0</v>
      </c>
      <c r="V978" s="8">
        <f>Table54[[#This Row],[M liitunud ÜV LP e]]/(Table54[[#This Row],[Elanikud RKA]]+Table54[[#This Row],[Liitunud H e]])</f>
        <v>0</v>
      </c>
      <c r="W978" s="8">
        <f>Table54[[#This Row],[M liitunud ÜK e]]/(Table54[[#This Row],[Elanikud RKA]]+Table54[[#This Row],[Liitunud H e]])</f>
        <v>0</v>
      </c>
      <c r="X978" s="8">
        <f>Table54[[#This Row],[M liitunud ÜV e]]/(Table54[[#This Row],[Elanikud RKA]]+Table54[[#This Row],[Liitunud H e]])</f>
        <v>0.16</v>
      </c>
    </row>
    <row r="979" spans="1:24" s="9" customFormat="1" ht="20.100000000000001" customHeight="1" x14ac:dyDescent="0.25">
      <c r="A979" s="6" t="s">
        <v>1614</v>
      </c>
      <c r="B979" s="6" t="s">
        <v>1615</v>
      </c>
      <c r="C979" s="1" t="s">
        <v>26</v>
      </c>
      <c r="D979" s="6" t="s">
        <v>1550</v>
      </c>
      <c r="E979" s="6" t="s">
        <v>1613</v>
      </c>
      <c r="F979" s="6" t="s">
        <v>1616</v>
      </c>
      <c r="G979" s="7">
        <v>275</v>
      </c>
      <c r="H979" s="7">
        <v>0</v>
      </c>
      <c r="I979" s="7">
        <v>280</v>
      </c>
      <c r="J979" s="7">
        <v>200</v>
      </c>
      <c r="K979" s="7">
        <v>200</v>
      </c>
      <c r="L979" s="7">
        <v>0</v>
      </c>
      <c r="M979" s="7">
        <v>0</v>
      </c>
      <c r="N979" s="7">
        <v>0</v>
      </c>
      <c r="O979" s="7">
        <f>Table54[[#This Row],[Elanikud RKA]]-Table54[[#This Row],[Liitunud ÜK e]]-Table54[[#This Row],[M liitunud ÜK LP e]]</f>
        <v>80</v>
      </c>
      <c r="P979" s="7">
        <f>Table54[[#This Row],[Elanikud RKA]]-Table54[[#This Row],[Liitunud ÜV e]]-Table54[[#This Row],[M liitunud ÜV LP e]]</f>
        <v>80</v>
      </c>
      <c r="Q979" s="8">
        <f>Table54[[#This Row],[Elanikud RKA]]/(Table54[[#This Row],[Elanikud]]+G980)</f>
        <v>0.82111436950146632</v>
      </c>
      <c r="R979" s="8"/>
      <c r="S979" s="8">
        <f>Table54[[#This Row],[Liitunud ÜK e]]/(Table54[[#This Row],[Elanikud RKA]]+Table54[[#This Row],[Liitunud H e]])</f>
        <v>0.7142857142857143</v>
      </c>
      <c r="T979" s="8">
        <f>Table54[[#This Row],[Liitunud ÜV e]]/(Table54[[#This Row],[Elanikud RKA]]+Table54[[#This Row],[Liitunud H e]])</f>
        <v>0.7142857142857143</v>
      </c>
      <c r="U979" s="8">
        <f>Table54[[#This Row],[M liitunud ÜK LP e]]/(Table54[[#This Row],[Elanikud RKA]]+Table54[[#This Row],[Liitunud H e]])</f>
        <v>0</v>
      </c>
      <c r="V979" s="8">
        <f>Table54[[#This Row],[M liitunud ÜV LP e]]/(Table54[[#This Row],[Elanikud RKA]]+Table54[[#This Row],[Liitunud H e]])</f>
        <v>0</v>
      </c>
      <c r="W979" s="8">
        <f>Table54[[#This Row],[M liitunud ÜK e]]/(Table54[[#This Row],[Elanikud RKA]]+Table54[[#This Row],[Liitunud H e]])</f>
        <v>0.2857142857142857</v>
      </c>
      <c r="X979" s="8">
        <f>Table54[[#This Row],[M liitunud ÜV e]]/(Table54[[#This Row],[Elanikud RKA]]+Table54[[#This Row],[Liitunud H e]])</f>
        <v>0.2857142857142857</v>
      </c>
    </row>
    <row r="980" spans="1:24" ht="20.100000000000001" customHeight="1" x14ac:dyDescent="0.25">
      <c r="A980" s="6" t="s">
        <v>1614</v>
      </c>
      <c r="B980" s="6" t="s">
        <v>1615</v>
      </c>
      <c r="C980" s="1" t="s">
        <v>26</v>
      </c>
      <c r="D980" s="6" t="s">
        <v>1550</v>
      </c>
      <c r="E980" s="6" t="s">
        <v>1613</v>
      </c>
      <c r="F980" s="6" t="s">
        <v>1617</v>
      </c>
      <c r="G980" s="7">
        <v>66</v>
      </c>
      <c r="H980" s="7"/>
      <c r="I980" s="7"/>
      <c r="J980" s="7"/>
      <c r="K980" s="7"/>
      <c r="L980" s="7"/>
      <c r="M980" s="7"/>
      <c r="N980" s="7"/>
      <c r="O980" s="7"/>
      <c r="P980" s="7"/>
    </row>
    <row r="981" spans="1:24" s="9" customFormat="1" ht="20.100000000000001" customHeight="1" x14ac:dyDescent="0.25">
      <c r="A981" s="6" t="s">
        <v>1618</v>
      </c>
      <c r="B981" s="6" t="s">
        <v>1619</v>
      </c>
      <c r="C981" s="1" t="s">
        <v>26</v>
      </c>
      <c r="D981" s="6" t="s">
        <v>1550</v>
      </c>
      <c r="E981" s="6" t="s">
        <v>1613</v>
      </c>
      <c r="F981" s="6" t="s">
        <v>1620</v>
      </c>
      <c r="G981" s="7">
        <v>114</v>
      </c>
      <c r="H981" s="7">
        <v>0</v>
      </c>
      <c r="I981" s="7">
        <v>80</v>
      </c>
      <c r="J981" s="7">
        <v>80</v>
      </c>
      <c r="K981" s="7">
        <v>80</v>
      </c>
      <c r="L981" s="7">
        <v>0</v>
      </c>
      <c r="M981" s="7">
        <v>0</v>
      </c>
      <c r="N981" s="7">
        <v>0</v>
      </c>
      <c r="O981" s="7">
        <f>Table54[[#This Row],[Elanikud RKA]]-Table54[[#This Row],[Liitunud ÜK e]]-Table54[[#This Row],[M liitunud ÜK LP e]]</f>
        <v>0</v>
      </c>
      <c r="P981" s="7">
        <f>Table54[[#This Row],[Elanikud RKA]]-Table54[[#This Row],[Liitunud ÜV e]]-Table54[[#This Row],[M liitunud ÜV LP e]]</f>
        <v>0</v>
      </c>
      <c r="Q981" s="8">
        <f>Table54[[#This Row],[Elanikud RKA]]/(Table54[[#This Row],[Elanikud]])</f>
        <v>0.70175438596491224</v>
      </c>
      <c r="R981" s="8"/>
      <c r="S981" s="8">
        <f>Table54[[#This Row],[Liitunud ÜK e]]/(Table54[[#This Row],[Elanikud RKA]]+Table54[[#This Row],[Liitunud H e]])</f>
        <v>1</v>
      </c>
      <c r="T981" s="8">
        <f>Table54[[#This Row],[Liitunud ÜV e]]/(Table54[[#This Row],[Elanikud RKA]]+Table54[[#This Row],[Liitunud H e]])</f>
        <v>1</v>
      </c>
      <c r="U981" s="8">
        <f>Table54[[#This Row],[M liitunud ÜK LP e]]/(Table54[[#This Row],[Elanikud RKA]]+Table54[[#This Row],[Liitunud H e]])</f>
        <v>0</v>
      </c>
      <c r="V981" s="8">
        <f>Table54[[#This Row],[M liitunud ÜV LP e]]/(Table54[[#This Row],[Elanikud RKA]]+Table54[[#This Row],[Liitunud H e]])</f>
        <v>0</v>
      </c>
      <c r="W981" s="8">
        <f>Table54[[#This Row],[M liitunud ÜK e]]/(Table54[[#This Row],[Elanikud RKA]]+Table54[[#This Row],[Liitunud H e]])</f>
        <v>0</v>
      </c>
      <c r="X981" s="8">
        <f>Table54[[#This Row],[M liitunud ÜV e]]/(Table54[[#This Row],[Elanikud RKA]]+Table54[[#This Row],[Liitunud H e]])</f>
        <v>0</v>
      </c>
    </row>
    <row r="982" spans="1:24" ht="20.100000000000001" customHeight="1" x14ac:dyDescent="0.25">
      <c r="A982" s="6" t="s">
        <v>1621</v>
      </c>
      <c r="B982" s="6" t="s">
        <v>1622</v>
      </c>
      <c r="C982" s="1" t="s">
        <v>26</v>
      </c>
      <c r="D982" s="6" t="s">
        <v>1550</v>
      </c>
      <c r="E982" s="6" t="s">
        <v>1623</v>
      </c>
      <c r="F982" s="6" t="s">
        <v>1624</v>
      </c>
      <c r="G982" s="7">
        <v>162</v>
      </c>
      <c r="H982" s="7">
        <v>0</v>
      </c>
      <c r="I982" s="7">
        <v>140</v>
      </c>
      <c r="J982" s="7">
        <v>140</v>
      </c>
      <c r="K982" s="7">
        <v>140</v>
      </c>
      <c r="L982" s="7">
        <v>0</v>
      </c>
      <c r="M982" s="7">
        <v>0</v>
      </c>
      <c r="N982" s="7">
        <v>0</v>
      </c>
      <c r="O982" s="7">
        <f>Table54[[#This Row],[Elanikud RKA]]-Table54[[#This Row],[Liitunud ÜK e]]-Table54[[#This Row],[M liitunud ÜK LP e]]</f>
        <v>0</v>
      </c>
      <c r="P982" s="7">
        <f>Table54[[#This Row],[Elanikud RKA]]-Table54[[#This Row],[Liitunud ÜV e]]-Table54[[#This Row],[M liitunud ÜV LP e]]</f>
        <v>0</v>
      </c>
      <c r="Q982" s="8">
        <f>Table54[[#This Row],[Elanikud RKA]]/(Table54[[#This Row],[Elanikud]])</f>
        <v>0.86419753086419748</v>
      </c>
      <c r="S982" s="8">
        <f>Table54[[#This Row],[Liitunud ÜK e]]/(Table54[[#This Row],[Elanikud RKA]]+Table54[[#This Row],[Liitunud H e]])</f>
        <v>1</v>
      </c>
      <c r="T982" s="8">
        <f>Table54[[#This Row],[Liitunud ÜV e]]/(Table54[[#This Row],[Elanikud RKA]]+Table54[[#This Row],[Liitunud H e]])</f>
        <v>1</v>
      </c>
      <c r="U982" s="8">
        <f>Table54[[#This Row],[M liitunud ÜK LP e]]/(Table54[[#This Row],[Elanikud RKA]]+Table54[[#This Row],[Liitunud H e]])</f>
        <v>0</v>
      </c>
      <c r="V982" s="8">
        <f>Table54[[#This Row],[M liitunud ÜV LP e]]/(Table54[[#This Row],[Elanikud RKA]]+Table54[[#This Row],[Liitunud H e]])</f>
        <v>0</v>
      </c>
      <c r="W982" s="8">
        <f>Table54[[#This Row],[M liitunud ÜK e]]/(Table54[[#This Row],[Elanikud RKA]]+Table54[[#This Row],[Liitunud H e]])</f>
        <v>0</v>
      </c>
      <c r="X982" s="8">
        <f>Table54[[#This Row],[M liitunud ÜV e]]/(Table54[[#This Row],[Elanikud RKA]]+Table54[[#This Row],[Liitunud H e]])</f>
        <v>0</v>
      </c>
    </row>
    <row r="983" spans="1:24" ht="20.100000000000001" customHeight="1" x14ac:dyDescent="0.25">
      <c r="A983" s="6" t="s">
        <v>1625</v>
      </c>
      <c r="B983" s="6" t="s">
        <v>1626</v>
      </c>
      <c r="C983" s="1" t="s">
        <v>26</v>
      </c>
      <c r="D983" s="6" t="s">
        <v>1550</v>
      </c>
      <c r="E983" s="6" t="s">
        <v>1623</v>
      </c>
      <c r="F983" s="6" t="s">
        <v>1627</v>
      </c>
      <c r="G983" s="7">
        <v>166</v>
      </c>
      <c r="H983" s="7">
        <v>0</v>
      </c>
      <c r="I983" s="7">
        <v>110</v>
      </c>
      <c r="J983" s="7">
        <v>110</v>
      </c>
      <c r="K983" s="7">
        <v>110</v>
      </c>
      <c r="L983" s="7">
        <v>0</v>
      </c>
      <c r="M983" s="7">
        <v>0</v>
      </c>
      <c r="N983" s="7">
        <v>0</v>
      </c>
      <c r="O983" s="7">
        <f>Table54[[#This Row],[Elanikud RKA]]-Table54[[#This Row],[Liitunud ÜK e]]-J984-Table54[[#This Row],[M liitunud ÜK LP e]]</f>
        <v>-944</v>
      </c>
      <c r="P983" s="7">
        <f>Table54[[#This Row],[Elanikud RKA]]-Table54[[#This Row],[Liitunud ÜV e]]-K984-Table54[[#This Row],[M liitunud ÜV LP e]]</f>
        <v>-949</v>
      </c>
      <c r="Q983" s="8">
        <f>Table54[[#This Row],[Elanikud RKA]]/(Table54[[#This Row],[Elanikud]])</f>
        <v>0.66265060240963858</v>
      </c>
      <c r="S983" s="8">
        <f>Table54[[#This Row],[Liitunud ÜK e]]/(Table54[[#This Row],[Elanikud RKA]]+Table54[[#This Row],[Liitunud H e]])</f>
        <v>1</v>
      </c>
      <c r="T983" s="8">
        <f>Table54[[#This Row],[Liitunud ÜV e]]/(Table54[[#This Row],[Elanikud RKA]]+Table54[[#This Row],[Liitunud H e]])</f>
        <v>1</v>
      </c>
      <c r="U983" s="8">
        <f>Table54[[#This Row],[M liitunud ÜK LP e]]/(Table54[[#This Row],[Elanikud RKA]]+Table54[[#This Row],[Liitunud H e]])</f>
        <v>0</v>
      </c>
      <c r="V983" s="8">
        <f>Table54[[#This Row],[M liitunud ÜV LP e]]/(Table54[[#This Row],[Elanikud RKA]]+Table54[[#This Row],[Liitunud H e]])</f>
        <v>0</v>
      </c>
      <c r="W983" s="8">
        <f>Table54[[#This Row],[M liitunud ÜK e]]/(Table54[[#This Row],[Elanikud RKA]]+Table54[[#This Row],[Liitunud H e]])</f>
        <v>-8.581818181818182</v>
      </c>
      <c r="X983" s="8">
        <f>Table54[[#This Row],[M liitunud ÜV e]]/(Table54[[#This Row],[Elanikud RKA]]+Table54[[#This Row],[Liitunud H e]])</f>
        <v>-8.627272727272727</v>
      </c>
    </row>
    <row r="984" spans="1:24" ht="20.100000000000001" customHeight="1" x14ac:dyDescent="0.25">
      <c r="A984" s="6" t="s">
        <v>1628</v>
      </c>
      <c r="B984" s="6" t="s">
        <v>1629</v>
      </c>
      <c r="C984" s="1" t="s">
        <v>26</v>
      </c>
      <c r="D984" s="6" t="s">
        <v>1550</v>
      </c>
      <c r="E984" s="6" t="s">
        <v>1630</v>
      </c>
      <c r="F984" s="6" t="s">
        <v>1631</v>
      </c>
      <c r="G984" s="7">
        <v>1402</v>
      </c>
      <c r="H984" s="7">
        <v>0</v>
      </c>
      <c r="I984" s="7">
        <v>1520</v>
      </c>
      <c r="J984" s="7">
        <v>944</v>
      </c>
      <c r="K984" s="7">
        <v>949</v>
      </c>
      <c r="L984" s="7">
        <v>0</v>
      </c>
      <c r="M984" s="7">
        <v>571</v>
      </c>
      <c r="N984" s="7">
        <v>571</v>
      </c>
      <c r="O984" s="7">
        <f>Table54[[#This Row],[Elanikud RKA]]-Table54[[#This Row],[Liitunud ÜK e]]-J985-Table54[[#This Row],[M liitunud ÜK LP e]]</f>
        <v>5</v>
      </c>
      <c r="P984" s="7">
        <f>Table54[[#This Row],[Elanikud RKA]]-Table54[[#This Row],[Liitunud ÜV e]]-K985-Table54[[#This Row],[M liitunud ÜV LP e]]</f>
        <v>0</v>
      </c>
      <c r="Q984" s="8">
        <f>Table54[[#This Row],[Elanikud RKA]]/(Table54[[#This Row],[Elanikud]]+G985)</f>
        <v>0.96080910240202277</v>
      </c>
      <c r="S984" s="8">
        <f>Table54[[#This Row],[Liitunud ÜK e]]/(Table54[[#This Row],[Elanikud RKA]]+Table54[[#This Row],[Liitunud H e]])</f>
        <v>0.62105263157894741</v>
      </c>
      <c r="T984" s="8">
        <f>Table54[[#This Row],[Liitunud ÜV e]]/(Table54[[#This Row],[Elanikud RKA]]+Table54[[#This Row],[Liitunud H e]])</f>
        <v>0.62434210526315792</v>
      </c>
      <c r="U984" s="8">
        <f>Table54[[#This Row],[M liitunud ÜK LP e]]/(Table54[[#This Row],[Elanikud RKA]]+Table54[[#This Row],[Liitunud H e]])</f>
        <v>0.37565789473684208</v>
      </c>
      <c r="V984" s="8">
        <f>Table54[[#This Row],[M liitunud ÜV LP e]]/(Table54[[#This Row],[Elanikud RKA]]+Table54[[#This Row],[Liitunud H e]])</f>
        <v>0.37565789473684208</v>
      </c>
      <c r="W984" s="8">
        <f>Table54[[#This Row],[M liitunud ÜK e]]/(Table54[[#This Row],[Elanikud RKA]]+Table54[[#This Row],[Liitunud H e]])</f>
        <v>3.2894736842105261E-3</v>
      </c>
      <c r="X984" s="8">
        <f>Table54[[#This Row],[M liitunud ÜV e]]/(Table54[[#This Row],[Elanikud RKA]]+Table54[[#This Row],[Liitunud H e]])</f>
        <v>0</v>
      </c>
    </row>
    <row r="985" spans="1:24" ht="20.100000000000001" customHeight="1" x14ac:dyDescent="0.25">
      <c r="A985" s="6" t="s">
        <v>1628</v>
      </c>
      <c r="B985" s="6" t="s">
        <v>1629</v>
      </c>
      <c r="C985" s="1" t="s">
        <v>26</v>
      </c>
      <c r="D985" s="6" t="s">
        <v>1550</v>
      </c>
      <c r="E985" s="6" t="s">
        <v>1630</v>
      </c>
      <c r="F985" s="6" t="s">
        <v>1632</v>
      </c>
      <c r="G985" s="7">
        <v>180</v>
      </c>
      <c r="H985" s="7">
        <v>0</v>
      </c>
      <c r="I985" s="7"/>
      <c r="J985" s="7"/>
      <c r="K985" s="7"/>
      <c r="L985" s="7"/>
      <c r="M985" s="7"/>
      <c r="N985" s="7"/>
      <c r="O985" s="7"/>
      <c r="P985" s="7"/>
    </row>
    <row r="986" spans="1:24" s="25" customFormat="1" ht="20.100000000000001" customHeight="1" x14ac:dyDescent="0.25">
      <c r="A986" s="9" t="s">
        <v>1628</v>
      </c>
      <c r="B986" s="9" t="s">
        <v>1629</v>
      </c>
      <c r="C986" s="3" t="s">
        <v>26</v>
      </c>
      <c r="D986" s="9" t="s">
        <v>1550</v>
      </c>
      <c r="E986" s="9" t="s">
        <v>1630</v>
      </c>
      <c r="F986" s="9" t="s">
        <v>2141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1"/>
      <c r="R986" s="8"/>
      <c r="S986" s="8"/>
      <c r="T986" s="8"/>
      <c r="U986" s="8"/>
      <c r="V986" s="8"/>
      <c r="W986" s="8"/>
      <c r="X986" s="8"/>
    </row>
    <row r="987" spans="1:24" s="25" customFormat="1" ht="20.100000000000001" customHeight="1" x14ac:dyDescent="0.25">
      <c r="A987" s="9" t="s">
        <v>1628</v>
      </c>
      <c r="B987" s="9" t="s">
        <v>1629</v>
      </c>
      <c r="C987" s="3" t="s">
        <v>26</v>
      </c>
      <c r="D987" s="9" t="s">
        <v>1550</v>
      </c>
      <c r="E987" s="9" t="s">
        <v>1630</v>
      </c>
      <c r="F987" s="9" t="s">
        <v>2142</v>
      </c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1"/>
      <c r="R987" s="8"/>
      <c r="S987" s="8"/>
      <c r="T987" s="8"/>
      <c r="U987" s="8"/>
      <c r="V987" s="8"/>
      <c r="W987" s="8"/>
      <c r="X987" s="8"/>
    </row>
    <row r="988" spans="1:24" s="25" customFormat="1" ht="20.100000000000001" customHeight="1" x14ac:dyDescent="0.25">
      <c r="A988" s="6" t="s">
        <v>1633</v>
      </c>
      <c r="B988" s="6" t="s">
        <v>1634</v>
      </c>
      <c r="C988" s="1" t="s">
        <v>26</v>
      </c>
      <c r="D988" s="6" t="s">
        <v>1550</v>
      </c>
      <c r="E988" s="6" t="s">
        <v>1630</v>
      </c>
      <c r="F988" s="6" t="s">
        <v>1635</v>
      </c>
      <c r="G988" s="7">
        <v>313</v>
      </c>
      <c r="H988" s="7">
        <v>0</v>
      </c>
      <c r="I988" s="7">
        <v>310</v>
      </c>
      <c r="J988" s="7">
        <v>272</v>
      </c>
      <c r="K988" s="7">
        <v>288</v>
      </c>
      <c r="L988" s="7">
        <v>0</v>
      </c>
      <c r="M988" s="7">
        <v>0</v>
      </c>
      <c r="N988" s="7">
        <v>0</v>
      </c>
      <c r="O988" s="7">
        <f>Table54[[#This Row],[Elanikud RKA]]-Table54[[#This Row],[Liitunud ÜK e]]</f>
        <v>38</v>
      </c>
      <c r="P988" s="7">
        <f>Table54[[#This Row],[Elanikud RKA]]-Table54[[#This Row],[Liitunud ÜV e]]</f>
        <v>22</v>
      </c>
      <c r="Q988" s="8">
        <f>Table54[[#This Row],[Elanikud RKA]]/(Table54[[#This Row],[Elanikud]])</f>
        <v>0.99041533546325877</v>
      </c>
      <c r="R988" s="8"/>
      <c r="S988" s="8">
        <f>Table54[[#This Row],[Liitunud ÜK e]]/(Table54[[#This Row],[Elanikud RKA]]+Table54[[#This Row],[Liitunud H e]])</f>
        <v>0.8774193548387097</v>
      </c>
      <c r="T988" s="8">
        <f>Table54[[#This Row],[Liitunud ÜV e]]/(Table54[[#This Row],[Elanikud RKA]]+Table54[[#This Row],[Liitunud H e]])</f>
        <v>0.92903225806451617</v>
      </c>
      <c r="U988" s="8">
        <f>Table54[[#This Row],[M liitunud ÜK LP e]]/(Table54[[#This Row],[Elanikud RKA]]+Table54[[#This Row],[Liitunud H e]])</f>
        <v>0</v>
      </c>
      <c r="V988" s="8">
        <f>Table54[[#This Row],[M liitunud ÜV LP e]]/(Table54[[#This Row],[Elanikud RKA]]+Table54[[#This Row],[Liitunud H e]])</f>
        <v>0</v>
      </c>
      <c r="W988" s="8">
        <f>Table54[[#This Row],[M liitunud ÜK e]]/(Table54[[#This Row],[Elanikud RKA]]+Table54[[#This Row],[Liitunud H e]])</f>
        <v>0.12258064516129032</v>
      </c>
      <c r="X988" s="8">
        <f>Table54[[#This Row],[M liitunud ÜV e]]/(Table54[[#This Row],[Elanikud RKA]]+Table54[[#This Row],[Liitunud H e]])</f>
        <v>7.0967741935483872E-2</v>
      </c>
    </row>
    <row r="989" spans="1:24" s="25" customFormat="1" ht="20.100000000000001" customHeight="1" x14ac:dyDescent="0.25">
      <c r="A989" s="9" t="s">
        <v>1633</v>
      </c>
      <c r="B989" s="9" t="s">
        <v>1634</v>
      </c>
      <c r="C989" s="3" t="s">
        <v>26</v>
      </c>
      <c r="D989" s="9" t="s">
        <v>1550</v>
      </c>
      <c r="E989" s="9" t="s">
        <v>1630</v>
      </c>
      <c r="F989" s="9" t="s">
        <v>2143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1"/>
      <c r="R989" s="8"/>
      <c r="S989" s="8"/>
      <c r="T989" s="8"/>
      <c r="U989" s="8"/>
      <c r="V989" s="8"/>
      <c r="W989" s="8"/>
      <c r="X989" s="8"/>
    </row>
    <row r="990" spans="1:24" ht="20.100000000000001" customHeight="1" x14ac:dyDescent="0.25">
      <c r="A990" s="9" t="s">
        <v>1633</v>
      </c>
      <c r="B990" s="9" t="s">
        <v>1634</v>
      </c>
      <c r="C990" s="3" t="s">
        <v>26</v>
      </c>
      <c r="D990" s="9" t="s">
        <v>1550</v>
      </c>
      <c r="E990" s="9" t="s">
        <v>1630</v>
      </c>
      <c r="F990" s="9" t="s">
        <v>2144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1"/>
    </row>
    <row r="991" spans="1:24" ht="20.100000000000001" customHeight="1" x14ac:dyDescent="0.25">
      <c r="A991" s="6" t="s">
        <v>1636</v>
      </c>
      <c r="B991" s="6" t="s">
        <v>1637</v>
      </c>
      <c r="C991" s="1" t="s">
        <v>26</v>
      </c>
      <c r="D991" s="6" t="s">
        <v>1550</v>
      </c>
      <c r="E991" s="6" t="s">
        <v>1630</v>
      </c>
      <c r="F991" s="6" t="s">
        <v>1638</v>
      </c>
      <c r="G991" s="7">
        <v>181</v>
      </c>
      <c r="H991" s="7">
        <v>0</v>
      </c>
      <c r="I991" s="7">
        <v>180</v>
      </c>
      <c r="J991" s="7">
        <v>142</v>
      </c>
      <c r="K991" s="7">
        <v>171</v>
      </c>
      <c r="L991" s="7">
        <v>0</v>
      </c>
      <c r="M991" s="7">
        <v>0</v>
      </c>
      <c r="N991" s="7">
        <v>0</v>
      </c>
      <c r="O991" s="7">
        <f>Table54[[#This Row],[Elanikud RKA]]-Table54[[#This Row],[Liitunud ÜK e]]</f>
        <v>38</v>
      </c>
      <c r="P991" s="7">
        <f>Table54[[#This Row],[Elanikud RKA]]-Table54[[#This Row],[Liitunud ÜV e]]</f>
        <v>9</v>
      </c>
      <c r="Q991" s="8">
        <f>Table54[[#This Row],[Elanikud RKA]]/(Table54[[#This Row],[Elanikud]])</f>
        <v>0.99447513812154698</v>
      </c>
      <c r="S991" s="8">
        <f>Table54[[#This Row],[Liitunud ÜK e]]/(Table54[[#This Row],[Elanikud RKA]]+Table54[[#This Row],[Liitunud H e]])</f>
        <v>0.78888888888888886</v>
      </c>
      <c r="T991" s="8">
        <f>Table54[[#This Row],[Liitunud ÜV e]]/(Table54[[#This Row],[Elanikud RKA]]+Table54[[#This Row],[Liitunud H e]])</f>
        <v>0.95</v>
      </c>
      <c r="U991" s="8">
        <f>Table54[[#This Row],[M liitunud ÜK LP e]]/(Table54[[#This Row],[Elanikud RKA]]+Table54[[#This Row],[Liitunud H e]])</f>
        <v>0</v>
      </c>
      <c r="V991" s="8">
        <f>Table54[[#This Row],[M liitunud ÜV LP e]]/(Table54[[#This Row],[Elanikud RKA]]+Table54[[#This Row],[Liitunud H e]])</f>
        <v>0</v>
      </c>
      <c r="W991" s="8">
        <f>Table54[[#This Row],[M liitunud ÜK e]]/(Table54[[#This Row],[Elanikud RKA]]+Table54[[#This Row],[Liitunud H e]])</f>
        <v>0.21111111111111111</v>
      </c>
      <c r="X991" s="8">
        <f>Table54[[#This Row],[M liitunud ÜV e]]/(Table54[[#This Row],[Elanikud RKA]]+Table54[[#This Row],[Liitunud H e]])</f>
        <v>0.05</v>
      </c>
    </row>
    <row r="992" spans="1:24" ht="20.100000000000001" customHeight="1" x14ac:dyDescent="0.25">
      <c r="G992" s="7"/>
      <c r="H992" s="7"/>
      <c r="I992" s="7"/>
      <c r="J992" s="7"/>
      <c r="K992" s="7"/>
      <c r="L992" s="7"/>
      <c r="M992" s="7"/>
      <c r="N992" s="7"/>
      <c r="O992" s="7"/>
      <c r="P992" s="7"/>
      <c r="X992" s="26"/>
    </row>
    <row r="993" spans="1:2" ht="20.100000000000001" customHeight="1" x14ac:dyDescent="0.25">
      <c r="A993" s="6" t="s">
        <v>2145</v>
      </c>
      <c r="B993" s="6" t="s">
        <v>2146</v>
      </c>
    </row>
    <row r="994" spans="1:2" ht="20.100000000000001" customHeight="1" x14ac:dyDescent="0.25">
      <c r="B994" s="6" t="s">
        <v>2147</v>
      </c>
    </row>
    <row r="995" spans="1:2" ht="20.100000000000001" customHeight="1" x14ac:dyDescent="0.25">
      <c r="B995" s="6" t="s">
        <v>2148</v>
      </c>
    </row>
  </sheetData>
  <pageMargins left="0.70866141732283472" right="0.70866141732283472" top="0.74803149606299213" bottom="0.74803149606299213" header="0.31496062992125984" footer="0.31496062992125984"/>
  <pageSetup paperSize="8" scale="36" fitToHeight="0" orientation="landscape" r:id="rId1"/>
  <headerFooter>
    <oddHeader>&amp;LSkepast&amp;Puhkim AS&amp;RElanikkond</oddHeader>
    <oddFooter>&amp;LTöö nr 2014_0114&amp;R&amp;P(&amp;N)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Lisa_4_Elanikkond</vt:lpstr>
      <vt:lpstr>Lisa_4_Elanikkond!Print_Titles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Kertu Arumetsa</dc:creator>
  <cp:lastModifiedBy>Kertu Arumetsa</cp:lastModifiedBy>
  <dcterms:created xsi:type="dcterms:W3CDTF">2016-04-24T17:16:18Z</dcterms:created>
  <dcterms:modified xsi:type="dcterms:W3CDTF">2016-04-24T17:22:45Z</dcterms:modified>
</cp:coreProperties>
</file>