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\Desktop\"/>
    </mc:Choice>
  </mc:AlternateContent>
  <bookViews>
    <workbookView xWindow="0" yWindow="0" windowWidth="8580" windowHeight="8010"/>
  </bookViews>
  <sheets>
    <sheet name="30.06.2016" sheetId="14" r:id="rId1"/>
    <sheet name="elanike vee ja kanali hind " sheetId="5" r:id="rId2"/>
    <sheet name="elanike vee ja kanali hind +km" sheetId="9" r:id="rId3"/>
    <sheet name="el vee ja kanali hind+ab.+km" sheetId="12" r:id="rId4"/>
    <sheet name="elanike veeteenuse hind+km" sheetId="7" r:id="rId5"/>
    <sheet name="elanike veeteenuse hind+ab+km" sheetId="13" r:id="rId6"/>
    <sheet name="ettevõtete vee ja kanali hind" sheetId="6" r:id="rId7"/>
    <sheet name="tulu 1m3 vee müügist" sheetId="10" r:id="rId8"/>
    <sheet name="tulu 1m3 kanali müügist " sheetId="11" r:id="rId9"/>
    <sheet name="graafik 1 " sheetId="15" r:id="rId10"/>
    <sheet name="graafik 2" sheetId="16" r:id="rId11"/>
    <sheet name="graafik 3" sheetId="17" r:id="rId12"/>
    <sheet name="Leht2" sheetId="2" r:id="rId13"/>
    <sheet name="Leht3" sheetId="3" r:id="rId14"/>
  </sheets>
  <calcPr calcId="152511"/>
</workbook>
</file>

<file path=xl/calcChain.xml><?xml version="1.0" encoding="utf-8"?>
<calcChain xmlns="http://schemas.openxmlformats.org/spreadsheetml/2006/main">
  <c r="B34" i="14" l="1"/>
  <c r="AP8" i="17" l="1"/>
  <c r="AO8" i="17"/>
  <c r="AN8" i="17"/>
  <c r="AM8" i="17"/>
  <c r="AL8" i="17"/>
  <c r="AF8" i="17"/>
  <c r="AE8" i="17"/>
  <c r="AD8" i="17"/>
  <c r="AH8" i="17" s="1"/>
  <c r="AJ8" i="17" s="1"/>
  <c r="AC8" i="17"/>
  <c r="L8" i="17"/>
  <c r="P8" i="17" s="1"/>
  <c r="K8" i="17"/>
  <c r="O8" i="17" s="1"/>
  <c r="J8" i="17"/>
  <c r="N8" i="17" s="1"/>
  <c r="I8" i="17"/>
  <c r="AG8" i="17" s="1"/>
  <c r="AI8" i="17" s="1"/>
  <c r="AN8" i="16"/>
  <c r="AM8" i="16"/>
  <c r="AL8" i="16"/>
  <c r="AK8" i="16"/>
  <c r="AF8" i="16"/>
  <c r="AE8" i="16"/>
  <c r="AD8" i="16"/>
  <c r="AC8" i="16"/>
  <c r="L8" i="16"/>
  <c r="P8" i="16" s="1"/>
  <c r="K8" i="16"/>
  <c r="J8" i="16"/>
  <c r="N8" i="16" s="1"/>
  <c r="I8" i="16"/>
  <c r="AG8" i="16" s="1"/>
  <c r="AI8" i="16" s="1"/>
  <c r="AN8" i="15"/>
  <c r="AM8" i="15"/>
  <c r="AL8" i="15"/>
  <c r="AK8" i="15"/>
  <c r="AF8" i="15"/>
  <c r="AE8" i="15"/>
  <c r="AD8" i="15"/>
  <c r="AC8" i="15"/>
  <c r="L8" i="15"/>
  <c r="P8" i="15" s="1"/>
  <c r="K8" i="15"/>
  <c r="J8" i="15"/>
  <c r="N8" i="15" s="1"/>
  <c r="I8" i="15"/>
  <c r="AG8" i="15" s="1"/>
  <c r="AI8" i="15" s="1"/>
  <c r="AI8" i="11"/>
  <c r="AG8" i="11"/>
  <c r="AF8" i="11"/>
  <c r="AE8" i="11"/>
  <c r="AD8" i="11"/>
  <c r="AC8" i="11"/>
  <c r="L8" i="11"/>
  <c r="P8" i="11" s="1"/>
  <c r="K8" i="11"/>
  <c r="O8" i="11" s="1"/>
  <c r="J8" i="11"/>
  <c r="N8" i="11" s="1"/>
  <c r="I8" i="11"/>
  <c r="M8" i="11" s="1"/>
  <c r="AJ8" i="10"/>
  <c r="AH8" i="10"/>
  <c r="AF8" i="10"/>
  <c r="AE8" i="10"/>
  <c r="AD8" i="10"/>
  <c r="AC8" i="10"/>
  <c r="L8" i="10"/>
  <c r="P8" i="10" s="1"/>
  <c r="K8" i="10"/>
  <c r="O8" i="10" s="1"/>
  <c r="J8" i="10"/>
  <c r="N8" i="10" s="1"/>
  <c r="I8" i="10"/>
  <c r="M8" i="10" s="1"/>
  <c r="AJ8" i="6"/>
  <c r="AI8" i="6"/>
  <c r="AH8" i="6"/>
  <c r="AG8" i="6"/>
  <c r="AF8" i="6"/>
  <c r="AE8" i="6"/>
  <c r="AD8" i="6"/>
  <c r="AC8" i="6"/>
  <c r="O8" i="6"/>
  <c r="M8" i="6"/>
  <c r="L8" i="6"/>
  <c r="P8" i="6" s="1"/>
  <c r="J8" i="6"/>
  <c r="N8" i="6" s="1"/>
  <c r="I8" i="6"/>
  <c r="AN8" i="13"/>
  <c r="AM8" i="13"/>
  <c r="AL8" i="13"/>
  <c r="AK8" i="13"/>
  <c r="AF8" i="13"/>
  <c r="AE8" i="13"/>
  <c r="AD8" i="13"/>
  <c r="AH8" i="13" s="1"/>
  <c r="AJ8" i="13" s="1"/>
  <c r="AC8" i="13"/>
  <c r="L8" i="13"/>
  <c r="P8" i="13" s="1"/>
  <c r="K8" i="13"/>
  <c r="O8" i="13" s="1"/>
  <c r="J8" i="13"/>
  <c r="N8" i="13" s="1"/>
  <c r="I8" i="13"/>
  <c r="AG8" i="13" s="1"/>
  <c r="AI8" i="13" s="1"/>
  <c r="AJ8" i="7"/>
  <c r="AI8" i="7"/>
  <c r="AH8" i="7"/>
  <c r="AG8" i="7"/>
  <c r="AF8" i="7"/>
  <c r="AE8" i="7"/>
  <c r="AD8" i="7"/>
  <c r="AC8" i="7"/>
  <c r="L8" i="7"/>
  <c r="P8" i="7" s="1"/>
  <c r="K8" i="7"/>
  <c r="O8" i="7" s="1"/>
  <c r="J8" i="7"/>
  <c r="N8" i="7" s="1"/>
  <c r="I8" i="7"/>
  <c r="M8" i="7" s="1"/>
  <c r="AN8" i="12"/>
  <c r="AM8" i="12"/>
  <c r="AL8" i="12"/>
  <c r="AK8" i="12"/>
  <c r="AF8" i="12"/>
  <c r="AE8" i="12"/>
  <c r="AD8" i="12"/>
  <c r="AC8" i="12"/>
  <c r="L8" i="12"/>
  <c r="P8" i="12" s="1"/>
  <c r="K8" i="12"/>
  <c r="O8" i="12" s="1"/>
  <c r="J8" i="12"/>
  <c r="N8" i="12" s="1"/>
  <c r="I8" i="12"/>
  <c r="AG8" i="12" s="1"/>
  <c r="AJ8" i="9"/>
  <c r="AI8" i="9"/>
  <c r="AH8" i="9"/>
  <c r="AG8" i="9"/>
  <c r="AF8" i="9"/>
  <c r="AE8" i="9"/>
  <c r="AD8" i="9"/>
  <c r="AC8" i="9"/>
  <c r="P8" i="9"/>
  <c r="O8" i="9"/>
  <c r="M8" i="9"/>
  <c r="L8" i="9"/>
  <c r="K8" i="9"/>
  <c r="J8" i="9"/>
  <c r="I8" i="9"/>
  <c r="AJ8" i="5"/>
  <c r="AI8" i="5"/>
  <c r="AH8" i="5"/>
  <c r="AG8" i="5"/>
  <c r="AF8" i="5"/>
  <c r="AE8" i="5"/>
  <c r="AD8" i="5"/>
  <c r="AC8" i="5"/>
  <c r="N8" i="5"/>
  <c r="M8" i="5"/>
  <c r="L8" i="5"/>
  <c r="P8" i="5" s="1"/>
  <c r="K8" i="5"/>
  <c r="O8" i="5" s="1"/>
  <c r="I8" i="5"/>
  <c r="Q8" i="14"/>
  <c r="AK8" i="7" s="1"/>
  <c r="AP8" i="14"/>
  <c r="AJ8" i="11" s="1"/>
  <c r="AO8" i="14"/>
  <c r="AI8" i="10" s="1"/>
  <c r="AN8" i="14"/>
  <c r="AH8" i="11" s="1"/>
  <c r="AM8" i="14"/>
  <c r="AG8" i="10" s="1"/>
  <c r="AH8" i="14"/>
  <c r="AG8" i="14"/>
  <c r="AF8" i="14"/>
  <c r="AJ8" i="14" s="1"/>
  <c r="AL8" i="14" s="1"/>
  <c r="AJ8" i="12" s="1"/>
  <c r="AE8" i="14"/>
  <c r="R8" i="14"/>
  <c r="AQ8" i="15" s="1"/>
  <c r="AP8" i="15" l="1"/>
  <c r="AH8" i="16"/>
  <c r="AJ8" i="16" s="1"/>
  <c r="AR8" i="17"/>
  <c r="AK8" i="9"/>
  <c r="AH8" i="12"/>
  <c r="AH8" i="15"/>
  <c r="AJ8" i="15" s="1"/>
  <c r="AK8" i="17"/>
  <c r="AP8" i="16"/>
  <c r="AO8" i="16"/>
  <c r="M8" i="17"/>
  <c r="M8" i="16"/>
  <c r="O8" i="16"/>
  <c r="M8" i="15"/>
  <c r="O8" i="15"/>
  <c r="M8" i="13"/>
  <c r="M8" i="12"/>
  <c r="AI8" i="14"/>
  <c r="AK8" i="14" s="1"/>
  <c r="AP12" i="14"/>
  <c r="AQ8" i="17" l="1"/>
  <c r="AI8" i="12"/>
  <c r="AO8" i="13"/>
  <c r="AP44" i="17"/>
  <c r="AO44" i="17"/>
  <c r="AN44" i="17"/>
  <c r="AM44" i="17"/>
  <c r="AF44" i="17"/>
  <c r="AL44" i="17" s="1"/>
  <c r="AE44" i="17"/>
  <c r="AK44" i="17" s="1"/>
  <c r="AD44" i="17"/>
  <c r="AH44" i="17" s="1"/>
  <c r="AJ44" i="17" s="1"/>
  <c r="AC44" i="17"/>
  <c r="AG44" i="17" s="1"/>
  <c r="AI44" i="17" s="1"/>
  <c r="AN44" i="16"/>
  <c r="AM44" i="16"/>
  <c r="AL44" i="16"/>
  <c r="AK44" i="16"/>
  <c r="AF44" i="16"/>
  <c r="AE44" i="16"/>
  <c r="AD44" i="16"/>
  <c r="AH44" i="16" s="1"/>
  <c r="AJ44" i="16" s="1"/>
  <c r="AC44" i="16"/>
  <c r="AG44" i="16" s="1"/>
  <c r="AI44" i="16" s="1"/>
  <c r="AQ44" i="15"/>
  <c r="AP44" i="15"/>
  <c r="AN44" i="15"/>
  <c r="AM44" i="15"/>
  <c r="AL44" i="15"/>
  <c r="AK44" i="15"/>
  <c r="AF44" i="15"/>
  <c r="AE44" i="15"/>
  <c r="AD44" i="15"/>
  <c r="AH44" i="15" s="1"/>
  <c r="AJ44" i="15" s="1"/>
  <c r="AC44" i="15"/>
  <c r="AG44" i="15" s="1"/>
  <c r="AI44" i="15" s="1"/>
  <c r="AI44" i="11"/>
  <c r="AG44" i="11"/>
  <c r="AF44" i="11"/>
  <c r="AE44" i="11"/>
  <c r="AD44" i="11"/>
  <c r="AC44" i="11"/>
  <c r="AJ44" i="10"/>
  <c r="AH44" i="10"/>
  <c r="AF44" i="10"/>
  <c r="AE44" i="10"/>
  <c r="AD44" i="10"/>
  <c r="AC44" i="10"/>
  <c r="AJ44" i="6"/>
  <c r="AI44" i="6"/>
  <c r="AH44" i="6"/>
  <c r="AG44" i="6"/>
  <c r="AF44" i="6"/>
  <c r="AE44" i="6"/>
  <c r="AD44" i="6"/>
  <c r="AC44" i="6"/>
  <c r="L44" i="6"/>
  <c r="J44" i="6"/>
  <c r="AN44" i="13"/>
  <c r="AM44" i="13"/>
  <c r="AL44" i="13"/>
  <c r="AK44" i="13"/>
  <c r="AF44" i="13"/>
  <c r="AE44" i="13"/>
  <c r="AD44" i="13"/>
  <c r="AH44" i="13" s="1"/>
  <c r="AJ44" i="13" s="1"/>
  <c r="AC44" i="13"/>
  <c r="AG44" i="13" s="1"/>
  <c r="AI44" i="13" s="1"/>
  <c r="AK44" i="7"/>
  <c r="AJ44" i="7"/>
  <c r="AI44" i="7"/>
  <c r="AH44" i="7"/>
  <c r="AG44" i="7"/>
  <c r="AF44" i="7"/>
  <c r="AE44" i="7"/>
  <c r="AD44" i="7"/>
  <c r="AC44" i="7"/>
  <c r="AN44" i="12"/>
  <c r="AM44" i="12"/>
  <c r="AL44" i="12"/>
  <c r="AK44" i="12"/>
  <c r="AF44" i="12"/>
  <c r="AE44" i="12"/>
  <c r="AD44" i="12"/>
  <c r="AH44" i="12" s="1"/>
  <c r="AC44" i="12"/>
  <c r="AG44" i="12" s="1"/>
  <c r="O44" i="9"/>
  <c r="M44" i="9"/>
  <c r="K44" i="5"/>
  <c r="I44" i="5"/>
  <c r="AP44" i="14"/>
  <c r="AJ44" i="11" s="1"/>
  <c r="AO44" i="14"/>
  <c r="AN44" i="14"/>
  <c r="AM44" i="14"/>
  <c r="AG44" i="10" s="1"/>
  <c r="AH44" i="14"/>
  <c r="AG44" i="14"/>
  <c r="AR44" i="17" s="1"/>
  <c r="AF44" i="14"/>
  <c r="AJ44" i="14" s="1"/>
  <c r="AL44" i="14" s="1"/>
  <c r="AE44" i="14"/>
  <c r="AI44" i="14" s="1"/>
  <c r="AK44" i="14" s="1"/>
  <c r="AI44" i="12" s="1"/>
  <c r="AP44" i="16" l="1"/>
  <c r="AO44" i="16"/>
  <c r="AQ44" i="17"/>
  <c r="AJ44" i="12"/>
  <c r="AH44" i="11"/>
  <c r="AO44" i="13"/>
  <c r="AI44" i="10"/>
  <c r="AP27" i="17"/>
  <c r="AO27" i="17"/>
  <c r="AN27" i="17"/>
  <c r="AM27" i="17"/>
  <c r="AL27" i="17"/>
  <c r="AK27" i="17"/>
  <c r="AF27" i="17"/>
  <c r="AE27" i="17"/>
  <c r="AD27" i="17"/>
  <c r="AH27" i="17" s="1"/>
  <c r="AJ27" i="17" s="1"/>
  <c r="AC27" i="17"/>
  <c r="AG27" i="17" s="1"/>
  <c r="AI27" i="17" s="1"/>
  <c r="AN27" i="16"/>
  <c r="AM27" i="16"/>
  <c r="AL27" i="16"/>
  <c r="AK27" i="16"/>
  <c r="AF27" i="16"/>
  <c r="AE27" i="16"/>
  <c r="AD27" i="16"/>
  <c r="AH27" i="16" s="1"/>
  <c r="AJ27" i="16" s="1"/>
  <c r="AC27" i="16"/>
  <c r="AG27" i="16" s="1"/>
  <c r="AI27" i="16" s="1"/>
  <c r="AQ27" i="15"/>
  <c r="AP27" i="15"/>
  <c r="AN27" i="15"/>
  <c r="AM27" i="15"/>
  <c r="AL27" i="15"/>
  <c r="AK27" i="15"/>
  <c r="AF27" i="15"/>
  <c r="AE27" i="15"/>
  <c r="AD27" i="15"/>
  <c r="AH27" i="15" s="1"/>
  <c r="AJ27" i="15" s="1"/>
  <c r="AC27" i="15"/>
  <c r="AG27" i="15" s="1"/>
  <c r="AI27" i="15" s="1"/>
  <c r="AI27" i="11"/>
  <c r="AG27" i="11"/>
  <c r="AF27" i="11"/>
  <c r="AE27" i="11"/>
  <c r="AD27" i="11"/>
  <c r="AC27" i="11"/>
  <c r="AJ27" i="10"/>
  <c r="AH27" i="10"/>
  <c r="AF27" i="10"/>
  <c r="AE27" i="10"/>
  <c r="AD27" i="10"/>
  <c r="AC27" i="10"/>
  <c r="AJ27" i="6"/>
  <c r="AI27" i="6"/>
  <c r="AH27" i="6"/>
  <c r="AG27" i="6"/>
  <c r="AF27" i="6"/>
  <c r="AE27" i="6"/>
  <c r="AD27" i="6"/>
  <c r="AC27" i="6"/>
  <c r="L27" i="6"/>
  <c r="J27" i="6"/>
  <c r="AN27" i="13"/>
  <c r="AM27" i="13"/>
  <c r="AL27" i="13"/>
  <c r="AK27" i="13"/>
  <c r="AF27" i="13"/>
  <c r="AE27" i="13"/>
  <c r="AD27" i="13"/>
  <c r="AH27" i="13" s="1"/>
  <c r="AJ27" i="13" s="1"/>
  <c r="AC27" i="13"/>
  <c r="AG27" i="13" s="1"/>
  <c r="AI27" i="13" s="1"/>
  <c r="AK27" i="7"/>
  <c r="AJ27" i="7"/>
  <c r="AI27" i="7"/>
  <c r="AH27" i="7"/>
  <c r="AG27" i="7"/>
  <c r="AF27" i="7"/>
  <c r="AE27" i="7"/>
  <c r="AD27" i="7"/>
  <c r="AC27" i="7"/>
  <c r="AN27" i="12"/>
  <c r="AM27" i="12"/>
  <c r="AL27" i="12"/>
  <c r="AK27" i="12"/>
  <c r="AJ27" i="12"/>
  <c r="AF27" i="12"/>
  <c r="AE27" i="12"/>
  <c r="AD27" i="12"/>
  <c r="AH27" i="12" s="1"/>
  <c r="AC27" i="12"/>
  <c r="AG27" i="12" s="1"/>
  <c r="AJ27" i="9"/>
  <c r="AI27" i="9"/>
  <c r="AH27" i="9"/>
  <c r="AG27" i="9"/>
  <c r="AF27" i="9"/>
  <c r="AE27" i="9"/>
  <c r="AD27" i="9"/>
  <c r="AC27" i="9"/>
  <c r="O27" i="9"/>
  <c r="M27" i="9"/>
  <c r="AK27" i="9" s="1"/>
  <c r="AJ27" i="5"/>
  <c r="AI27" i="5"/>
  <c r="AH27" i="5"/>
  <c r="AG27" i="5"/>
  <c r="AF27" i="5"/>
  <c r="AE27" i="5"/>
  <c r="AD27" i="5"/>
  <c r="AC27" i="5"/>
  <c r="K27" i="5"/>
  <c r="I27" i="5"/>
  <c r="AP27" i="14"/>
  <c r="AJ27" i="11" s="1"/>
  <c r="AO27" i="14"/>
  <c r="AN27" i="14"/>
  <c r="AH27" i="11" s="1"/>
  <c r="AM27" i="14"/>
  <c r="AO27" i="16" s="1"/>
  <c r="AH27" i="14"/>
  <c r="AG27" i="14"/>
  <c r="AF27" i="14"/>
  <c r="AJ27" i="14" s="1"/>
  <c r="AL27" i="14" s="1"/>
  <c r="AE27" i="14"/>
  <c r="AI27" i="14" s="1"/>
  <c r="AK27" i="14" s="1"/>
  <c r="AQ27" i="17" s="1"/>
  <c r="AR27" i="17" l="1"/>
  <c r="AP27" i="16"/>
  <c r="AI27" i="10"/>
  <c r="AG27" i="10"/>
  <c r="AO27" i="13"/>
  <c r="AI27" i="12"/>
  <c r="AC49" i="12"/>
  <c r="AG49" i="12" s="1"/>
  <c r="AD49" i="12"/>
  <c r="AH49" i="12" s="1"/>
  <c r="AE49" i="12"/>
  <c r="AF49" i="12"/>
  <c r="AK49" i="12"/>
  <c r="AL49" i="12"/>
  <c r="AM49" i="12"/>
  <c r="AN49" i="12"/>
  <c r="O32" i="9"/>
  <c r="M32" i="9"/>
  <c r="K32" i="5"/>
  <c r="I32" i="5"/>
  <c r="AQ33" i="15"/>
  <c r="AP33" i="15"/>
  <c r="AI33" i="11"/>
  <c r="AH33" i="10"/>
  <c r="L33" i="6"/>
  <c r="J33" i="6"/>
  <c r="AK33" i="7"/>
  <c r="O33" i="9"/>
  <c r="M33" i="9"/>
  <c r="K33" i="5"/>
  <c r="I33" i="5"/>
  <c r="AP33" i="14"/>
  <c r="AJ33" i="11" s="1"/>
  <c r="AO33" i="14"/>
  <c r="AN33" i="14"/>
  <c r="AH33" i="11" s="1"/>
  <c r="AM33" i="14"/>
  <c r="AG33" i="10" s="1"/>
  <c r="AH33" i="14"/>
  <c r="AG33" i="14"/>
  <c r="AF33" i="14"/>
  <c r="AJ33" i="14" s="1"/>
  <c r="AL33" i="14" s="1"/>
  <c r="AJ33" i="12" s="1"/>
  <c r="AE33" i="14"/>
  <c r="AI33" i="14"/>
  <c r="AK33" i="14" s="1"/>
  <c r="AP49" i="17"/>
  <c r="AO49" i="17"/>
  <c r="AN49" i="17"/>
  <c r="AM49" i="17"/>
  <c r="AF49" i="17"/>
  <c r="AL49" i="17" s="1"/>
  <c r="AE49" i="17"/>
  <c r="AK49" i="17"/>
  <c r="AD49" i="17"/>
  <c r="AH49" i="17" s="1"/>
  <c r="AJ49" i="17" s="1"/>
  <c r="AC49" i="17"/>
  <c r="AG49" i="17" s="1"/>
  <c r="AI49" i="17" s="1"/>
  <c r="AN49" i="16"/>
  <c r="AM49" i="16"/>
  <c r="AL49" i="16"/>
  <c r="AK49" i="16"/>
  <c r="AF49" i="16"/>
  <c r="AE49" i="16"/>
  <c r="AD49" i="16"/>
  <c r="AH49" i="16" s="1"/>
  <c r="AJ49" i="16"/>
  <c r="AC49" i="16"/>
  <c r="AG49" i="16" s="1"/>
  <c r="AI49" i="16" s="1"/>
  <c r="AQ49" i="15"/>
  <c r="AP49" i="15"/>
  <c r="AN49" i="15"/>
  <c r="AM49" i="15"/>
  <c r="AL49" i="15"/>
  <c r="AK49" i="15"/>
  <c r="AF49" i="15"/>
  <c r="AE49" i="15"/>
  <c r="AD49" i="15"/>
  <c r="AH49" i="15" s="1"/>
  <c r="AJ49" i="15" s="1"/>
  <c r="AC49" i="15"/>
  <c r="AG49" i="15"/>
  <c r="AI49" i="15"/>
  <c r="AI49" i="11"/>
  <c r="AG49" i="11"/>
  <c r="AF49" i="11"/>
  <c r="AE49" i="11"/>
  <c r="AD49" i="11"/>
  <c r="AC49" i="11"/>
  <c r="AJ49" i="10"/>
  <c r="AH49" i="10"/>
  <c r="AF49" i="10"/>
  <c r="AE49" i="10"/>
  <c r="AD49" i="10"/>
  <c r="AC49" i="10"/>
  <c r="AJ49" i="6"/>
  <c r="AI49" i="6"/>
  <c r="AH49" i="6"/>
  <c r="AG49" i="6"/>
  <c r="AF49" i="6"/>
  <c r="AE49" i="6"/>
  <c r="AD49" i="6"/>
  <c r="AC49" i="6"/>
  <c r="L49" i="6"/>
  <c r="J49" i="6"/>
  <c r="AN49" i="13"/>
  <c r="AM49" i="13"/>
  <c r="AL49" i="13"/>
  <c r="AK49" i="13"/>
  <c r="AF49" i="13"/>
  <c r="AE49" i="13"/>
  <c r="AD49" i="13"/>
  <c r="AH49" i="13" s="1"/>
  <c r="AJ49" i="13"/>
  <c r="AC49" i="13"/>
  <c r="AG49" i="13" s="1"/>
  <c r="AI49" i="13" s="1"/>
  <c r="AK49" i="7"/>
  <c r="AJ49" i="7"/>
  <c r="AI49" i="7"/>
  <c r="AH49" i="7"/>
  <c r="AG49" i="7"/>
  <c r="AF49" i="7"/>
  <c r="AE49" i="7"/>
  <c r="AD49" i="7"/>
  <c r="AC49" i="7"/>
  <c r="AN48" i="12"/>
  <c r="AM48" i="12"/>
  <c r="AL48" i="12"/>
  <c r="AK48" i="12"/>
  <c r="AF48" i="12"/>
  <c r="AE48" i="12"/>
  <c r="AD48" i="12"/>
  <c r="AH48" i="12"/>
  <c r="AC48" i="12"/>
  <c r="AG48" i="12" s="1"/>
  <c r="AJ49" i="9"/>
  <c r="AI49" i="9"/>
  <c r="AH49" i="9"/>
  <c r="AG49" i="9"/>
  <c r="AF49" i="9"/>
  <c r="AE49" i="9"/>
  <c r="AD49" i="9"/>
  <c r="AC49" i="9"/>
  <c r="O49" i="9"/>
  <c r="M49" i="9"/>
  <c r="AK49" i="9" s="1"/>
  <c r="AJ49" i="5"/>
  <c r="AI49" i="5"/>
  <c r="AH49" i="5"/>
  <c r="AG49" i="5"/>
  <c r="AF49" i="5"/>
  <c r="AE49" i="5"/>
  <c r="AD49" i="5"/>
  <c r="AC49" i="5"/>
  <c r="K49" i="5"/>
  <c r="I49" i="5"/>
  <c r="AP49" i="14"/>
  <c r="AJ49" i="11"/>
  <c r="AO49" i="14"/>
  <c r="AI49" i="10" s="1"/>
  <c r="AN49" i="14"/>
  <c r="AH49" i="11" s="1"/>
  <c r="AM49" i="14"/>
  <c r="AH49" i="14"/>
  <c r="AR49" i="17" s="1"/>
  <c r="AG49" i="14"/>
  <c r="AF49" i="14"/>
  <c r="AJ49" i="14" s="1"/>
  <c r="AL49" i="14" s="1"/>
  <c r="AJ49" i="12" s="1"/>
  <c r="AE49" i="14"/>
  <c r="AI49" i="14"/>
  <c r="AK49" i="14" s="1"/>
  <c r="AN4" i="14"/>
  <c r="AH4" i="11" s="1"/>
  <c r="AO4" i="14"/>
  <c r="AM4" i="14"/>
  <c r="R40" i="14"/>
  <c r="Q40" i="14"/>
  <c r="O40" i="9" s="1"/>
  <c r="P40" i="14"/>
  <c r="O40" i="14"/>
  <c r="AO15" i="14"/>
  <c r="AI15" i="10" s="1"/>
  <c r="AO38" i="14"/>
  <c r="AI38" i="10" s="1"/>
  <c r="AO31" i="14"/>
  <c r="AQ15" i="15"/>
  <c r="AP15" i="15"/>
  <c r="AI15" i="11"/>
  <c r="AH15" i="10"/>
  <c r="L15" i="6"/>
  <c r="J15" i="6"/>
  <c r="AK15" i="7"/>
  <c r="O15" i="9"/>
  <c r="M15" i="9"/>
  <c r="K15" i="5"/>
  <c r="I15" i="5"/>
  <c r="AP15" i="14"/>
  <c r="AJ15" i="11" s="1"/>
  <c r="AN15" i="14"/>
  <c r="AH15" i="11" s="1"/>
  <c r="AM15" i="14"/>
  <c r="AH15" i="14"/>
  <c r="AG15" i="14"/>
  <c r="AF15" i="14"/>
  <c r="AJ15" i="14" s="1"/>
  <c r="AL15" i="14" s="1"/>
  <c r="AJ15" i="12" s="1"/>
  <c r="AE15" i="14"/>
  <c r="AI15" i="14" s="1"/>
  <c r="AK15" i="14" s="1"/>
  <c r="C25" i="14"/>
  <c r="C40" i="14"/>
  <c r="AP10" i="14"/>
  <c r="AJ10" i="11" s="1"/>
  <c r="C34" i="14"/>
  <c r="R34" i="14"/>
  <c r="AQ34" i="15" s="1"/>
  <c r="Q34" i="14"/>
  <c r="P34" i="14"/>
  <c r="O34" i="14"/>
  <c r="AP34" i="15" s="1"/>
  <c r="M34" i="9"/>
  <c r="AQ32" i="15"/>
  <c r="AP32" i="15"/>
  <c r="AI32" i="11"/>
  <c r="AH32" i="10"/>
  <c r="L32" i="6"/>
  <c r="J32" i="6"/>
  <c r="AK32" i="7"/>
  <c r="AP32" i="14"/>
  <c r="AJ32" i="11" s="1"/>
  <c r="AO32" i="14"/>
  <c r="AI32" i="10" s="1"/>
  <c r="AN32" i="14"/>
  <c r="AH32" i="11" s="1"/>
  <c r="AM32" i="14"/>
  <c r="AO32" i="16" s="1"/>
  <c r="AF32" i="14"/>
  <c r="AJ32" i="14" s="1"/>
  <c r="AL32" i="14" s="1"/>
  <c r="AJ32" i="12" s="1"/>
  <c r="AE32" i="14"/>
  <c r="AI32" i="14" s="1"/>
  <c r="AK32" i="14" s="1"/>
  <c r="AH32" i="14"/>
  <c r="AG32" i="14"/>
  <c r="AR32" i="17" s="1"/>
  <c r="N5" i="14"/>
  <c r="M5" i="14"/>
  <c r="Q5" i="14" s="1"/>
  <c r="L5" i="14"/>
  <c r="J5" i="6"/>
  <c r="K5" i="14"/>
  <c r="O5" i="14" s="1"/>
  <c r="M5" i="9" s="1"/>
  <c r="AP50" i="17"/>
  <c r="AO50" i="17"/>
  <c r="AN50" i="17"/>
  <c r="AM50" i="17"/>
  <c r="AK50" i="17"/>
  <c r="AF50" i="17"/>
  <c r="AL50" i="17" s="1"/>
  <c r="AE50" i="17"/>
  <c r="AD50" i="17"/>
  <c r="AH50" i="17" s="1"/>
  <c r="AJ50" i="17" s="1"/>
  <c r="AC50" i="17"/>
  <c r="AG50" i="17"/>
  <c r="AI50" i="17" s="1"/>
  <c r="AN50" i="16"/>
  <c r="AM50" i="16"/>
  <c r="AL50" i="16"/>
  <c r="AK50" i="16"/>
  <c r="AF50" i="16"/>
  <c r="AE50" i="16"/>
  <c r="AD50" i="16"/>
  <c r="AH50" i="16" s="1"/>
  <c r="AJ50" i="16" s="1"/>
  <c r="AC50" i="16"/>
  <c r="AG50" i="16"/>
  <c r="AI50" i="16"/>
  <c r="AQ50" i="15"/>
  <c r="AP50" i="15"/>
  <c r="AN50" i="15"/>
  <c r="AM50" i="15"/>
  <c r="AL50" i="15"/>
  <c r="AK50" i="15"/>
  <c r="AF50" i="15"/>
  <c r="AE50" i="15"/>
  <c r="AD50" i="15"/>
  <c r="AH50" i="15" s="1"/>
  <c r="AJ50" i="15" s="1"/>
  <c r="AC50" i="15"/>
  <c r="AG50" i="15"/>
  <c r="AI50" i="15" s="1"/>
  <c r="AI50" i="11"/>
  <c r="AG50" i="11"/>
  <c r="AF50" i="11"/>
  <c r="AE50" i="11"/>
  <c r="AD50" i="11"/>
  <c r="AC50" i="11"/>
  <c r="AJ50" i="10"/>
  <c r="AH50" i="10"/>
  <c r="AF50" i="10"/>
  <c r="AE50" i="10"/>
  <c r="AD50" i="10"/>
  <c r="AC50" i="10"/>
  <c r="AJ50" i="6"/>
  <c r="AI50" i="6"/>
  <c r="AH50" i="6"/>
  <c r="AG50" i="6"/>
  <c r="AF50" i="6"/>
  <c r="AE50" i="6"/>
  <c r="AD50" i="6"/>
  <c r="AC50" i="6"/>
  <c r="L50" i="6"/>
  <c r="J50" i="6"/>
  <c r="AN50" i="13"/>
  <c r="AM50" i="13"/>
  <c r="AL50" i="13"/>
  <c r="AK50" i="13"/>
  <c r="AF50" i="13"/>
  <c r="AE50" i="13"/>
  <c r="AD50" i="13"/>
  <c r="AH50" i="13" s="1"/>
  <c r="AJ50" i="13" s="1"/>
  <c r="AC50" i="13"/>
  <c r="AG50" i="13"/>
  <c r="AI50" i="13" s="1"/>
  <c r="AK50" i="7"/>
  <c r="AJ50" i="7"/>
  <c r="AI50" i="7"/>
  <c r="AH50" i="7"/>
  <c r="AG50" i="7"/>
  <c r="AF50" i="7"/>
  <c r="AE50" i="7"/>
  <c r="AD50" i="7"/>
  <c r="AC50" i="7"/>
  <c r="AN50" i="12"/>
  <c r="AM50" i="12"/>
  <c r="AL50" i="12"/>
  <c r="AK50" i="12"/>
  <c r="AF50" i="14"/>
  <c r="AJ50" i="14" s="1"/>
  <c r="AL50" i="14" s="1"/>
  <c r="AF50" i="12"/>
  <c r="AE50" i="12"/>
  <c r="AD50" i="12"/>
  <c r="AH50" i="12" s="1"/>
  <c r="AC50" i="12"/>
  <c r="AG50" i="12" s="1"/>
  <c r="AJ50" i="9"/>
  <c r="AI50" i="9"/>
  <c r="AH50" i="9"/>
  <c r="AG50" i="9"/>
  <c r="AF50" i="9"/>
  <c r="AE50" i="9"/>
  <c r="AD50" i="9"/>
  <c r="AC50" i="9"/>
  <c r="O50" i="9"/>
  <c r="M50" i="9"/>
  <c r="AJ50" i="5"/>
  <c r="AI50" i="5"/>
  <c r="AH50" i="5"/>
  <c r="AG50" i="5"/>
  <c r="AF50" i="5"/>
  <c r="AE50" i="5"/>
  <c r="AD50" i="5"/>
  <c r="AC50" i="5"/>
  <c r="K50" i="5"/>
  <c r="I50" i="5"/>
  <c r="AP50" i="14"/>
  <c r="AJ50" i="11" s="1"/>
  <c r="AO50" i="14"/>
  <c r="AI50" i="10" s="1"/>
  <c r="AN50" i="14"/>
  <c r="AH50" i="11" s="1"/>
  <c r="AM50" i="14"/>
  <c r="AH50" i="14"/>
  <c r="AG50" i="14"/>
  <c r="AE50" i="14"/>
  <c r="AI50" i="14" s="1"/>
  <c r="AK50" i="14" s="1"/>
  <c r="AJ12" i="11"/>
  <c r="AO48" i="14"/>
  <c r="AI48" i="10" s="1"/>
  <c r="AO47" i="14"/>
  <c r="AP47" i="16" s="1"/>
  <c r="AO46" i="14"/>
  <c r="AI46" i="10" s="1"/>
  <c r="AO45" i="14"/>
  <c r="AI45" i="10" s="1"/>
  <c r="AO43" i="14"/>
  <c r="AI43" i="10" s="1"/>
  <c r="AO42" i="14"/>
  <c r="AI42" i="10" s="1"/>
  <c r="AO41" i="14"/>
  <c r="AI41" i="10" s="1"/>
  <c r="AO40" i="14"/>
  <c r="AI40" i="10" s="1"/>
  <c r="AO39" i="14"/>
  <c r="AI39" i="10" s="1"/>
  <c r="AO37" i="14"/>
  <c r="AI37" i="10" s="1"/>
  <c r="AO36" i="14"/>
  <c r="AI36" i="10" s="1"/>
  <c r="AO35" i="14"/>
  <c r="AI35" i="10" s="1"/>
  <c r="AO34" i="14"/>
  <c r="AI34" i="10"/>
  <c r="AO30" i="14"/>
  <c r="AI30" i="10" s="1"/>
  <c r="AO29" i="14"/>
  <c r="AI29" i="10" s="1"/>
  <c r="AO28" i="14"/>
  <c r="AI28" i="10" s="1"/>
  <c r="AO26" i="14"/>
  <c r="AI26" i="10" s="1"/>
  <c r="AO25" i="14"/>
  <c r="AI25" i="10" s="1"/>
  <c r="AO24" i="14"/>
  <c r="AI24" i="10" s="1"/>
  <c r="AO23" i="14"/>
  <c r="AI23" i="10" s="1"/>
  <c r="AO22" i="14"/>
  <c r="AI22" i="10" s="1"/>
  <c r="AO21" i="14"/>
  <c r="AI21" i="10"/>
  <c r="AO19" i="14"/>
  <c r="AI19" i="10" s="1"/>
  <c r="AO18" i="14"/>
  <c r="AO17" i="14"/>
  <c r="AI17" i="10" s="1"/>
  <c r="AO16" i="14"/>
  <c r="AI16" i="10"/>
  <c r="AO14" i="14"/>
  <c r="AI14" i="10" s="1"/>
  <c r="AO13" i="14"/>
  <c r="AI13" i="10" s="1"/>
  <c r="AO12" i="14"/>
  <c r="AI12" i="10" s="1"/>
  <c r="AO11" i="14"/>
  <c r="AI11" i="10"/>
  <c r="AO10" i="14"/>
  <c r="AP10" i="16" s="1"/>
  <c r="AI10" i="10"/>
  <c r="AO9" i="14"/>
  <c r="AO7" i="14"/>
  <c r="AI7" i="10" s="1"/>
  <c r="AO5" i="14"/>
  <c r="AI5" i="10" s="1"/>
  <c r="AO20" i="14"/>
  <c r="AI20" i="10" s="1"/>
  <c r="AG48" i="14"/>
  <c r="AR48" i="17" s="1"/>
  <c r="AH48" i="14"/>
  <c r="AE48" i="14"/>
  <c r="AI48" i="14" s="1"/>
  <c r="AK48" i="14" s="1"/>
  <c r="AF48" i="14"/>
  <c r="AJ48" i="14" s="1"/>
  <c r="AL48" i="14" s="1"/>
  <c r="AJ48" i="12" s="1"/>
  <c r="AG46" i="14"/>
  <c r="AH46" i="14"/>
  <c r="AE46" i="14"/>
  <c r="AI46" i="14" s="1"/>
  <c r="AK46" i="14" s="1"/>
  <c r="AI46" i="12" s="1"/>
  <c r="AF46" i="14"/>
  <c r="AJ46" i="14" s="1"/>
  <c r="AL46" i="14" s="1"/>
  <c r="AJ46" i="12" s="1"/>
  <c r="AG38" i="14"/>
  <c r="AH38" i="14"/>
  <c r="AE38" i="14"/>
  <c r="AI38" i="14" s="1"/>
  <c r="AK38" i="14" s="1"/>
  <c r="AF38" i="14"/>
  <c r="AJ38" i="14"/>
  <c r="AL38" i="14" s="1"/>
  <c r="AJ38" i="12" s="1"/>
  <c r="AG25" i="14"/>
  <c r="AH25" i="14"/>
  <c r="AE25" i="14"/>
  <c r="AI25" i="14"/>
  <c r="AK25" i="14" s="1"/>
  <c r="AF25" i="14"/>
  <c r="AJ25" i="14" s="1"/>
  <c r="AL25" i="14" s="1"/>
  <c r="AJ25" i="12" s="1"/>
  <c r="AG10" i="14"/>
  <c r="AH10" i="14"/>
  <c r="AE10" i="14"/>
  <c r="AI10" i="14" s="1"/>
  <c r="AK10" i="14" s="1"/>
  <c r="AF10" i="14"/>
  <c r="AJ10" i="14"/>
  <c r="AL10" i="14" s="1"/>
  <c r="AJ10" i="12" s="1"/>
  <c r="AR6" i="17"/>
  <c r="AP48" i="14"/>
  <c r="AJ48" i="11" s="1"/>
  <c r="AM48" i="14"/>
  <c r="AN48" i="14"/>
  <c r="AH48" i="11" s="1"/>
  <c r="AP46" i="14"/>
  <c r="AM46" i="14"/>
  <c r="AG46" i="10" s="1"/>
  <c r="AN46" i="14"/>
  <c r="AH46" i="11" s="1"/>
  <c r="AP38" i="14"/>
  <c r="AJ38" i="11" s="1"/>
  <c r="AM38" i="14"/>
  <c r="AN38" i="14"/>
  <c r="AH38" i="11" s="1"/>
  <c r="AP25" i="14"/>
  <c r="AP25" i="16" s="1"/>
  <c r="AM25" i="14"/>
  <c r="AG25" i="10"/>
  <c r="AN25" i="14"/>
  <c r="AH25" i="11" s="1"/>
  <c r="AM10" i="14"/>
  <c r="AG10" i="10" s="1"/>
  <c r="AN10" i="14"/>
  <c r="AH10" i="11"/>
  <c r="AP6" i="16"/>
  <c r="AQ48" i="15"/>
  <c r="AP48" i="15"/>
  <c r="AQ47" i="15"/>
  <c r="AP47" i="15"/>
  <c r="AQ46" i="15"/>
  <c r="AP46" i="15"/>
  <c r="AQ45" i="15"/>
  <c r="AP45" i="15"/>
  <c r="AQ43" i="15"/>
  <c r="AP43" i="15"/>
  <c r="AQ42" i="15"/>
  <c r="AP42" i="15"/>
  <c r="AQ41" i="15"/>
  <c r="AP41" i="15"/>
  <c r="AQ40" i="15"/>
  <c r="AP40" i="15"/>
  <c r="AQ39" i="15"/>
  <c r="AP39" i="15"/>
  <c r="AQ38" i="15"/>
  <c r="AP38" i="15"/>
  <c r="AQ37" i="15"/>
  <c r="AP37" i="15"/>
  <c r="AQ36" i="15"/>
  <c r="AP36" i="15"/>
  <c r="AQ35" i="15"/>
  <c r="AP35" i="15"/>
  <c r="AQ31" i="15"/>
  <c r="AP31" i="15"/>
  <c r="AQ30" i="15"/>
  <c r="AP30" i="15"/>
  <c r="P29" i="14"/>
  <c r="AQ29" i="15"/>
  <c r="R29" i="14"/>
  <c r="O29" i="14"/>
  <c r="Q29" i="14"/>
  <c r="AQ28" i="15"/>
  <c r="AP28" i="15"/>
  <c r="AQ26" i="15"/>
  <c r="AP26" i="15"/>
  <c r="AQ25" i="15"/>
  <c r="AP25" i="15"/>
  <c r="AQ23" i="15"/>
  <c r="AP23" i="15"/>
  <c r="AQ22" i="15"/>
  <c r="AP22" i="15"/>
  <c r="AQ20" i="15"/>
  <c r="AP20" i="15"/>
  <c r="AQ19" i="15"/>
  <c r="AP19" i="15"/>
  <c r="AQ18" i="15"/>
  <c r="AP18" i="15"/>
  <c r="AQ17" i="15"/>
  <c r="AP17" i="15"/>
  <c r="AQ16" i="15"/>
  <c r="AP16" i="15"/>
  <c r="AQ14" i="15"/>
  <c r="AP14" i="15"/>
  <c r="AQ13" i="15"/>
  <c r="AP13" i="15"/>
  <c r="AQ12" i="15"/>
  <c r="AP12" i="15"/>
  <c r="AQ11" i="15"/>
  <c r="AP11" i="15"/>
  <c r="AQ10" i="15"/>
  <c r="AP10" i="15"/>
  <c r="AQ9" i="15"/>
  <c r="AP9" i="15"/>
  <c r="AQ6" i="15"/>
  <c r="AP6" i="15"/>
  <c r="AQ4" i="15"/>
  <c r="AP4" i="15"/>
  <c r="AI48" i="11"/>
  <c r="AI47" i="11"/>
  <c r="AI46" i="11"/>
  <c r="AI45" i="11"/>
  <c r="AI43" i="11"/>
  <c r="AI42" i="11"/>
  <c r="AI41" i="11"/>
  <c r="AI40" i="11"/>
  <c r="AI39" i="11"/>
  <c r="AI38" i="11"/>
  <c r="AI37" i="11"/>
  <c r="AI36" i="11"/>
  <c r="AI35" i="11"/>
  <c r="AI34" i="11"/>
  <c r="AI31" i="11"/>
  <c r="AI30" i="11"/>
  <c r="AI29" i="11"/>
  <c r="AI28" i="11"/>
  <c r="AI26" i="11"/>
  <c r="AI25" i="11"/>
  <c r="AI24" i="11"/>
  <c r="AI23" i="11"/>
  <c r="AI22" i="11"/>
  <c r="AI21" i="11"/>
  <c r="AI20" i="11"/>
  <c r="AI19" i="11"/>
  <c r="AI18" i="11"/>
  <c r="AI17" i="11"/>
  <c r="AI16" i="11"/>
  <c r="AI14" i="11"/>
  <c r="AI13" i="11"/>
  <c r="AI12" i="11"/>
  <c r="AI11" i="11"/>
  <c r="AI10" i="11"/>
  <c r="AI9" i="11"/>
  <c r="AI7" i="11"/>
  <c r="AJ6" i="11"/>
  <c r="AI6" i="11"/>
  <c r="AI5" i="11"/>
  <c r="AH48" i="10"/>
  <c r="AH47" i="10"/>
  <c r="AH46" i="10"/>
  <c r="AH45" i="10"/>
  <c r="AH43" i="10"/>
  <c r="AH42" i="10"/>
  <c r="AH41" i="10"/>
  <c r="AH40" i="10"/>
  <c r="AH39" i="10"/>
  <c r="AH38" i="10"/>
  <c r="AH37" i="10"/>
  <c r="AH36" i="10"/>
  <c r="AH35" i="10"/>
  <c r="AH34" i="10"/>
  <c r="AI31" i="10"/>
  <c r="AH31" i="10"/>
  <c r="AH30" i="10"/>
  <c r="AH29" i="10"/>
  <c r="AH28" i="10"/>
  <c r="AH26" i="10"/>
  <c r="AH25" i="10"/>
  <c r="AH24" i="10"/>
  <c r="AH23" i="10"/>
  <c r="AH22" i="10"/>
  <c r="AH21" i="10"/>
  <c r="AH20" i="10"/>
  <c r="AH19" i="10"/>
  <c r="AH18" i="10"/>
  <c r="AH17" i="10"/>
  <c r="AH16" i="10"/>
  <c r="AH14" i="10"/>
  <c r="AH13" i="10"/>
  <c r="AH12" i="10"/>
  <c r="AH11" i="10"/>
  <c r="AH10" i="10"/>
  <c r="AH9" i="10"/>
  <c r="AH7" i="10"/>
  <c r="AI6" i="10"/>
  <c r="AH6" i="10"/>
  <c r="AH5" i="10"/>
  <c r="L48" i="6"/>
  <c r="J48" i="6"/>
  <c r="L47" i="6"/>
  <c r="J47" i="6"/>
  <c r="L46" i="6"/>
  <c r="J46" i="6"/>
  <c r="L45" i="6"/>
  <c r="J45" i="6"/>
  <c r="L43" i="6"/>
  <c r="J43" i="6"/>
  <c r="L42" i="6"/>
  <c r="J42" i="6"/>
  <c r="L41" i="6"/>
  <c r="J41" i="6"/>
  <c r="L40" i="6"/>
  <c r="J40" i="6"/>
  <c r="L39" i="6"/>
  <c r="J39" i="6"/>
  <c r="L38" i="6"/>
  <c r="J38" i="6"/>
  <c r="L37" i="6"/>
  <c r="J37" i="6"/>
  <c r="L36" i="6"/>
  <c r="J36" i="6"/>
  <c r="L35" i="6"/>
  <c r="J35" i="6"/>
  <c r="L34" i="6"/>
  <c r="J34" i="6"/>
  <c r="L31" i="6"/>
  <c r="J31" i="6"/>
  <c r="L30" i="6"/>
  <c r="J30" i="6"/>
  <c r="L29" i="6"/>
  <c r="J29" i="6"/>
  <c r="L28" i="6"/>
  <c r="J28" i="6"/>
  <c r="L26" i="6"/>
  <c r="J26" i="6"/>
  <c r="L25" i="6"/>
  <c r="P25" i="6" s="1"/>
  <c r="J25" i="6"/>
  <c r="N25" i="6" s="1"/>
  <c r="L23" i="6"/>
  <c r="J23" i="6"/>
  <c r="L22" i="6"/>
  <c r="P22" i="6" s="1"/>
  <c r="J22" i="6"/>
  <c r="N22" i="6" s="1"/>
  <c r="L20" i="6"/>
  <c r="J20" i="6"/>
  <c r="L19" i="6"/>
  <c r="J19" i="6"/>
  <c r="L18" i="6"/>
  <c r="J18" i="6"/>
  <c r="L17" i="6"/>
  <c r="J17" i="6"/>
  <c r="L16" i="6"/>
  <c r="J16" i="6"/>
  <c r="L14" i="6"/>
  <c r="J14" i="6"/>
  <c r="L13" i="6"/>
  <c r="J13" i="6"/>
  <c r="L12" i="6"/>
  <c r="J12" i="6"/>
  <c r="L11" i="6"/>
  <c r="J11" i="6"/>
  <c r="L10" i="6"/>
  <c r="J10" i="6"/>
  <c r="L9" i="6"/>
  <c r="J9" i="6"/>
  <c r="L6" i="6"/>
  <c r="J6" i="6"/>
  <c r="L4" i="6"/>
  <c r="J4" i="6"/>
  <c r="AK48" i="7"/>
  <c r="AK47" i="7"/>
  <c r="AK46" i="7"/>
  <c r="AK45" i="7"/>
  <c r="AK43" i="7"/>
  <c r="AK42" i="7"/>
  <c r="AK41" i="7"/>
  <c r="AK39" i="7"/>
  <c r="AK38" i="7"/>
  <c r="AK37" i="7"/>
  <c r="AK36" i="7"/>
  <c r="AK35" i="7"/>
  <c r="AK31" i="7"/>
  <c r="AK30" i="7"/>
  <c r="AK28" i="7"/>
  <c r="AK26" i="7"/>
  <c r="AK25" i="7"/>
  <c r="AK23" i="7"/>
  <c r="AK22" i="7"/>
  <c r="AK20" i="7"/>
  <c r="AK19" i="7"/>
  <c r="AK18" i="7"/>
  <c r="AK17" i="7"/>
  <c r="AK16" i="7"/>
  <c r="AK14" i="7"/>
  <c r="AK13" i="7"/>
  <c r="AK12" i="7"/>
  <c r="AK11" i="7"/>
  <c r="AK10" i="7"/>
  <c r="AK9" i="7"/>
  <c r="AK6" i="7"/>
  <c r="AK4" i="7"/>
  <c r="O48" i="9"/>
  <c r="M48" i="9"/>
  <c r="O47" i="9"/>
  <c r="M47" i="9"/>
  <c r="O46" i="9"/>
  <c r="M46" i="9"/>
  <c r="O45" i="9"/>
  <c r="M45" i="9"/>
  <c r="O43" i="9"/>
  <c r="M43" i="9"/>
  <c r="O42" i="9"/>
  <c r="M42" i="9"/>
  <c r="O41" i="9"/>
  <c r="M41" i="9"/>
  <c r="M40" i="9"/>
  <c r="O39" i="9"/>
  <c r="M39" i="9"/>
  <c r="O38" i="9"/>
  <c r="M38" i="9"/>
  <c r="O37" i="9"/>
  <c r="M37" i="9"/>
  <c r="O36" i="9"/>
  <c r="M36" i="9"/>
  <c r="O35" i="9"/>
  <c r="M35" i="9"/>
  <c r="O31" i="9"/>
  <c r="M31" i="9"/>
  <c r="O30" i="9"/>
  <c r="M30" i="9"/>
  <c r="O28" i="9"/>
  <c r="M28" i="9"/>
  <c r="AK28" i="9" s="1"/>
  <c r="O26" i="9"/>
  <c r="M26" i="9"/>
  <c r="O25" i="9"/>
  <c r="M25" i="9"/>
  <c r="O23" i="9"/>
  <c r="M23" i="9"/>
  <c r="O22" i="9"/>
  <c r="M22" i="9"/>
  <c r="O20" i="9"/>
  <c r="M20" i="9"/>
  <c r="O19" i="9"/>
  <c r="M19" i="9"/>
  <c r="O18" i="9"/>
  <c r="M18" i="9"/>
  <c r="O17" i="9"/>
  <c r="M17" i="9"/>
  <c r="O16" i="9"/>
  <c r="M16" i="9"/>
  <c r="O14" i="9"/>
  <c r="M14" i="9"/>
  <c r="O13" i="9"/>
  <c r="M13" i="9"/>
  <c r="O12" i="9"/>
  <c r="M12" i="9"/>
  <c r="O11" i="9"/>
  <c r="M11" i="9"/>
  <c r="O10" i="9"/>
  <c r="M10" i="9"/>
  <c r="O9" i="9"/>
  <c r="M9" i="9"/>
  <c r="O6" i="9"/>
  <c r="M6" i="9"/>
  <c r="M4" i="9"/>
  <c r="O4" i="9"/>
  <c r="K47" i="5"/>
  <c r="I47" i="5"/>
  <c r="K46" i="5"/>
  <c r="I46" i="5"/>
  <c r="K45" i="5"/>
  <c r="I45" i="5"/>
  <c r="K43" i="5"/>
  <c r="I43" i="5"/>
  <c r="K42" i="5"/>
  <c r="I42" i="5"/>
  <c r="K41" i="5"/>
  <c r="I41" i="5"/>
  <c r="K40" i="5"/>
  <c r="I40" i="5"/>
  <c r="K39" i="5"/>
  <c r="I39" i="5"/>
  <c r="K38" i="5"/>
  <c r="I38" i="5"/>
  <c r="K37" i="5"/>
  <c r="I37" i="5"/>
  <c r="K36" i="5"/>
  <c r="I36" i="5"/>
  <c r="K35" i="5"/>
  <c r="I35" i="5"/>
  <c r="K34" i="5"/>
  <c r="I34" i="5"/>
  <c r="K31" i="5"/>
  <c r="I31" i="5"/>
  <c r="K30" i="5"/>
  <c r="I30" i="5"/>
  <c r="K29" i="5"/>
  <c r="I29" i="5"/>
  <c r="K28" i="5"/>
  <c r="I28" i="5"/>
  <c r="K26" i="5"/>
  <c r="I26" i="5"/>
  <c r="K25" i="5"/>
  <c r="O25" i="5" s="1"/>
  <c r="I25" i="5"/>
  <c r="M25" i="5" s="1"/>
  <c r="K23" i="5"/>
  <c r="I23" i="5"/>
  <c r="K22" i="5"/>
  <c r="O22" i="5" s="1"/>
  <c r="I22" i="5"/>
  <c r="M22" i="5" s="1"/>
  <c r="K20" i="5"/>
  <c r="I20" i="5"/>
  <c r="K19" i="5"/>
  <c r="I19" i="5"/>
  <c r="K18" i="5"/>
  <c r="I18" i="5"/>
  <c r="K17" i="5"/>
  <c r="I17" i="5"/>
  <c r="K16" i="5"/>
  <c r="I16" i="5"/>
  <c r="K14" i="5"/>
  <c r="I14" i="5"/>
  <c r="K13" i="5"/>
  <c r="I13" i="5"/>
  <c r="K12" i="5"/>
  <c r="I12" i="5"/>
  <c r="K11" i="5"/>
  <c r="I11" i="5"/>
  <c r="K10" i="5"/>
  <c r="I10" i="5"/>
  <c r="K9" i="5"/>
  <c r="I9" i="5"/>
  <c r="K6" i="5"/>
  <c r="I6" i="5"/>
  <c r="K4" i="5"/>
  <c r="I4" i="5"/>
  <c r="K48" i="5"/>
  <c r="I48" i="5"/>
  <c r="AE4" i="14"/>
  <c r="AI4" i="14"/>
  <c r="AK4" i="14" s="1"/>
  <c r="AF4" i="14"/>
  <c r="AG4" i="14"/>
  <c r="AH4" i="14"/>
  <c r="C22" i="14"/>
  <c r="AP20" i="14"/>
  <c r="AJ20" i="11"/>
  <c r="AN20" i="14"/>
  <c r="AH20" i="11"/>
  <c r="AM20" i="14"/>
  <c r="AH20" i="14"/>
  <c r="AG20" i="14"/>
  <c r="AF20" i="14"/>
  <c r="AJ20" i="14" s="1"/>
  <c r="AL20" i="14" s="1"/>
  <c r="AJ20" i="12" s="1"/>
  <c r="AE20" i="14"/>
  <c r="AI20" i="14" s="1"/>
  <c r="AK20" i="14" s="1"/>
  <c r="AP40" i="14"/>
  <c r="AJ40" i="11" s="1"/>
  <c r="AN40" i="14"/>
  <c r="AM40" i="14"/>
  <c r="AG40" i="10" s="1"/>
  <c r="AH40" i="14"/>
  <c r="AG40" i="14"/>
  <c r="AR40" i="17" s="1"/>
  <c r="AF40" i="14"/>
  <c r="AJ40" i="14" s="1"/>
  <c r="AL40" i="14" s="1"/>
  <c r="AE40" i="14"/>
  <c r="AI40" i="14" s="1"/>
  <c r="AK40" i="14" s="1"/>
  <c r="AI40" i="12" s="1"/>
  <c r="AL35" i="17"/>
  <c r="AF22" i="17"/>
  <c r="AL22" i="17" s="1"/>
  <c r="L22" i="17"/>
  <c r="P22" i="17"/>
  <c r="AL21" i="17"/>
  <c r="AF20" i="17"/>
  <c r="AL20" i="17" s="1"/>
  <c r="AL6" i="17"/>
  <c r="AK35" i="17"/>
  <c r="J22" i="17"/>
  <c r="AK22" i="17" s="1"/>
  <c r="AE22" i="17"/>
  <c r="AK21" i="17"/>
  <c r="AE20" i="17"/>
  <c r="AK20" i="17" s="1"/>
  <c r="AK6" i="17"/>
  <c r="AP48" i="17"/>
  <c r="AO48" i="17"/>
  <c r="AN48" i="17"/>
  <c r="AM48" i="17"/>
  <c r="AF48" i="17"/>
  <c r="AL48" i="17"/>
  <c r="AE48" i="17"/>
  <c r="AK48" i="17"/>
  <c r="AD48" i="17"/>
  <c r="AH48" i="17"/>
  <c r="AJ48" i="17" s="1"/>
  <c r="AC48" i="17"/>
  <c r="AG48" i="17"/>
  <c r="AI48" i="17" s="1"/>
  <c r="AP47" i="17"/>
  <c r="AO47" i="17"/>
  <c r="AN47" i="17"/>
  <c r="AM47" i="17"/>
  <c r="AF47" i="17"/>
  <c r="AL47" i="17"/>
  <c r="AE47" i="17"/>
  <c r="AK47" i="17" s="1"/>
  <c r="AD47" i="17"/>
  <c r="AH47" i="17"/>
  <c r="AJ47" i="17"/>
  <c r="AC47" i="17"/>
  <c r="AG47" i="17" s="1"/>
  <c r="AI47" i="17"/>
  <c r="AP46" i="17"/>
  <c r="AO46" i="17"/>
  <c r="AN46" i="17"/>
  <c r="AM46" i="17"/>
  <c r="AF46" i="17"/>
  <c r="AL46" i="17"/>
  <c r="AE46" i="17"/>
  <c r="AK46" i="17"/>
  <c r="AD46" i="17"/>
  <c r="AH46" i="17"/>
  <c r="AJ46" i="17" s="1"/>
  <c r="AC46" i="17"/>
  <c r="AG46" i="17"/>
  <c r="AI46" i="17"/>
  <c r="AP45" i="17"/>
  <c r="AO45" i="17"/>
  <c r="AN45" i="17"/>
  <c r="AM45" i="17"/>
  <c r="AF45" i="17"/>
  <c r="AL45" i="17"/>
  <c r="AE45" i="17"/>
  <c r="AK45" i="17"/>
  <c r="AD45" i="17"/>
  <c r="AH45" i="17"/>
  <c r="AJ45" i="17"/>
  <c r="AC45" i="17"/>
  <c r="AG45" i="17" s="1"/>
  <c r="AI45" i="17"/>
  <c r="AP43" i="17"/>
  <c r="AO43" i="17"/>
  <c r="AN43" i="17"/>
  <c r="AM43" i="17"/>
  <c r="AF43" i="17"/>
  <c r="AL43" i="17"/>
  <c r="AE43" i="17"/>
  <c r="AK43" i="17"/>
  <c r="AD43" i="17"/>
  <c r="AH43" i="17"/>
  <c r="AJ43" i="17" s="1"/>
  <c r="AC43" i="17"/>
  <c r="AG43" i="17"/>
  <c r="AI43" i="17" s="1"/>
  <c r="AP42" i="17"/>
  <c r="AO42" i="17"/>
  <c r="AN42" i="17"/>
  <c r="AM42" i="17"/>
  <c r="AF42" i="17"/>
  <c r="AL42" i="17"/>
  <c r="AE42" i="17"/>
  <c r="AK42" i="17" s="1"/>
  <c r="AD42" i="17"/>
  <c r="AH42" i="17"/>
  <c r="AJ42" i="17"/>
  <c r="AC42" i="17"/>
  <c r="AG42" i="17" s="1"/>
  <c r="AI42" i="17"/>
  <c r="AP41" i="17"/>
  <c r="AO41" i="17"/>
  <c r="AN41" i="17"/>
  <c r="AM41" i="17"/>
  <c r="AF41" i="17"/>
  <c r="AL41" i="17"/>
  <c r="AE41" i="17"/>
  <c r="AK41" i="17"/>
  <c r="AD41" i="17"/>
  <c r="AH41" i="17"/>
  <c r="AJ41" i="17" s="1"/>
  <c r="AC41" i="17"/>
  <c r="AG41" i="17"/>
  <c r="AI41" i="17"/>
  <c r="AP40" i="17"/>
  <c r="AO40" i="17"/>
  <c r="AN40" i="17"/>
  <c r="AM40" i="17"/>
  <c r="AF40" i="17"/>
  <c r="AL40" i="17"/>
  <c r="AE40" i="17"/>
  <c r="AK40" i="17"/>
  <c r="AD40" i="17"/>
  <c r="AH40" i="17"/>
  <c r="AJ40" i="17"/>
  <c r="AC40" i="17"/>
  <c r="AG40" i="17" s="1"/>
  <c r="AI40" i="17"/>
  <c r="AP39" i="17"/>
  <c r="AO39" i="17"/>
  <c r="AN39" i="17"/>
  <c r="AM39" i="17"/>
  <c r="AF39" i="17"/>
  <c r="AL39" i="17"/>
  <c r="AE39" i="17"/>
  <c r="AK39" i="17"/>
  <c r="AD39" i="17"/>
  <c r="AH39" i="17"/>
  <c r="AJ39" i="17" s="1"/>
  <c r="AC39" i="17"/>
  <c r="AG39" i="17"/>
  <c r="AI39" i="17" s="1"/>
  <c r="AP38" i="17"/>
  <c r="AO38" i="17"/>
  <c r="AN38" i="17"/>
  <c r="AM38" i="17"/>
  <c r="AF38" i="17"/>
  <c r="AL38" i="17"/>
  <c r="AE38" i="17"/>
  <c r="AK38" i="17" s="1"/>
  <c r="AD38" i="17"/>
  <c r="AH38" i="17"/>
  <c r="AJ38" i="17"/>
  <c r="AC38" i="17"/>
  <c r="AG38" i="17" s="1"/>
  <c r="AI38" i="17"/>
  <c r="AP37" i="17"/>
  <c r="AO37" i="17"/>
  <c r="AN37" i="17"/>
  <c r="AM37" i="17"/>
  <c r="AF37" i="17"/>
  <c r="AL37" i="17"/>
  <c r="AE37" i="17"/>
  <c r="AK37" i="17"/>
  <c r="AD37" i="17"/>
  <c r="AH37" i="17"/>
  <c r="AJ37" i="17" s="1"/>
  <c r="AC37" i="17"/>
  <c r="AG37" i="17"/>
  <c r="AI37" i="17"/>
  <c r="AP36" i="17"/>
  <c r="AO36" i="17"/>
  <c r="AN36" i="17"/>
  <c r="AM36" i="17"/>
  <c r="AF36" i="17"/>
  <c r="AL36" i="17"/>
  <c r="AE36" i="17"/>
  <c r="AK36" i="17"/>
  <c r="AD36" i="17"/>
  <c r="AH36" i="17"/>
  <c r="AJ36" i="17"/>
  <c r="AC36" i="17"/>
  <c r="AG36" i="17" s="1"/>
  <c r="AI36" i="17"/>
  <c r="AP35" i="17"/>
  <c r="AO35" i="17"/>
  <c r="AN35" i="17"/>
  <c r="AM35" i="17"/>
  <c r="AH35" i="17"/>
  <c r="AJ35" i="17"/>
  <c r="AG35" i="17"/>
  <c r="AI35" i="17"/>
  <c r="AP34" i="17"/>
  <c r="AO34" i="17"/>
  <c r="AN34" i="17"/>
  <c r="AM34" i="17"/>
  <c r="AF34" i="17"/>
  <c r="AL34" i="17"/>
  <c r="AE34" i="17"/>
  <c r="AK34" i="17"/>
  <c r="AD34" i="17"/>
  <c r="AH34" i="17"/>
  <c r="AJ34" i="17" s="1"/>
  <c r="AC34" i="17"/>
  <c r="AG34" i="17"/>
  <c r="AI34" i="17" s="1"/>
  <c r="AP31" i="17"/>
  <c r="AO31" i="17"/>
  <c r="AN31" i="17"/>
  <c r="AM31" i="17"/>
  <c r="AF31" i="17"/>
  <c r="AL31" i="17"/>
  <c r="AE31" i="17"/>
  <c r="AK31" i="17" s="1"/>
  <c r="AD31" i="17"/>
  <c r="AH31" i="17"/>
  <c r="AJ31" i="17"/>
  <c r="AC31" i="17"/>
  <c r="AG31" i="17" s="1"/>
  <c r="AI31" i="17"/>
  <c r="AP30" i="17"/>
  <c r="AO30" i="17"/>
  <c r="AN30" i="17"/>
  <c r="AM30" i="17"/>
  <c r="AF30" i="17"/>
  <c r="AL30" i="17"/>
  <c r="AE30" i="17"/>
  <c r="AK30" i="17"/>
  <c r="AD30" i="17"/>
  <c r="AH30" i="17"/>
  <c r="AJ30" i="17" s="1"/>
  <c r="AC30" i="17"/>
  <c r="AG30" i="17"/>
  <c r="AI30" i="17"/>
  <c r="P30" i="17"/>
  <c r="O30" i="17"/>
  <c r="N30" i="17"/>
  <c r="M30" i="17"/>
  <c r="AP29" i="17"/>
  <c r="AO29" i="17"/>
  <c r="AN29" i="17"/>
  <c r="AM29" i="17"/>
  <c r="AF29" i="17"/>
  <c r="AL29" i="17"/>
  <c r="AE29" i="17"/>
  <c r="AK29" i="17"/>
  <c r="AD29" i="17"/>
  <c r="AH29" i="17"/>
  <c r="AJ29" i="17"/>
  <c r="AC29" i="17"/>
  <c r="AG29" i="17" s="1"/>
  <c r="AI29" i="17"/>
  <c r="AP28" i="17"/>
  <c r="AO28" i="17"/>
  <c r="AN28" i="17"/>
  <c r="AM28" i="17"/>
  <c r="AF28" i="17"/>
  <c r="AL28" i="17"/>
  <c r="AE28" i="17"/>
  <c r="AK28" i="17"/>
  <c r="AD28" i="17"/>
  <c r="AH28" i="17"/>
  <c r="AJ28" i="17" s="1"/>
  <c r="AC28" i="17"/>
  <c r="AG28" i="17"/>
  <c r="AI28" i="17" s="1"/>
  <c r="AP26" i="17"/>
  <c r="AO26" i="17"/>
  <c r="AN26" i="17"/>
  <c r="AM26" i="17"/>
  <c r="AF26" i="17"/>
  <c r="AL26" i="17"/>
  <c r="AE26" i="17"/>
  <c r="AK26" i="17" s="1"/>
  <c r="AD26" i="17"/>
  <c r="AH26" i="17"/>
  <c r="AJ26" i="17"/>
  <c r="AC26" i="17"/>
  <c r="AG26" i="17" s="1"/>
  <c r="AI26" i="17"/>
  <c r="AP25" i="17"/>
  <c r="AO25" i="17"/>
  <c r="AN25" i="17"/>
  <c r="AM25" i="17"/>
  <c r="AF25" i="17"/>
  <c r="AE25" i="17"/>
  <c r="AD25" i="17"/>
  <c r="AC25" i="17"/>
  <c r="L25" i="17"/>
  <c r="P25" i="17"/>
  <c r="K25" i="17"/>
  <c r="AH25" i="17"/>
  <c r="AJ25" i="17"/>
  <c r="J25" i="17"/>
  <c r="AK25" i="17" s="1"/>
  <c r="I25" i="17"/>
  <c r="AG25" i="17"/>
  <c r="AI25" i="17"/>
  <c r="AP24" i="17"/>
  <c r="AO24" i="17"/>
  <c r="AN24" i="17"/>
  <c r="AM24" i="17"/>
  <c r="AF24" i="17"/>
  <c r="AL24" i="17" s="1"/>
  <c r="AE24" i="17"/>
  <c r="AK24" i="17"/>
  <c r="AD24" i="17"/>
  <c r="AH24" i="17" s="1"/>
  <c r="AJ24" i="17"/>
  <c r="AC24" i="17"/>
  <c r="AG24" i="17"/>
  <c r="AI24" i="17" s="1"/>
  <c r="AP23" i="17"/>
  <c r="AO23" i="17"/>
  <c r="AN23" i="17"/>
  <c r="AM23" i="17"/>
  <c r="AF23" i="17"/>
  <c r="AL23" i="17"/>
  <c r="AE23" i="17"/>
  <c r="AK23" i="17" s="1"/>
  <c r="AD23" i="17"/>
  <c r="AH23" i="17"/>
  <c r="AJ23" i="17"/>
  <c r="AC23" i="17"/>
  <c r="AG23" i="17"/>
  <c r="AI23" i="17"/>
  <c r="AP22" i="17"/>
  <c r="AO22" i="17"/>
  <c r="AN22" i="17"/>
  <c r="AM22" i="17"/>
  <c r="AD22" i="17"/>
  <c r="AH22" i="17" s="1"/>
  <c r="AJ22" i="17" s="1"/>
  <c r="K22" i="17"/>
  <c r="AC22" i="17"/>
  <c r="N22" i="17"/>
  <c r="I22" i="17"/>
  <c r="AG22" i="17" s="1"/>
  <c r="AI22" i="17" s="1"/>
  <c r="AH21" i="17"/>
  <c r="AJ21" i="17"/>
  <c r="AG21" i="17"/>
  <c r="AI21" i="17"/>
  <c r="AP20" i="17"/>
  <c r="AO20" i="17"/>
  <c r="AN20" i="17"/>
  <c r="AM20" i="17"/>
  <c r="AD20" i="17"/>
  <c r="AH20" i="17"/>
  <c r="AJ20" i="17" s="1"/>
  <c r="AC20" i="17"/>
  <c r="AG20" i="17" s="1"/>
  <c r="AI20" i="17" s="1"/>
  <c r="AP19" i="17"/>
  <c r="AO19" i="17"/>
  <c r="AN19" i="17"/>
  <c r="AM19" i="17"/>
  <c r="AF19" i="17"/>
  <c r="AL19" i="17"/>
  <c r="AE19" i="17"/>
  <c r="AK19" i="17"/>
  <c r="AD19" i="17"/>
  <c r="AH19" i="17"/>
  <c r="AJ19" i="17" s="1"/>
  <c r="AC19" i="17"/>
  <c r="AG19" i="17" s="1"/>
  <c r="AI19" i="17"/>
  <c r="AP18" i="17"/>
  <c r="AO18" i="17"/>
  <c r="AN18" i="17"/>
  <c r="AM18" i="17"/>
  <c r="AF18" i="17"/>
  <c r="AL18" i="17" s="1"/>
  <c r="AE18" i="17"/>
  <c r="AK18" i="17"/>
  <c r="AD18" i="17"/>
  <c r="AH18" i="17" s="1"/>
  <c r="AJ18" i="17" s="1"/>
  <c r="AC18" i="17"/>
  <c r="AG18" i="17"/>
  <c r="AI18" i="17"/>
  <c r="P18" i="17"/>
  <c r="O18" i="17"/>
  <c r="N18" i="17"/>
  <c r="M18" i="17"/>
  <c r="AP17" i="17"/>
  <c r="AO17" i="17"/>
  <c r="AN17" i="17"/>
  <c r="AM17" i="17"/>
  <c r="AF17" i="17"/>
  <c r="AL17" i="17"/>
  <c r="AE17" i="17"/>
  <c r="AK17" i="17"/>
  <c r="AD17" i="17"/>
  <c r="AH17" i="17"/>
  <c r="AJ17" i="17"/>
  <c r="AC17" i="17"/>
  <c r="AG17" i="17" s="1"/>
  <c r="AI17" i="17" s="1"/>
  <c r="AP16" i="17"/>
  <c r="AO16" i="17"/>
  <c r="AN16" i="17"/>
  <c r="AM16" i="17"/>
  <c r="AF16" i="17"/>
  <c r="AL16" i="17"/>
  <c r="AE16" i="17"/>
  <c r="AK16" i="17"/>
  <c r="AD16" i="17"/>
  <c r="AH16" i="17"/>
  <c r="AJ16" i="17" s="1"/>
  <c r="AC16" i="17"/>
  <c r="AG16" i="17" s="1"/>
  <c r="AI16" i="17" s="1"/>
  <c r="AP14" i="17"/>
  <c r="AO14" i="17"/>
  <c r="AN14" i="17"/>
  <c r="AM14" i="17"/>
  <c r="AF14" i="17"/>
  <c r="AL14" i="17"/>
  <c r="AE14" i="17"/>
  <c r="AK14" i="17"/>
  <c r="AD14" i="17"/>
  <c r="AH14" i="17"/>
  <c r="AJ14" i="17" s="1"/>
  <c r="AC14" i="17"/>
  <c r="AG14" i="17" s="1"/>
  <c r="AI14" i="17"/>
  <c r="AP13" i="17"/>
  <c r="AO13" i="17"/>
  <c r="AN13" i="17"/>
  <c r="AM13" i="17"/>
  <c r="AF13" i="17"/>
  <c r="AL13" i="17" s="1"/>
  <c r="AE13" i="17"/>
  <c r="AK13" i="17"/>
  <c r="AD13" i="17"/>
  <c r="AH13" i="17" s="1"/>
  <c r="AJ13" i="17" s="1"/>
  <c r="AC13" i="17"/>
  <c r="AG13" i="17"/>
  <c r="AI13" i="17"/>
  <c r="AP12" i="17"/>
  <c r="AO12" i="17"/>
  <c r="AN12" i="17"/>
  <c r="AM12" i="17"/>
  <c r="AF12" i="17"/>
  <c r="AL12" i="17"/>
  <c r="AE12" i="17"/>
  <c r="AK12" i="17"/>
  <c r="AD12" i="17"/>
  <c r="AH12" i="17"/>
  <c r="AJ12" i="17"/>
  <c r="AC12" i="17"/>
  <c r="AG12" i="17" s="1"/>
  <c r="AI12" i="17" s="1"/>
  <c r="AP11" i="17"/>
  <c r="AO11" i="17"/>
  <c r="AN11" i="17"/>
  <c r="AM11" i="17"/>
  <c r="AF11" i="17"/>
  <c r="AL11" i="17"/>
  <c r="AE11" i="17"/>
  <c r="AK11" i="17"/>
  <c r="AD11" i="17"/>
  <c r="AH11" i="17"/>
  <c r="AJ11" i="17" s="1"/>
  <c r="AC11" i="17"/>
  <c r="AG11" i="17" s="1"/>
  <c r="AI11" i="17" s="1"/>
  <c r="AP10" i="17"/>
  <c r="AO10" i="17"/>
  <c r="AN10" i="17"/>
  <c r="AM10" i="17"/>
  <c r="AF10" i="17"/>
  <c r="AL10" i="17"/>
  <c r="AE10" i="17"/>
  <c r="AK10" i="17"/>
  <c r="AD10" i="17"/>
  <c r="AH10" i="17"/>
  <c r="AJ10" i="17" s="1"/>
  <c r="AC10" i="17"/>
  <c r="AG10" i="17" s="1"/>
  <c r="AI10" i="17"/>
  <c r="AP9" i="17"/>
  <c r="AO9" i="17"/>
  <c r="AN9" i="17"/>
  <c r="AM9" i="17"/>
  <c r="AF9" i="17"/>
  <c r="AL9" i="17" s="1"/>
  <c r="AE9" i="17"/>
  <c r="AK9" i="17"/>
  <c r="AD9" i="17"/>
  <c r="AH9" i="17" s="1"/>
  <c r="AJ9" i="17" s="1"/>
  <c r="AC9" i="17"/>
  <c r="AG9" i="17"/>
  <c r="AI9" i="17"/>
  <c r="AP7" i="17"/>
  <c r="AO7" i="17"/>
  <c r="AN7" i="17"/>
  <c r="AM7" i="17"/>
  <c r="AF7" i="17"/>
  <c r="AE7" i="17"/>
  <c r="AD7" i="17"/>
  <c r="AC7" i="17"/>
  <c r="AG7" i="17" s="1"/>
  <c r="L7" i="17"/>
  <c r="P7" i="17"/>
  <c r="K7" i="17"/>
  <c r="J7" i="17"/>
  <c r="I7" i="17"/>
  <c r="AI7" i="17"/>
  <c r="AN6" i="17"/>
  <c r="AM6" i="17"/>
  <c r="AD6" i="17"/>
  <c r="AH6" i="17" s="1"/>
  <c r="AJ6" i="17" s="1"/>
  <c r="AC6" i="17"/>
  <c r="AG6" i="17"/>
  <c r="AI6" i="17"/>
  <c r="AP5" i="17"/>
  <c r="AO5" i="17"/>
  <c r="AN5" i="17"/>
  <c r="AM5" i="17"/>
  <c r="AF5" i="17"/>
  <c r="AL5" i="17" s="1"/>
  <c r="AE5" i="17"/>
  <c r="AK5" i="17"/>
  <c r="AD5" i="17"/>
  <c r="AH5" i="17" s="1"/>
  <c r="AJ5" i="17"/>
  <c r="AC5" i="17"/>
  <c r="AG5" i="17"/>
  <c r="AI5" i="17" s="1"/>
  <c r="AP4" i="17"/>
  <c r="AO4" i="17"/>
  <c r="AN4" i="17"/>
  <c r="AM4" i="17"/>
  <c r="AF4" i="17"/>
  <c r="AL4" i="17"/>
  <c r="AE4" i="17"/>
  <c r="AK4" i="17" s="1"/>
  <c r="AD4" i="17"/>
  <c r="AH4" i="17"/>
  <c r="AJ4" i="17"/>
  <c r="AC4" i="17"/>
  <c r="AG4" i="17"/>
  <c r="AI4" i="17"/>
  <c r="AN48" i="16"/>
  <c r="AM48" i="16"/>
  <c r="AL48" i="16"/>
  <c r="AK48" i="16"/>
  <c r="AF48" i="16"/>
  <c r="AE48" i="16"/>
  <c r="AD48" i="16"/>
  <c r="AH48" i="16"/>
  <c r="AJ48" i="16"/>
  <c r="AC48" i="16"/>
  <c r="AG48" i="16"/>
  <c r="AI48" i="16"/>
  <c r="AN47" i="16"/>
  <c r="AM47" i="16"/>
  <c r="AL47" i="16"/>
  <c r="AK47" i="16"/>
  <c r="AF47" i="16"/>
  <c r="AE47" i="16"/>
  <c r="AD47" i="16"/>
  <c r="AH47" i="16"/>
  <c r="AJ47" i="16"/>
  <c r="AC47" i="16"/>
  <c r="AG47" i="16"/>
  <c r="AI47" i="16"/>
  <c r="AN46" i="16"/>
  <c r="AM46" i="16"/>
  <c r="AL46" i="16"/>
  <c r="AK46" i="16"/>
  <c r="AF46" i="16"/>
  <c r="AE46" i="16"/>
  <c r="AD46" i="16"/>
  <c r="AH46" i="16"/>
  <c r="AJ46" i="16"/>
  <c r="AC46" i="16"/>
  <c r="AG46" i="16"/>
  <c r="AI46" i="16"/>
  <c r="AN45" i="16"/>
  <c r="AM45" i="16"/>
  <c r="AL45" i="16"/>
  <c r="AK45" i="16"/>
  <c r="AF45" i="16"/>
  <c r="AE45" i="16"/>
  <c r="AD45" i="16"/>
  <c r="AH45" i="16"/>
  <c r="AJ45" i="16"/>
  <c r="AC45" i="16"/>
  <c r="AG45" i="16"/>
  <c r="AI45" i="16"/>
  <c r="AN43" i="16"/>
  <c r="AM43" i="16"/>
  <c r="AL43" i="16"/>
  <c r="AK43" i="16"/>
  <c r="AF43" i="16"/>
  <c r="AE43" i="16"/>
  <c r="AD43" i="16"/>
  <c r="AH43" i="16"/>
  <c r="AJ43" i="16"/>
  <c r="AC43" i="16"/>
  <c r="AG43" i="16"/>
  <c r="AI43" i="16"/>
  <c r="AN42" i="16"/>
  <c r="AM42" i="16"/>
  <c r="AL42" i="16"/>
  <c r="AK42" i="16"/>
  <c r="AF42" i="16"/>
  <c r="AE42" i="16"/>
  <c r="AD42" i="16"/>
  <c r="AH42" i="16"/>
  <c r="AJ42" i="16"/>
  <c r="AC42" i="16"/>
  <c r="AG42" i="16"/>
  <c r="AI42" i="16"/>
  <c r="AN41" i="16"/>
  <c r="AM41" i="16"/>
  <c r="AL41" i="16"/>
  <c r="AK41" i="16"/>
  <c r="AF41" i="16"/>
  <c r="AE41" i="16"/>
  <c r="AD41" i="16"/>
  <c r="AH41" i="16"/>
  <c r="AJ41" i="16"/>
  <c r="AC41" i="16"/>
  <c r="AG41" i="16"/>
  <c r="AI41" i="16"/>
  <c r="AN40" i="16"/>
  <c r="AM40" i="16"/>
  <c r="AL40" i="16"/>
  <c r="AK40" i="16"/>
  <c r="AF40" i="16"/>
  <c r="AE40" i="16"/>
  <c r="AD40" i="16"/>
  <c r="AH40" i="16"/>
  <c r="AJ40" i="16"/>
  <c r="AC40" i="16"/>
  <c r="AG40" i="16"/>
  <c r="AI40" i="16"/>
  <c r="AN39" i="16"/>
  <c r="AM39" i="16"/>
  <c r="AL39" i="16"/>
  <c r="AK39" i="16"/>
  <c r="AF39" i="16"/>
  <c r="AE39" i="16"/>
  <c r="AD39" i="16"/>
  <c r="AH39" i="16"/>
  <c r="AJ39" i="16"/>
  <c r="AC39" i="16"/>
  <c r="AG39" i="16"/>
  <c r="AI39" i="16"/>
  <c r="AN38" i="16"/>
  <c r="AM38" i="16"/>
  <c r="AL38" i="16"/>
  <c r="AK38" i="16"/>
  <c r="AF38" i="16"/>
  <c r="AE38" i="16"/>
  <c r="AD38" i="16"/>
  <c r="AH38" i="16"/>
  <c r="AJ38" i="16"/>
  <c r="AC38" i="16"/>
  <c r="AG38" i="16"/>
  <c r="AI38" i="16"/>
  <c r="AN37" i="16"/>
  <c r="AM37" i="16"/>
  <c r="AL37" i="16"/>
  <c r="AK37" i="16"/>
  <c r="AF37" i="16"/>
  <c r="AE37" i="16"/>
  <c r="AD37" i="16"/>
  <c r="AH37" i="16"/>
  <c r="AJ37" i="16"/>
  <c r="AC37" i="16"/>
  <c r="AG37" i="16"/>
  <c r="AI37" i="16"/>
  <c r="AN36" i="16"/>
  <c r="AM36" i="16"/>
  <c r="AL36" i="16"/>
  <c r="AK36" i="16"/>
  <c r="AF36" i="16"/>
  <c r="AE36" i="16"/>
  <c r="AD36" i="16"/>
  <c r="AH36" i="16"/>
  <c r="AJ36" i="16"/>
  <c r="AC36" i="16"/>
  <c r="AG36" i="16"/>
  <c r="AI36" i="16"/>
  <c r="AN35" i="16"/>
  <c r="AM35" i="16"/>
  <c r="AL35" i="16"/>
  <c r="AK35" i="16"/>
  <c r="AH35" i="16"/>
  <c r="AJ35" i="16" s="1"/>
  <c r="AG35" i="16"/>
  <c r="AI35" i="16"/>
  <c r="AN34" i="16"/>
  <c r="AM34" i="16"/>
  <c r="AL34" i="16"/>
  <c r="AK34" i="16"/>
  <c r="AF34" i="16"/>
  <c r="AE34" i="16"/>
  <c r="AD34" i="16"/>
  <c r="AH34" i="16"/>
  <c r="AJ34" i="16"/>
  <c r="AC34" i="16"/>
  <c r="AG34" i="16"/>
  <c r="AI34" i="16"/>
  <c r="AN31" i="16"/>
  <c r="AM31" i="16"/>
  <c r="AL31" i="16"/>
  <c r="AK31" i="16"/>
  <c r="AF31" i="16"/>
  <c r="AE31" i="16"/>
  <c r="AD31" i="16"/>
  <c r="AH31" i="16"/>
  <c r="AJ31" i="16"/>
  <c r="AC31" i="16"/>
  <c r="AG31" i="16"/>
  <c r="AI31" i="16"/>
  <c r="AN30" i="16"/>
  <c r="AM30" i="16"/>
  <c r="AL30" i="16"/>
  <c r="AK30" i="16"/>
  <c r="AF30" i="16"/>
  <c r="AE30" i="16"/>
  <c r="AD30" i="16"/>
  <c r="AH30" i="16"/>
  <c r="AJ30" i="16"/>
  <c r="AC30" i="16"/>
  <c r="AG30" i="16"/>
  <c r="AI30" i="16"/>
  <c r="P30" i="16"/>
  <c r="O30" i="16"/>
  <c r="N30" i="16"/>
  <c r="M30" i="16"/>
  <c r="AN29" i="16"/>
  <c r="AM29" i="16"/>
  <c r="AL29" i="16"/>
  <c r="AK29" i="16"/>
  <c r="AF29" i="16"/>
  <c r="AE29" i="16"/>
  <c r="AD29" i="16"/>
  <c r="AH29" i="16"/>
  <c r="AJ29" i="16"/>
  <c r="AC29" i="16"/>
  <c r="AG29" i="16"/>
  <c r="AI29" i="16"/>
  <c r="AN28" i="16"/>
  <c r="AM28" i="16"/>
  <c r="AL28" i="16"/>
  <c r="AK28" i="16"/>
  <c r="AF28" i="16"/>
  <c r="AE28" i="16"/>
  <c r="AD28" i="16"/>
  <c r="AH28" i="16"/>
  <c r="AJ28" i="16"/>
  <c r="AC28" i="16"/>
  <c r="AG28" i="16"/>
  <c r="AI28" i="16"/>
  <c r="AN26" i="16"/>
  <c r="AM26" i="16"/>
  <c r="AL26" i="16"/>
  <c r="AK26" i="16"/>
  <c r="AF26" i="16"/>
  <c r="AE26" i="16"/>
  <c r="AD26" i="16"/>
  <c r="AH26" i="16"/>
  <c r="AJ26" i="16"/>
  <c r="AC26" i="16"/>
  <c r="AG26" i="16"/>
  <c r="AI26" i="16"/>
  <c r="AN25" i="16"/>
  <c r="AM25" i="16"/>
  <c r="AL25" i="16"/>
  <c r="AK25" i="16"/>
  <c r="AF25" i="16"/>
  <c r="AE25" i="16"/>
  <c r="AD25" i="16"/>
  <c r="AC25" i="16"/>
  <c r="L25" i="16"/>
  <c r="P25" i="16" s="1"/>
  <c r="K25" i="16"/>
  <c r="AH25" i="16" s="1"/>
  <c r="AJ25" i="16" s="1"/>
  <c r="J25" i="16"/>
  <c r="N25" i="16"/>
  <c r="I25" i="16"/>
  <c r="AG25" i="16"/>
  <c r="AI25" i="16" s="1"/>
  <c r="AN24" i="16"/>
  <c r="AM24" i="16"/>
  <c r="AL24" i="16"/>
  <c r="AK24" i="16"/>
  <c r="AF24" i="16"/>
  <c r="AE24" i="16"/>
  <c r="AD24" i="16"/>
  <c r="AH24" i="16" s="1"/>
  <c r="AJ24" i="16"/>
  <c r="AC24" i="16"/>
  <c r="AG24" i="16"/>
  <c r="AI24" i="16" s="1"/>
  <c r="AN23" i="16"/>
  <c r="AM23" i="16"/>
  <c r="AL23" i="16"/>
  <c r="AK23" i="16"/>
  <c r="AF23" i="16"/>
  <c r="AE23" i="16"/>
  <c r="AD23" i="16"/>
  <c r="AH23" i="16" s="1"/>
  <c r="AJ23" i="16"/>
  <c r="AC23" i="16"/>
  <c r="AG23" i="16"/>
  <c r="AI23" i="16" s="1"/>
  <c r="AN22" i="16"/>
  <c r="AM22" i="16"/>
  <c r="AL22" i="16"/>
  <c r="AK22" i="16"/>
  <c r="AF22" i="16"/>
  <c r="AE22" i="16"/>
  <c r="AD22" i="16"/>
  <c r="AC22" i="16"/>
  <c r="L22" i="16"/>
  <c r="P22" i="16"/>
  <c r="K22" i="16"/>
  <c r="AH22" i="16" s="1"/>
  <c r="AJ22" i="16"/>
  <c r="J22" i="16"/>
  <c r="N22" i="16"/>
  <c r="I22" i="16"/>
  <c r="AG22" i="16"/>
  <c r="AI22" i="16"/>
  <c r="AH21" i="16"/>
  <c r="AJ21" i="16" s="1"/>
  <c r="AG21" i="16"/>
  <c r="AI21" i="16"/>
  <c r="AN20" i="16"/>
  <c r="AM20" i="16"/>
  <c r="AL20" i="16"/>
  <c r="AK20" i="16"/>
  <c r="AF20" i="16"/>
  <c r="AE20" i="16"/>
  <c r="AD20" i="16"/>
  <c r="AH20" i="16"/>
  <c r="AJ20" i="16"/>
  <c r="AC20" i="16"/>
  <c r="AG20" i="16"/>
  <c r="AI20" i="16"/>
  <c r="AN19" i="16"/>
  <c r="AM19" i="16"/>
  <c r="AL19" i="16"/>
  <c r="AK19" i="16"/>
  <c r="AF19" i="16"/>
  <c r="AE19" i="16"/>
  <c r="AD19" i="16"/>
  <c r="AH19" i="16"/>
  <c r="AJ19" i="16"/>
  <c r="AC19" i="16"/>
  <c r="AG19" i="16"/>
  <c r="AI19" i="16"/>
  <c r="AN18" i="16"/>
  <c r="AM18" i="16"/>
  <c r="AL18" i="16"/>
  <c r="AK18" i="16"/>
  <c r="AF18" i="16"/>
  <c r="AE18" i="16"/>
  <c r="AD18" i="16"/>
  <c r="AH18" i="16"/>
  <c r="AJ18" i="16"/>
  <c r="AC18" i="16"/>
  <c r="AG18" i="16"/>
  <c r="AI18" i="16"/>
  <c r="P18" i="16"/>
  <c r="O18" i="16"/>
  <c r="N18" i="16"/>
  <c r="M18" i="16"/>
  <c r="AN17" i="16"/>
  <c r="AM17" i="16"/>
  <c r="AL17" i="16"/>
  <c r="AK17" i="16"/>
  <c r="AF17" i="16"/>
  <c r="AE17" i="16"/>
  <c r="AD17" i="16"/>
  <c r="AH17" i="16"/>
  <c r="AJ17" i="16"/>
  <c r="AC17" i="16"/>
  <c r="AG17" i="16"/>
  <c r="AI17" i="16"/>
  <c r="AN16" i="16"/>
  <c r="AM16" i="16"/>
  <c r="AL16" i="16"/>
  <c r="AK16" i="16"/>
  <c r="AF16" i="16"/>
  <c r="AE16" i="16"/>
  <c r="AD16" i="16"/>
  <c r="AH16" i="16"/>
  <c r="AJ16" i="16"/>
  <c r="AC16" i="16"/>
  <c r="AG16" i="16"/>
  <c r="AI16" i="16"/>
  <c r="AN14" i="16"/>
  <c r="AM14" i="16"/>
  <c r="AL14" i="16"/>
  <c r="AK14" i="16"/>
  <c r="AF14" i="16"/>
  <c r="AE14" i="16"/>
  <c r="AD14" i="16"/>
  <c r="AH14" i="16"/>
  <c r="AJ14" i="16"/>
  <c r="AC14" i="16"/>
  <c r="AG14" i="16"/>
  <c r="AI14" i="16"/>
  <c r="AN13" i="16"/>
  <c r="AM13" i="16"/>
  <c r="AL13" i="16"/>
  <c r="AK13" i="16"/>
  <c r="AF13" i="16"/>
  <c r="AE13" i="16"/>
  <c r="AD13" i="16"/>
  <c r="AH13" i="16"/>
  <c r="AJ13" i="16"/>
  <c r="AC13" i="16"/>
  <c r="AG13" i="16"/>
  <c r="AI13" i="16"/>
  <c r="AN12" i="16"/>
  <c r="AM12" i="16"/>
  <c r="AL12" i="16"/>
  <c r="AK12" i="16"/>
  <c r="AF12" i="16"/>
  <c r="AE12" i="16"/>
  <c r="AD12" i="16"/>
  <c r="AH12" i="16"/>
  <c r="AJ12" i="16"/>
  <c r="AC12" i="16"/>
  <c r="AG12" i="16"/>
  <c r="AI12" i="16"/>
  <c r="AN11" i="16"/>
  <c r="AM11" i="16"/>
  <c r="AL11" i="16"/>
  <c r="AK11" i="16"/>
  <c r="AF11" i="16"/>
  <c r="AE11" i="16"/>
  <c r="AD11" i="16"/>
  <c r="AH11" i="16"/>
  <c r="AJ11" i="16"/>
  <c r="AC11" i="16"/>
  <c r="AG11" i="16"/>
  <c r="AI11" i="16"/>
  <c r="AN10" i="16"/>
  <c r="AM10" i="16"/>
  <c r="AL10" i="16"/>
  <c r="AK10" i="16"/>
  <c r="AF10" i="16"/>
  <c r="AE10" i="16"/>
  <c r="AD10" i="16"/>
  <c r="AH10" i="16"/>
  <c r="AJ10" i="16"/>
  <c r="AC10" i="16"/>
  <c r="AG10" i="16"/>
  <c r="AI10" i="16"/>
  <c r="AN9" i="16"/>
  <c r="AM9" i="16"/>
  <c r="AL9" i="16"/>
  <c r="AK9" i="16"/>
  <c r="AF9" i="16"/>
  <c r="AE9" i="16"/>
  <c r="AD9" i="16"/>
  <c r="AH9" i="16"/>
  <c r="AJ9" i="16"/>
  <c r="AC9" i="16"/>
  <c r="AG9" i="16"/>
  <c r="AI9" i="16"/>
  <c r="AN7" i="16"/>
  <c r="AM7" i="16"/>
  <c r="AL7" i="16"/>
  <c r="AK7" i="16"/>
  <c r="AF7" i="16"/>
  <c r="AE7" i="16"/>
  <c r="AD7" i="16"/>
  <c r="AC7" i="16"/>
  <c r="L7" i="16"/>
  <c r="P7" i="16" s="1"/>
  <c r="K7" i="16"/>
  <c r="J7" i="16"/>
  <c r="N7" i="16"/>
  <c r="I7" i="16"/>
  <c r="M7" i="16"/>
  <c r="AL6" i="16"/>
  <c r="AK6" i="16"/>
  <c r="AD6" i="16"/>
  <c r="AH6" i="16"/>
  <c r="AJ6" i="16" s="1"/>
  <c r="AC6" i="16"/>
  <c r="AG6" i="16"/>
  <c r="AI6" i="16" s="1"/>
  <c r="AN5" i="16"/>
  <c r="AM5" i="16"/>
  <c r="AL5" i="16"/>
  <c r="AK5" i="16"/>
  <c r="AF5" i="16"/>
  <c r="AE5" i="16"/>
  <c r="AD5" i="16"/>
  <c r="AH5" i="16" s="1"/>
  <c r="AJ5" i="16" s="1"/>
  <c r="AC5" i="16"/>
  <c r="AG5" i="16"/>
  <c r="AI5" i="16"/>
  <c r="AN4" i="16"/>
  <c r="AM4" i="16"/>
  <c r="AL4" i="16"/>
  <c r="AK4" i="16"/>
  <c r="AF4" i="16"/>
  <c r="AE4" i="16"/>
  <c r="AD4" i="16"/>
  <c r="AH4" i="16"/>
  <c r="AJ4" i="16" s="1"/>
  <c r="AC4" i="16"/>
  <c r="AG4" i="16"/>
  <c r="AI4" i="16"/>
  <c r="I7" i="15"/>
  <c r="J7" i="15"/>
  <c r="K7" i="15"/>
  <c r="L7" i="15"/>
  <c r="P7" i="15"/>
  <c r="I22" i="15"/>
  <c r="AG22" i="15" s="1"/>
  <c r="AI22" i="15" s="1"/>
  <c r="AC22" i="15"/>
  <c r="J22" i="15"/>
  <c r="K22" i="15"/>
  <c r="O22" i="15"/>
  <c r="L22" i="15"/>
  <c r="P22" i="15"/>
  <c r="I25" i="15"/>
  <c r="J25" i="15"/>
  <c r="N25" i="15" s="1"/>
  <c r="K25" i="15"/>
  <c r="L25" i="15"/>
  <c r="P25" i="15"/>
  <c r="AC4" i="15"/>
  <c r="AG4" i="15" s="1"/>
  <c r="AI4" i="15"/>
  <c r="AD4" i="15"/>
  <c r="AH4" i="15"/>
  <c r="AJ4" i="15"/>
  <c r="AE4" i="15"/>
  <c r="AF4" i="15"/>
  <c r="AC5" i="15"/>
  <c r="AG5" i="15"/>
  <c r="AI5" i="15"/>
  <c r="AD5" i="15"/>
  <c r="AE5" i="15"/>
  <c r="AF5" i="15"/>
  <c r="AC6" i="15"/>
  <c r="AG6" i="15" s="1"/>
  <c r="AI6" i="15" s="1"/>
  <c r="AD6" i="15"/>
  <c r="AC7" i="15"/>
  <c r="AG7" i="15" s="1"/>
  <c r="AI7" i="15" s="1"/>
  <c r="AD7" i="15"/>
  <c r="AE7" i="15"/>
  <c r="AF7" i="15"/>
  <c r="AC9" i="15"/>
  <c r="AD9" i="15"/>
  <c r="AH9" i="15"/>
  <c r="AJ9" i="15"/>
  <c r="AE9" i="15"/>
  <c r="AF9" i="15"/>
  <c r="AC10" i="15"/>
  <c r="AG10" i="15"/>
  <c r="AI10" i="15"/>
  <c r="AD10" i="15"/>
  <c r="AH10" i="15"/>
  <c r="AJ10" i="15"/>
  <c r="AE10" i="15"/>
  <c r="AF10" i="15"/>
  <c r="AC11" i="15"/>
  <c r="AG11" i="15" s="1"/>
  <c r="AI11" i="15" s="1"/>
  <c r="AD11" i="15"/>
  <c r="AH11" i="15"/>
  <c r="AJ11" i="15" s="1"/>
  <c r="AE11" i="15"/>
  <c r="AF11" i="15"/>
  <c r="AC12" i="15"/>
  <c r="AG12" i="15" s="1"/>
  <c r="AI12" i="15" s="1"/>
  <c r="AD12" i="15"/>
  <c r="AH12" i="15"/>
  <c r="AJ12" i="15" s="1"/>
  <c r="AE12" i="15"/>
  <c r="AF12" i="15"/>
  <c r="AC13" i="15"/>
  <c r="AG13" i="15" s="1"/>
  <c r="AI13" i="15" s="1"/>
  <c r="AD13" i="15"/>
  <c r="AH13" i="15"/>
  <c r="AJ13" i="15" s="1"/>
  <c r="AE13" i="15"/>
  <c r="AF13" i="15"/>
  <c r="AC14" i="15"/>
  <c r="AG14" i="15" s="1"/>
  <c r="AI14" i="15" s="1"/>
  <c r="AD14" i="15"/>
  <c r="AH14" i="15" s="1"/>
  <c r="AJ14" i="15" s="1"/>
  <c r="AE14" i="15"/>
  <c r="AF14" i="15"/>
  <c r="AC16" i="15"/>
  <c r="AG16" i="15" s="1"/>
  <c r="AI16" i="15" s="1"/>
  <c r="AD16" i="15"/>
  <c r="AH16" i="15"/>
  <c r="AJ16" i="15" s="1"/>
  <c r="AE16" i="15"/>
  <c r="AF16" i="15"/>
  <c r="AC17" i="15"/>
  <c r="AG17" i="15" s="1"/>
  <c r="AI17" i="15" s="1"/>
  <c r="AD17" i="15"/>
  <c r="AH17" i="15"/>
  <c r="AJ17" i="15" s="1"/>
  <c r="AE17" i="15"/>
  <c r="AF17" i="15"/>
  <c r="AC18" i="15"/>
  <c r="AD18" i="15"/>
  <c r="AH18" i="15"/>
  <c r="AJ18" i="15"/>
  <c r="AE18" i="15"/>
  <c r="AF18" i="15"/>
  <c r="AC19" i="15"/>
  <c r="AG19" i="15"/>
  <c r="AI19" i="15"/>
  <c r="AD19" i="15"/>
  <c r="AH19" i="15"/>
  <c r="AJ19" i="15"/>
  <c r="AE19" i="15"/>
  <c r="AF19" i="15"/>
  <c r="AC20" i="15"/>
  <c r="AG20" i="15" s="1"/>
  <c r="AI20" i="15" s="1"/>
  <c r="AD20" i="15"/>
  <c r="AH20" i="15"/>
  <c r="AJ20" i="15" s="1"/>
  <c r="AE20" i="15"/>
  <c r="AF20" i="15"/>
  <c r="AD22" i="15"/>
  <c r="AE22" i="15"/>
  <c r="AF22" i="15"/>
  <c r="AC23" i="15"/>
  <c r="AG23" i="15" s="1"/>
  <c r="AI23" i="15" s="1"/>
  <c r="AD23" i="15"/>
  <c r="AH23" i="15"/>
  <c r="AJ23" i="15"/>
  <c r="AE23" i="15"/>
  <c r="AF23" i="15"/>
  <c r="AC24" i="15"/>
  <c r="AG24" i="15" s="1"/>
  <c r="AI24" i="15" s="1"/>
  <c r="AD24" i="15"/>
  <c r="AH24" i="15" s="1"/>
  <c r="AJ24" i="15" s="1"/>
  <c r="AE24" i="15"/>
  <c r="AF24" i="15"/>
  <c r="AC25" i="15"/>
  <c r="AD25" i="15"/>
  <c r="AH25" i="15"/>
  <c r="AJ25" i="15"/>
  <c r="AE25" i="15"/>
  <c r="AF25" i="15"/>
  <c r="AC26" i="15"/>
  <c r="AG26" i="15" s="1"/>
  <c r="AI26" i="15" s="1"/>
  <c r="AD26" i="15"/>
  <c r="AH26" i="15" s="1"/>
  <c r="AJ26" i="15" s="1"/>
  <c r="AE26" i="15"/>
  <c r="AF26" i="15"/>
  <c r="AC28" i="15"/>
  <c r="AG28" i="15"/>
  <c r="AI28" i="15"/>
  <c r="AD28" i="15"/>
  <c r="AH28" i="15" s="1"/>
  <c r="AJ28" i="15" s="1"/>
  <c r="AE28" i="15"/>
  <c r="AF28" i="15"/>
  <c r="AC29" i="15"/>
  <c r="AG29" i="15"/>
  <c r="AI29" i="15"/>
  <c r="AD29" i="15"/>
  <c r="AH29" i="15" s="1"/>
  <c r="AJ29" i="15" s="1"/>
  <c r="AE29" i="15"/>
  <c r="AF29" i="15"/>
  <c r="AC30" i="15"/>
  <c r="AG30" i="15"/>
  <c r="AI30" i="15"/>
  <c r="AD30" i="15"/>
  <c r="AH30" i="15" s="1"/>
  <c r="AJ30" i="15" s="1"/>
  <c r="AE30" i="15"/>
  <c r="AF30" i="15"/>
  <c r="AC31" i="15"/>
  <c r="AD31" i="15"/>
  <c r="AH31" i="15"/>
  <c r="AJ31" i="15"/>
  <c r="AE31" i="15"/>
  <c r="AF31" i="15"/>
  <c r="AC34" i="15"/>
  <c r="AG34" i="15"/>
  <c r="AI34" i="15" s="1"/>
  <c r="AD34" i="15"/>
  <c r="AH34" i="15"/>
  <c r="AJ34" i="15" s="1"/>
  <c r="AE34" i="15"/>
  <c r="AF34" i="15"/>
  <c r="AC36" i="15"/>
  <c r="AG36" i="15" s="1"/>
  <c r="AI36" i="15" s="1"/>
  <c r="AD36" i="15"/>
  <c r="AH36" i="15"/>
  <c r="AJ36" i="15"/>
  <c r="AE36" i="15"/>
  <c r="AF36" i="15"/>
  <c r="AC37" i="15"/>
  <c r="AG37" i="15"/>
  <c r="AI37" i="15" s="1"/>
  <c r="AD37" i="15"/>
  <c r="AH37" i="15"/>
  <c r="AJ37" i="15"/>
  <c r="AE37" i="15"/>
  <c r="AF37" i="15"/>
  <c r="AC38" i="15"/>
  <c r="AG38" i="15" s="1"/>
  <c r="AD38" i="15"/>
  <c r="AH38" i="15" s="1"/>
  <c r="AJ38" i="15" s="1"/>
  <c r="AE38" i="15"/>
  <c r="AF38" i="15"/>
  <c r="AC39" i="15"/>
  <c r="AG39" i="15"/>
  <c r="AI39" i="15"/>
  <c r="AD39" i="15"/>
  <c r="AH39" i="15" s="1"/>
  <c r="AJ39" i="15" s="1"/>
  <c r="AE39" i="15"/>
  <c r="AF39" i="15"/>
  <c r="AC40" i="15"/>
  <c r="AD40" i="15"/>
  <c r="AH40" i="15"/>
  <c r="AJ40" i="15"/>
  <c r="AE40" i="15"/>
  <c r="AF40" i="15"/>
  <c r="AC41" i="15"/>
  <c r="AG41" i="15"/>
  <c r="AI41" i="15" s="1"/>
  <c r="AD41" i="15"/>
  <c r="AH41" i="15"/>
  <c r="AJ41" i="15"/>
  <c r="AE41" i="15"/>
  <c r="AF41" i="15"/>
  <c r="AC42" i="15"/>
  <c r="AG42" i="15"/>
  <c r="AI42" i="15" s="1"/>
  <c r="AD42" i="15"/>
  <c r="AH42" i="15"/>
  <c r="AJ42" i="15" s="1"/>
  <c r="AE42" i="15"/>
  <c r="AF42" i="15"/>
  <c r="AC43" i="15"/>
  <c r="AG43" i="15" s="1"/>
  <c r="AI43" i="15" s="1"/>
  <c r="AD43" i="15"/>
  <c r="AH43" i="15" s="1"/>
  <c r="AJ43" i="15" s="1"/>
  <c r="AE43" i="15"/>
  <c r="AF43" i="15"/>
  <c r="AC45" i="15"/>
  <c r="AD45" i="15"/>
  <c r="AH45" i="15"/>
  <c r="AJ45" i="15"/>
  <c r="AE45" i="15"/>
  <c r="AF45" i="15"/>
  <c r="AC46" i="15"/>
  <c r="AG46" i="15"/>
  <c r="AI46" i="15" s="1"/>
  <c r="AD46" i="15"/>
  <c r="AH46" i="15"/>
  <c r="AJ46" i="15"/>
  <c r="AE46" i="15"/>
  <c r="AF46" i="15"/>
  <c r="AC47" i="15"/>
  <c r="AG47" i="15"/>
  <c r="AI47" i="15" s="1"/>
  <c r="AD47" i="15"/>
  <c r="AH47" i="15"/>
  <c r="AJ47" i="15" s="1"/>
  <c r="AE47" i="15"/>
  <c r="AF47" i="15"/>
  <c r="AC48" i="15"/>
  <c r="AG48" i="15" s="1"/>
  <c r="AD48" i="15"/>
  <c r="AH48" i="15" s="1"/>
  <c r="AJ48" i="15" s="1"/>
  <c r="AE48" i="15"/>
  <c r="AF48" i="15"/>
  <c r="AK4" i="15"/>
  <c r="AL4" i="15"/>
  <c r="AM4" i="15"/>
  <c r="AN4" i="15"/>
  <c r="AH5" i="15"/>
  <c r="AJ5" i="15"/>
  <c r="AK5" i="15"/>
  <c r="AL5" i="15"/>
  <c r="AM5" i="15"/>
  <c r="AN5" i="15"/>
  <c r="AH6" i="15"/>
  <c r="AJ6" i="15"/>
  <c r="AK6" i="15"/>
  <c r="AL6" i="15"/>
  <c r="AK7" i="15"/>
  <c r="AL7" i="15"/>
  <c r="AM7" i="15"/>
  <c r="AN7" i="15"/>
  <c r="AG9" i="15"/>
  <c r="AI9" i="15"/>
  <c r="AK9" i="15"/>
  <c r="AL9" i="15"/>
  <c r="AM9" i="15"/>
  <c r="AN9" i="15"/>
  <c r="AK10" i="15"/>
  <c r="AL10" i="15"/>
  <c r="AM10" i="15"/>
  <c r="AN10" i="15"/>
  <c r="AK11" i="15"/>
  <c r="AL11" i="15"/>
  <c r="AM11" i="15"/>
  <c r="AN11" i="15"/>
  <c r="AK12" i="15"/>
  <c r="AL12" i="15"/>
  <c r="AM12" i="15"/>
  <c r="AN12" i="15"/>
  <c r="AK13" i="15"/>
  <c r="AL13" i="15"/>
  <c r="AM13" i="15"/>
  <c r="AN13" i="15"/>
  <c r="AK14" i="15"/>
  <c r="AL14" i="15"/>
  <c r="AM14" i="15"/>
  <c r="AN14" i="15"/>
  <c r="AK16" i="15"/>
  <c r="AL16" i="15"/>
  <c r="AM16" i="15"/>
  <c r="AN16" i="15"/>
  <c r="AK17" i="15"/>
  <c r="AL17" i="15"/>
  <c r="AM17" i="15"/>
  <c r="AN17" i="15"/>
  <c r="AG18" i="15"/>
  <c r="AI18" i="15" s="1"/>
  <c r="AK18" i="15"/>
  <c r="AL18" i="15"/>
  <c r="AM18" i="15"/>
  <c r="AN18" i="15"/>
  <c r="AK19" i="15"/>
  <c r="AL19" i="15"/>
  <c r="AM19" i="15"/>
  <c r="AN19" i="15"/>
  <c r="AK20" i="15"/>
  <c r="AL20" i="15"/>
  <c r="AM20" i="15"/>
  <c r="AN20" i="15"/>
  <c r="AG21" i="15"/>
  <c r="AI21" i="15"/>
  <c r="AH21" i="15"/>
  <c r="AJ21" i="15"/>
  <c r="AK22" i="15"/>
  <c r="AL22" i="15"/>
  <c r="AM22" i="15"/>
  <c r="AN22" i="15"/>
  <c r="AK23" i="15"/>
  <c r="AL23" i="15"/>
  <c r="AM23" i="15"/>
  <c r="AN23" i="15"/>
  <c r="AK24" i="15"/>
  <c r="AL24" i="15"/>
  <c r="AM24" i="15"/>
  <c r="AN24" i="15"/>
  <c r="AK25" i="15"/>
  <c r="AL25" i="15"/>
  <c r="AM25" i="15"/>
  <c r="AN25" i="15"/>
  <c r="AK26" i="15"/>
  <c r="AL26" i="15"/>
  <c r="AM26" i="15"/>
  <c r="AN26" i="15"/>
  <c r="AK28" i="15"/>
  <c r="AL28" i="15"/>
  <c r="AM28" i="15"/>
  <c r="AN28" i="15"/>
  <c r="AK29" i="15"/>
  <c r="AL29" i="15"/>
  <c r="AM29" i="15"/>
  <c r="AN29" i="15"/>
  <c r="AK30" i="15"/>
  <c r="AL30" i="15"/>
  <c r="AM30" i="15"/>
  <c r="AN30" i="15"/>
  <c r="AG31" i="15"/>
  <c r="AI31" i="15" s="1"/>
  <c r="AK31" i="15"/>
  <c r="AL31" i="15"/>
  <c r="AM31" i="15"/>
  <c r="AN31" i="15"/>
  <c r="AK34" i="15"/>
  <c r="AL34" i="15"/>
  <c r="AM34" i="15"/>
  <c r="AN34" i="15"/>
  <c r="AG35" i="15"/>
  <c r="AI35" i="15"/>
  <c r="AH35" i="15"/>
  <c r="AJ35" i="15" s="1"/>
  <c r="AK35" i="15"/>
  <c r="AL35" i="15"/>
  <c r="AM35" i="15"/>
  <c r="AN35" i="15"/>
  <c r="AK36" i="15"/>
  <c r="AL36" i="15"/>
  <c r="AM36" i="15"/>
  <c r="AN36" i="15"/>
  <c r="AK37" i="15"/>
  <c r="AL37" i="15"/>
  <c r="AM37" i="15"/>
  <c r="AN37" i="15"/>
  <c r="AI38" i="15"/>
  <c r="AK38" i="15"/>
  <c r="AL38" i="15"/>
  <c r="AM38" i="15"/>
  <c r="AN38" i="15"/>
  <c r="AK39" i="15"/>
  <c r="AL39" i="15"/>
  <c r="AM39" i="15"/>
  <c r="AN39" i="15"/>
  <c r="AG40" i="15"/>
  <c r="AI40" i="15"/>
  <c r="AK40" i="15"/>
  <c r="AL40" i="15"/>
  <c r="AM40" i="15"/>
  <c r="AN40" i="15"/>
  <c r="AK41" i="15"/>
  <c r="AL41" i="15"/>
  <c r="AM41" i="15"/>
  <c r="AN41" i="15"/>
  <c r="AK42" i="15"/>
  <c r="AL42" i="15"/>
  <c r="AM42" i="15"/>
  <c r="AN42" i="15"/>
  <c r="AK43" i="15"/>
  <c r="AL43" i="15"/>
  <c r="AM43" i="15"/>
  <c r="AN43" i="15"/>
  <c r="AG45" i="15"/>
  <c r="AI45" i="15"/>
  <c r="AK45" i="15"/>
  <c r="AL45" i="15"/>
  <c r="AM45" i="15"/>
  <c r="AN45" i="15"/>
  <c r="AK46" i="15"/>
  <c r="AL46" i="15"/>
  <c r="AM46" i="15"/>
  <c r="AN46" i="15"/>
  <c r="AK47" i="15"/>
  <c r="AL47" i="15"/>
  <c r="AM47" i="15"/>
  <c r="AN47" i="15"/>
  <c r="AI48" i="15"/>
  <c r="AK48" i="15"/>
  <c r="AL48" i="15"/>
  <c r="AM48" i="15"/>
  <c r="AN48" i="15"/>
  <c r="P30" i="15"/>
  <c r="O30" i="15"/>
  <c r="N30" i="15"/>
  <c r="M30" i="15"/>
  <c r="O25" i="15"/>
  <c r="N22" i="15"/>
  <c r="P18" i="15"/>
  <c r="O18" i="15"/>
  <c r="N18" i="15"/>
  <c r="M18" i="15"/>
  <c r="N7" i="15"/>
  <c r="M7" i="17"/>
  <c r="O22" i="16"/>
  <c r="O25" i="16"/>
  <c r="M25" i="16"/>
  <c r="O7" i="15"/>
  <c r="M7" i="15"/>
  <c r="M22" i="15"/>
  <c r="M25" i="15"/>
  <c r="AP47" i="14"/>
  <c r="AJ47" i="11"/>
  <c r="AN47" i="14"/>
  <c r="AH47" i="11" s="1"/>
  <c r="AM47" i="14"/>
  <c r="AG47" i="10" s="1"/>
  <c r="AH47" i="14"/>
  <c r="AG47" i="14"/>
  <c r="AF47" i="14"/>
  <c r="AJ47" i="14" s="1"/>
  <c r="AL47" i="14" s="1"/>
  <c r="AJ47" i="12" s="1"/>
  <c r="AE47" i="14"/>
  <c r="AI47" i="14"/>
  <c r="AK47" i="14" s="1"/>
  <c r="AP45" i="14"/>
  <c r="AJ45" i="11" s="1"/>
  <c r="AN45" i="14"/>
  <c r="AH45" i="11" s="1"/>
  <c r="AM45" i="14"/>
  <c r="AG45" i="10" s="1"/>
  <c r="AH45" i="14"/>
  <c r="AG45" i="14"/>
  <c r="AF45" i="14"/>
  <c r="AJ45" i="14"/>
  <c r="AL45" i="14" s="1"/>
  <c r="AJ45" i="12" s="1"/>
  <c r="AE45" i="14"/>
  <c r="AI45" i="14" s="1"/>
  <c r="AK45" i="14" s="1"/>
  <c r="AP43" i="14"/>
  <c r="AJ43" i="11" s="1"/>
  <c r="AN43" i="14"/>
  <c r="AH43" i="11" s="1"/>
  <c r="AM43" i="14"/>
  <c r="AG43" i="10"/>
  <c r="AH43" i="14"/>
  <c r="AG43" i="14"/>
  <c r="AF43" i="14"/>
  <c r="AJ43" i="14" s="1"/>
  <c r="AL43" i="14" s="1"/>
  <c r="AJ43" i="12" s="1"/>
  <c r="AE43" i="14"/>
  <c r="AI43" i="14"/>
  <c r="AK43" i="14" s="1"/>
  <c r="AP42" i="14"/>
  <c r="AN42" i="14"/>
  <c r="AH42" i="11"/>
  <c r="AM42" i="14"/>
  <c r="AH42" i="14"/>
  <c r="AG42" i="14"/>
  <c r="AF42" i="14"/>
  <c r="AJ42" i="14" s="1"/>
  <c r="AL42" i="14" s="1"/>
  <c r="AE42" i="14"/>
  <c r="AI42" i="14" s="1"/>
  <c r="AK42" i="14" s="1"/>
  <c r="AI42" i="12" s="1"/>
  <c r="AP41" i="14"/>
  <c r="AJ41" i="11"/>
  <c r="AN41" i="14"/>
  <c r="AH41" i="11" s="1"/>
  <c r="AM41" i="14"/>
  <c r="AG41" i="10" s="1"/>
  <c r="AH41" i="14"/>
  <c r="AG41" i="14"/>
  <c r="AF41" i="14"/>
  <c r="AJ41" i="14" s="1"/>
  <c r="AL41" i="14" s="1"/>
  <c r="AJ41" i="12" s="1"/>
  <c r="AE41" i="14"/>
  <c r="AI41" i="14" s="1"/>
  <c r="AK41" i="14" s="1"/>
  <c r="AP39" i="14"/>
  <c r="AN39" i="14"/>
  <c r="AH39" i="11" s="1"/>
  <c r="AM39" i="14"/>
  <c r="AH39" i="14"/>
  <c r="AG39" i="14"/>
  <c r="AF39" i="14"/>
  <c r="AJ39" i="14" s="1"/>
  <c r="AL39" i="14" s="1"/>
  <c r="AJ39" i="12" s="1"/>
  <c r="AE39" i="14"/>
  <c r="AI39" i="14" s="1"/>
  <c r="AK39" i="14" s="1"/>
  <c r="AP37" i="14"/>
  <c r="AN37" i="14"/>
  <c r="AH37" i="11" s="1"/>
  <c r="AM37" i="14"/>
  <c r="AG37" i="10" s="1"/>
  <c r="AH37" i="14"/>
  <c r="AG37" i="14"/>
  <c r="AF37" i="14"/>
  <c r="AJ37" i="14" s="1"/>
  <c r="AL37" i="14" s="1"/>
  <c r="AJ37" i="12" s="1"/>
  <c r="AE37" i="14"/>
  <c r="AI37" i="14"/>
  <c r="AK37" i="14" s="1"/>
  <c r="AP36" i="14"/>
  <c r="AJ36" i="11" s="1"/>
  <c r="AN36" i="14"/>
  <c r="AH36" i="11" s="1"/>
  <c r="AM36" i="14"/>
  <c r="AG36" i="10" s="1"/>
  <c r="AH36" i="14"/>
  <c r="AG36" i="14"/>
  <c r="AF36" i="14"/>
  <c r="AJ36" i="14" s="1"/>
  <c r="AL36" i="14" s="1"/>
  <c r="AJ36" i="12" s="1"/>
  <c r="AE36" i="14"/>
  <c r="AI36" i="14"/>
  <c r="AK36" i="14" s="1"/>
  <c r="AP35" i="14"/>
  <c r="AJ35" i="11" s="1"/>
  <c r="AN35" i="14"/>
  <c r="AH35" i="11" s="1"/>
  <c r="AM35" i="14"/>
  <c r="AG35" i="10" s="1"/>
  <c r="AH35" i="14"/>
  <c r="AR35" i="17" s="1"/>
  <c r="AG35" i="14"/>
  <c r="AF35" i="14"/>
  <c r="AJ35" i="14"/>
  <c r="AL35" i="14" s="1"/>
  <c r="AJ35" i="12" s="1"/>
  <c r="AE35" i="14"/>
  <c r="AI35" i="14" s="1"/>
  <c r="AK35" i="14" s="1"/>
  <c r="AP34" i="14"/>
  <c r="AJ34" i="11"/>
  <c r="AN34" i="14"/>
  <c r="AH34" i="11" s="1"/>
  <c r="AM34" i="14"/>
  <c r="AG34" i="10"/>
  <c r="AJ34" i="14"/>
  <c r="AL34" i="14" s="1"/>
  <c r="AJ34" i="12" s="1"/>
  <c r="AI34" i="14"/>
  <c r="AK34" i="14" s="1"/>
  <c r="AI34" i="12" s="1"/>
  <c r="AP31" i="14"/>
  <c r="AP31" i="16"/>
  <c r="AN31" i="14"/>
  <c r="AH31" i="11" s="1"/>
  <c r="AM31" i="14"/>
  <c r="AH31" i="14"/>
  <c r="AG31" i="14"/>
  <c r="AR31" i="17" s="1"/>
  <c r="AF31" i="14"/>
  <c r="AJ31" i="14" s="1"/>
  <c r="AL31" i="14" s="1"/>
  <c r="AJ31" i="12" s="1"/>
  <c r="AE31" i="14"/>
  <c r="AI31" i="14" s="1"/>
  <c r="AK31" i="14" s="1"/>
  <c r="AP30" i="14"/>
  <c r="AP30" i="16" s="1"/>
  <c r="AN30" i="14"/>
  <c r="AH30" i="11" s="1"/>
  <c r="AM30" i="14"/>
  <c r="AH30" i="14"/>
  <c r="AG30" i="14"/>
  <c r="AR30" i="17" s="1"/>
  <c r="AF30" i="14"/>
  <c r="AJ30" i="14" s="1"/>
  <c r="AL30" i="14" s="1"/>
  <c r="AJ30" i="12" s="1"/>
  <c r="AE30" i="14"/>
  <c r="AI30" i="14"/>
  <c r="AK30" i="14" s="1"/>
  <c r="AP29" i="14"/>
  <c r="AN29" i="14"/>
  <c r="AH29" i="11"/>
  <c r="AM29" i="14"/>
  <c r="AO29" i="16" s="1"/>
  <c r="AG29" i="10"/>
  <c r="AH29" i="14"/>
  <c r="AG29" i="14"/>
  <c r="AR29" i="17" s="1"/>
  <c r="AF29" i="14"/>
  <c r="AJ29" i="14"/>
  <c r="AL29" i="14" s="1"/>
  <c r="AJ29" i="12" s="1"/>
  <c r="AE29" i="14"/>
  <c r="AI29" i="14"/>
  <c r="AK29" i="14" s="1"/>
  <c r="AP28" i="14"/>
  <c r="AJ28" i="11" s="1"/>
  <c r="AN28" i="14"/>
  <c r="AO28" i="16" s="1"/>
  <c r="AM28" i="14"/>
  <c r="AH28" i="14"/>
  <c r="AG28" i="14"/>
  <c r="AF28" i="14"/>
  <c r="AJ28" i="14" s="1"/>
  <c r="AL28" i="14" s="1"/>
  <c r="AE28" i="14"/>
  <c r="AI28" i="14"/>
  <c r="AK28" i="14"/>
  <c r="AI28" i="12" s="1"/>
  <c r="AP26" i="14"/>
  <c r="AJ26" i="11" s="1"/>
  <c r="AN26" i="14"/>
  <c r="AH26" i="11" s="1"/>
  <c r="AM26" i="14"/>
  <c r="AO26" i="16" s="1"/>
  <c r="AF26" i="14"/>
  <c r="AJ26" i="14" s="1"/>
  <c r="AL26" i="14" s="1"/>
  <c r="AJ26" i="12" s="1"/>
  <c r="AH26" i="14"/>
  <c r="AG26" i="14"/>
  <c r="AE26" i="14"/>
  <c r="AI26" i="14" s="1"/>
  <c r="AK26" i="14" s="1"/>
  <c r="AP24" i="14"/>
  <c r="AJ24" i="11" s="1"/>
  <c r="AN24" i="14"/>
  <c r="AH24" i="11"/>
  <c r="AM24" i="14"/>
  <c r="AG24" i="10" s="1"/>
  <c r="AH24" i="14"/>
  <c r="AG24" i="14"/>
  <c r="AF24" i="14"/>
  <c r="AJ24" i="14" s="1"/>
  <c r="AL24" i="14" s="1"/>
  <c r="AJ24" i="12" s="1"/>
  <c r="AE24" i="14"/>
  <c r="AI24" i="14" s="1"/>
  <c r="AK24" i="14" s="1"/>
  <c r="K24" i="5"/>
  <c r="I24" i="5"/>
  <c r="AP23" i="14"/>
  <c r="AJ23" i="11" s="1"/>
  <c r="AN23" i="14"/>
  <c r="AH23" i="11" s="1"/>
  <c r="AM23" i="14"/>
  <c r="AG23" i="10" s="1"/>
  <c r="AH23" i="14"/>
  <c r="AG23" i="14"/>
  <c r="AR23" i="17" s="1"/>
  <c r="AF23" i="14"/>
  <c r="AJ23" i="14" s="1"/>
  <c r="AL23" i="14" s="1"/>
  <c r="AJ23" i="12" s="1"/>
  <c r="AE23" i="14"/>
  <c r="AI23" i="14" s="1"/>
  <c r="AK23" i="14" s="1"/>
  <c r="AP22" i="14"/>
  <c r="AJ22" i="11"/>
  <c r="AN22" i="14"/>
  <c r="AH22" i="11" s="1"/>
  <c r="AM22" i="14"/>
  <c r="AG22" i="10" s="1"/>
  <c r="AH22" i="14"/>
  <c r="AG22" i="14"/>
  <c r="AR22" i="17" s="1"/>
  <c r="AF22" i="14"/>
  <c r="AJ22" i="14"/>
  <c r="AL22" i="14"/>
  <c r="AJ22" i="12" s="1"/>
  <c r="AE22" i="14"/>
  <c r="AI22" i="14" s="1"/>
  <c r="AK22" i="14" s="1"/>
  <c r="AP21" i="14"/>
  <c r="AN21" i="14"/>
  <c r="AH21" i="11" s="1"/>
  <c r="AM21" i="14"/>
  <c r="AH21" i="14"/>
  <c r="AG21" i="14"/>
  <c r="AF21" i="14"/>
  <c r="AE21" i="14"/>
  <c r="N21" i="14"/>
  <c r="R21" i="14" s="1"/>
  <c r="M21" i="14"/>
  <c r="Q21" i="14" s="1"/>
  <c r="O21" i="9" s="1"/>
  <c r="L21" i="14"/>
  <c r="P21" i="14" s="1"/>
  <c r="K21" i="14"/>
  <c r="I21" i="5" s="1"/>
  <c r="AP19" i="14"/>
  <c r="AN19" i="14"/>
  <c r="AM19" i="14"/>
  <c r="AG19" i="10" s="1"/>
  <c r="AH19" i="14"/>
  <c r="AG19" i="14"/>
  <c r="AF19" i="14"/>
  <c r="AJ19" i="14" s="1"/>
  <c r="AL19" i="14" s="1"/>
  <c r="AJ19" i="12" s="1"/>
  <c r="AE19" i="14"/>
  <c r="AI19" i="14" s="1"/>
  <c r="AK19" i="14" s="1"/>
  <c r="AP18" i="14"/>
  <c r="AJ18" i="11"/>
  <c r="AN18" i="14"/>
  <c r="AH18" i="11" s="1"/>
  <c r="AM18" i="14"/>
  <c r="AG18" i="10" s="1"/>
  <c r="AH18" i="14"/>
  <c r="AG18" i="14"/>
  <c r="AR18" i="17" s="1"/>
  <c r="AF18" i="14"/>
  <c r="AJ18" i="14" s="1"/>
  <c r="AL18" i="14" s="1"/>
  <c r="AJ18" i="12" s="1"/>
  <c r="AE18" i="14"/>
  <c r="AI18" i="14" s="1"/>
  <c r="AK18" i="14" s="1"/>
  <c r="AP17" i="14"/>
  <c r="AJ17" i="11" s="1"/>
  <c r="AN17" i="14"/>
  <c r="AH17" i="11"/>
  <c r="AM17" i="14"/>
  <c r="AG17" i="10" s="1"/>
  <c r="AH17" i="14"/>
  <c r="AR17" i="17" s="1"/>
  <c r="AG17" i="14"/>
  <c r="AF17" i="14"/>
  <c r="AJ17" i="14" s="1"/>
  <c r="AL17" i="14" s="1"/>
  <c r="AJ17" i="12" s="1"/>
  <c r="AE17" i="14"/>
  <c r="AI17" i="14" s="1"/>
  <c r="AK17" i="14" s="1"/>
  <c r="AP16" i="14"/>
  <c r="AP16" i="16" s="1"/>
  <c r="AN16" i="14"/>
  <c r="AM16" i="14"/>
  <c r="AG16" i="10" s="1"/>
  <c r="AH16" i="14"/>
  <c r="AG16" i="14"/>
  <c r="AF16" i="14"/>
  <c r="AJ16" i="14"/>
  <c r="AL16" i="14" s="1"/>
  <c r="AJ16" i="12" s="1"/>
  <c r="AE16" i="14"/>
  <c r="AI16" i="14" s="1"/>
  <c r="AK16" i="14" s="1"/>
  <c r="AP14" i="14"/>
  <c r="AJ14" i="11" s="1"/>
  <c r="AN14" i="14"/>
  <c r="AH14" i="11"/>
  <c r="AM14" i="14"/>
  <c r="AH14" i="14"/>
  <c r="AG14" i="14"/>
  <c r="AF14" i="14"/>
  <c r="AJ14" i="14"/>
  <c r="AL14" i="14" s="1"/>
  <c r="AJ14" i="12" s="1"/>
  <c r="AE14" i="14"/>
  <c r="AI14" i="14" s="1"/>
  <c r="AK14" i="14" s="1"/>
  <c r="AP13" i="14"/>
  <c r="AJ13" i="11"/>
  <c r="AN13" i="14"/>
  <c r="AH13" i="11"/>
  <c r="AM13" i="14"/>
  <c r="AG13" i="10"/>
  <c r="AH13" i="14"/>
  <c r="AG13" i="14"/>
  <c r="AR13" i="17" s="1"/>
  <c r="AF13" i="14"/>
  <c r="AJ13" i="14"/>
  <c r="AL13" i="14"/>
  <c r="AJ13" i="12"/>
  <c r="AE13" i="14"/>
  <c r="AI13" i="14"/>
  <c r="AK13" i="14" s="1"/>
  <c r="AN12" i="14"/>
  <c r="AH12" i="11" s="1"/>
  <c r="AM12" i="14"/>
  <c r="AO12" i="16" s="1"/>
  <c r="AH12" i="14"/>
  <c r="AG12" i="14"/>
  <c r="AF12" i="14"/>
  <c r="AJ12" i="14" s="1"/>
  <c r="AL12" i="14" s="1"/>
  <c r="AJ12" i="12" s="1"/>
  <c r="AE12" i="14"/>
  <c r="AI12" i="14" s="1"/>
  <c r="AK12" i="14" s="1"/>
  <c r="AP11" i="14"/>
  <c r="AN11" i="14"/>
  <c r="AH11" i="11" s="1"/>
  <c r="AM11" i="14"/>
  <c r="AH11" i="14"/>
  <c r="AG11" i="14"/>
  <c r="AF11" i="14"/>
  <c r="AJ11" i="14" s="1"/>
  <c r="AL11" i="14" s="1"/>
  <c r="AJ11" i="12" s="1"/>
  <c r="AE11" i="14"/>
  <c r="AI11" i="14" s="1"/>
  <c r="AK11" i="14" s="1"/>
  <c r="AP9" i="14"/>
  <c r="AJ9" i="11" s="1"/>
  <c r="AN9" i="14"/>
  <c r="AH9" i="11"/>
  <c r="AM9" i="14"/>
  <c r="AH9" i="14"/>
  <c r="AG9" i="14"/>
  <c r="AR9" i="17" s="1"/>
  <c r="AF9" i="14"/>
  <c r="AJ9" i="14" s="1"/>
  <c r="AL9" i="14" s="1"/>
  <c r="AJ9" i="12" s="1"/>
  <c r="AE9" i="14"/>
  <c r="AI9" i="14" s="1"/>
  <c r="AK9" i="14" s="1"/>
  <c r="AP7" i="14"/>
  <c r="AJ7" i="11" s="1"/>
  <c r="AN7" i="14"/>
  <c r="AH7" i="11" s="1"/>
  <c r="AM7" i="14"/>
  <c r="AG7" i="10" s="1"/>
  <c r="AH7" i="14"/>
  <c r="AG7" i="14"/>
  <c r="AF7" i="14"/>
  <c r="AE7" i="14"/>
  <c r="N7" i="14"/>
  <c r="R7" i="14" s="1"/>
  <c r="AQ7" i="15" s="1"/>
  <c r="M7" i="14"/>
  <c r="K7" i="5" s="1"/>
  <c r="O7" i="5" s="1"/>
  <c r="L7" i="14"/>
  <c r="J7" i="6"/>
  <c r="N7" i="6" s="1"/>
  <c r="K7" i="14"/>
  <c r="O7" i="14" s="1"/>
  <c r="AN6" i="14"/>
  <c r="AH6" i="11" s="1"/>
  <c r="AM6" i="14"/>
  <c r="AG6" i="10" s="1"/>
  <c r="AF6" i="14"/>
  <c r="AJ6" i="14" s="1"/>
  <c r="AL6" i="14" s="1"/>
  <c r="AJ6" i="12" s="1"/>
  <c r="AE6" i="14"/>
  <c r="AI6" i="14" s="1"/>
  <c r="AK6" i="14" s="1"/>
  <c r="AP5" i="14"/>
  <c r="AJ5" i="11" s="1"/>
  <c r="AN5" i="14"/>
  <c r="AH5" i="11" s="1"/>
  <c r="AM5" i="14"/>
  <c r="AG5" i="10" s="1"/>
  <c r="AH5" i="14"/>
  <c r="AG5" i="14"/>
  <c r="AF5" i="14"/>
  <c r="AE5" i="14"/>
  <c r="AI5" i="14" s="1"/>
  <c r="AK5" i="14" s="1"/>
  <c r="AP4" i="14"/>
  <c r="AJ4" i="11" s="1"/>
  <c r="AJ4" i="14"/>
  <c r="AL4" i="14"/>
  <c r="AJ4" i="12" s="1"/>
  <c r="AJ30" i="11"/>
  <c r="R24" i="14"/>
  <c r="L24" i="6"/>
  <c r="P24" i="14"/>
  <c r="AQ24" i="15"/>
  <c r="J24" i="6"/>
  <c r="P7" i="14"/>
  <c r="AG26" i="10"/>
  <c r="AJ21" i="11"/>
  <c r="AG28" i="10"/>
  <c r="Q24" i="14"/>
  <c r="O24" i="9"/>
  <c r="O24" i="14"/>
  <c r="AP24" i="15" s="1"/>
  <c r="AN48" i="13"/>
  <c r="AM48" i="13"/>
  <c r="AL48" i="13"/>
  <c r="AK48" i="13"/>
  <c r="AF48" i="13"/>
  <c r="AE48" i="13"/>
  <c r="AD48" i="13"/>
  <c r="AH48" i="13" s="1"/>
  <c r="AJ48" i="13" s="1"/>
  <c r="AC48" i="13"/>
  <c r="AG48" i="13"/>
  <c r="AI48" i="13" s="1"/>
  <c r="AN47" i="13"/>
  <c r="AM47" i="13"/>
  <c r="AL47" i="13"/>
  <c r="AK47" i="13"/>
  <c r="AF47" i="13"/>
  <c r="AE47" i="13"/>
  <c r="AD47" i="13"/>
  <c r="AH47" i="13" s="1"/>
  <c r="AJ47" i="13" s="1"/>
  <c r="AC47" i="13"/>
  <c r="AG47" i="13"/>
  <c r="AI47" i="13" s="1"/>
  <c r="AN46" i="13"/>
  <c r="AM46" i="13"/>
  <c r="AL46" i="13"/>
  <c r="AK46" i="13"/>
  <c r="AF46" i="13"/>
  <c r="AE46" i="13"/>
  <c r="AD46" i="13"/>
  <c r="AH46" i="13" s="1"/>
  <c r="AJ46" i="13" s="1"/>
  <c r="AC46" i="13"/>
  <c r="AG46" i="13"/>
  <c r="AI46" i="13" s="1"/>
  <c r="AN45" i="13"/>
  <c r="AM45" i="13"/>
  <c r="AL45" i="13"/>
  <c r="AK45" i="13"/>
  <c r="AF45" i="13"/>
  <c r="AE45" i="13"/>
  <c r="AD45" i="13"/>
  <c r="AH45" i="13" s="1"/>
  <c r="AJ45" i="13" s="1"/>
  <c r="AC45" i="13"/>
  <c r="AG45" i="13"/>
  <c r="AI45" i="13" s="1"/>
  <c r="AN43" i="13"/>
  <c r="AM43" i="13"/>
  <c r="AL43" i="13"/>
  <c r="AK43" i="13"/>
  <c r="AF43" i="13"/>
  <c r="AE43" i="13"/>
  <c r="AD43" i="13"/>
  <c r="AH43" i="13" s="1"/>
  <c r="AJ43" i="13" s="1"/>
  <c r="AC43" i="13"/>
  <c r="AG43" i="13"/>
  <c r="AI43" i="13" s="1"/>
  <c r="AN42" i="13"/>
  <c r="AM42" i="13"/>
  <c r="AL42" i="13"/>
  <c r="AK42" i="13"/>
  <c r="AF42" i="13"/>
  <c r="AE42" i="13"/>
  <c r="AD42" i="13"/>
  <c r="AH42" i="13" s="1"/>
  <c r="AJ42" i="13" s="1"/>
  <c r="AC42" i="13"/>
  <c r="AG42" i="13"/>
  <c r="AI42" i="13" s="1"/>
  <c r="AN41" i="13"/>
  <c r="AM41" i="13"/>
  <c r="AL41" i="13"/>
  <c r="AK41" i="13"/>
  <c r="AF41" i="13"/>
  <c r="AE41" i="13"/>
  <c r="AD41" i="13"/>
  <c r="AH41" i="13" s="1"/>
  <c r="AJ41" i="13" s="1"/>
  <c r="AC41" i="13"/>
  <c r="AG41" i="13"/>
  <c r="AI41" i="13" s="1"/>
  <c r="AN40" i="13"/>
  <c r="AM40" i="13"/>
  <c r="AL40" i="13"/>
  <c r="AK40" i="13"/>
  <c r="AF40" i="13"/>
  <c r="AE40" i="13"/>
  <c r="AD40" i="13"/>
  <c r="AH40" i="13" s="1"/>
  <c r="AJ40" i="13" s="1"/>
  <c r="AC40" i="13"/>
  <c r="AG40" i="13"/>
  <c r="AI40" i="13" s="1"/>
  <c r="AN39" i="13"/>
  <c r="AM39" i="13"/>
  <c r="AL39" i="13"/>
  <c r="AK39" i="13"/>
  <c r="AF39" i="13"/>
  <c r="AE39" i="13"/>
  <c r="AD39" i="13"/>
  <c r="AH39" i="13" s="1"/>
  <c r="AJ39" i="13" s="1"/>
  <c r="AC39" i="13"/>
  <c r="AG39" i="13"/>
  <c r="AI39" i="13" s="1"/>
  <c r="AN38" i="13"/>
  <c r="AM38" i="13"/>
  <c r="AL38" i="13"/>
  <c r="AK38" i="13"/>
  <c r="AF38" i="13"/>
  <c r="AE38" i="13"/>
  <c r="AD38" i="13"/>
  <c r="AH38" i="13" s="1"/>
  <c r="AJ38" i="13" s="1"/>
  <c r="AC38" i="13"/>
  <c r="AG38" i="13"/>
  <c r="AI38" i="13" s="1"/>
  <c r="AN37" i="13"/>
  <c r="AM37" i="13"/>
  <c r="AL37" i="13"/>
  <c r="AK37" i="13"/>
  <c r="AF37" i="13"/>
  <c r="AE37" i="13"/>
  <c r="AD37" i="13"/>
  <c r="AH37" i="13" s="1"/>
  <c r="AJ37" i="13" s="1"/>
  <c r="AC37" i="13"/>
  <c r="AG37" i="13"/>
  <c r="AI37" i="13" s="1"/>
  <c r="AN36" i="13"/>
  <c r="AM36" i="13"/>
  <c r="AL36" i="13"/>
  <c r="AK36" i="13"/>
  <c r="AF36" i="13"/>
  <c r="AE36" i="13"/>
  <c r="AD36" i="13"/>
  <c r="AH36" i="13" s="1"/>
  <c r="AJ36" i="13" s="1"/>
  <c r="AC36" i="13"/>
  <c r="AG36" i="13"/>
  <c r="AI36" i="13" s="1"/>
  <c r="AN35" i="13"/>
  <c r="AM35" i="13"/>
  <c r="AL35" i="13"/>
  <c r="AK35" i="13"/>
  <c r="AH35" i="13"/>
  <c r="AJ35" i="13"/>
  <c r="AG35" i="13"/>
  <c r="AI35" i="13" s="1"/>
  <c r="AN34" i="13"/>
  <c r="AM34" i="13"/>
  <c r="AL34" i="13"/>
  <c r="AK34" i="13"/>
  <c r="AF34" i="13"/>
  <c r="AE34" i="13"/>
  <c r="AD34" i="13"/>
  <c r="AH34" i="13" s="1"/>
  <c r="AJ34" i="13" s="1"/>
  <c r="AC34" i="13"/>
  <c r="AG34" i="13"/>
  <c r="AI34" i="13" s="1"/>
  <c r="AN31" i="13"/>
  <c r="AM31" i="13"/>
  <c r="AL31" i="13"/>
  <c r="AK31" i="13"/>
  <c r="AF31" i="13"/>
  <c r="AE31" i="13"/>
  <c r="AD31" i="13"/>
  <c r="AH31" i="13" s="1"/>
  <c r="AJ31" i="13" s="1"/>
  <c r="AC31" i="13"/>
  <c r="AG31" i="13"/>
  <c r="AI31" i="13" s="1"/>
  <c r="AN30" i="13"/>
  <c r="AM30" i="13"/>
  <c r="AL30" i="13"/>
  <c r="AK30" i="13"/>
  <c r="AF30" i="13"/>
  <c r="AE30" i="13"/>
  <c r="AD30" i="13"/>
  <c r="AH30" i="13" s="1"/>
  <c r="AJ30" i="13" s="1"/>
  <c r="AC30" i="13"/>
  <c r="AG30" i="13"/>
  <c r="AI30" i="13" s="1"/>
  <c r="P30" i="13"/>
  <c r="O30" i="13"/>
  <c r="N30" i="13"/>
  <c r="M30" i="13"/>
  <c r="AN29" i="13"/>
  <c r="AM29" i="13"/>
  <c r="AL29" i="13"/>
  <c r="AK29" i="13"/>
  <c r="AF29" i="13"/>
  <c r="AE29" i="13"/>
  <c r="AD29" i="13"/>
  <c r="AH29" i="13" s="1"/>
  <c r="AJ29" i="13" s="1"/>
  <c r="AC29" i="13"/>
  <c r="AG29" i="13"/>
  <c r="AI29" i="13" s="1"/>
  <c r="AN28" i="13"/>
  <c r="AM28" i="13"/>
  <c r="AL28" i="13"/>
  <c r="AK28" i="13"/>
  <c r="AF28" i="13"/>
  <c r="AE28" i="13"/>
  <c r="AD28" i="13"/>
  <c r="AH28" i="13" s="1"/>
  <c r="AJ28" i="13" s="1"/>
  <c r="AC28" i="13"/>
  <c r="AG28" i="13"/>
  <c r="AI28" i="13" s="1"/>
  <c r="AN26" i="13"/>
  <c r="AM26" i="13"/>
  <c r="AL26" i="13"/>
  <c r="AK26" i="13"/>
  <c r="AF26" i="13"/>
  <c r="AE26" i="13"/>
  <c r="AD26" i="13"/>
  <c r="AH26" i="13" s="1"/>
  <c r="AJ26" i="13" s="1"/>
  <c r="AC26" i="13"/>
  <c r="AG26" i="13"/>
  <c r="AI26" i="13" s="1"/>
  <c r="AN25" i="13"/>
  <c r="AM25" i="13"/>
  <c r="AL25" i="13"/>
  <c r="AK25" i="13"/>
  <c r="AF25" i="13"/>
  <c r="AE25" i="13"/>
  <c r="AD25" i="13"/>
  <c r="AC25" i="13"/>
  <c r="L25" i="13"/>
  <c r="P25" i="13" s="1"/>
  <c r="K25" i="13"/>
  <c r="AH25" i="13" s="1"/>
  <c r="AJ25" i="13" s="1"/>
  <c r="O25" i="13"/>
  <c r="J25" i="13"/>
  <c r="N25" i="13" s="1"/>
  <c r="I25" i="13"/>
  <c r="AG25" i="13"/>
  <c r="AI25" i="13"/>
  <c r="AN24" i="13"/>
  <c r="AM24" i="13"/>
  <c r="AL24" i="13"/>
  <c r="AK24" i="13"/>
  <c r="AF24" i="13"/>
  <c r="AE24" i="13"/>
  <c r="AD24" i="13"/>
  <c r="AH24" i="13"/>
  <c r="AJ24" i="13" s="1"/>
  <c r="AC24" i="13"/>
  <c r="AG24" i="13"/>
  <c r="AI24" i="13"/>
  <c r="AN23" i="13"/>
  <c r="AM23" i="13"/>
  <c r="AL23" i="13"/>
  <c r="AK23" i="13"/>
  <c r="AF23" i="13"/>
  <c r="AE23" i="13"/>
  <c r="AD23" i="13"/>
  <c r="AH23" i="13"/>
  <c r="AJ23" i="13" s="1"/>
  <c r="AC23" i="13"/>
  <c r="AG23" i="13"/>
  <c r="AI23" i="13"/>
  <c r="AN22" i="13"/>
  <c r="AM22" i="13"/>
  <c r="AL22" i="13"/>
  <c r="AK22" i="13"/>
  <c r="AF22" i="13"/>
  <c r="AE22" i="13"/>
  <c r="AD22" i="13"/>
  <c r="AC22" i="13"/>
  <c r="L22" i="13"/>
  <c r="P22" i="13"/>
  <c r="K22" i="13"/>
  <c r="O22" i="13" s="1"/>
  <c r="AH22" i="13"/>
  <c r="AJ22" i="13" s="1"/>
  <c r="J22" i="13"/>
  <c r="N22" i="13"/>
  <c r="I22" i="13"/>
  <c r="AG22" i="13" s="1"/>
  <c r="AI22" i="13" s="1"/>
  <c r="AH21" i="13"/>
  <c r="AJ21" i="13"/>
  <c r="AG21" i="13"/>
  <c r="AI21" i="13"/>
  <c r="AN20" i="13"/>
  <c r="AM20" i="13"/>
  <c r="AL20" i="13"/>
  <c r="AK20" i="13"/>
  <c r="AF20" i="13"/>
  <c r="AE20" i="13"/>
  <c r="AD20" i="13"/>
  <c r="AH20" i="13"/>
  <c r="AJ20" i="13"/>
  <c r="AC20" i="13"/>
  <c r="AG20" i="13" s="1"/>
  <c r="AI20" i="13" s="1"/>
  <c r="AN19" i="13"/>
  <c r="AM19" i="13"/>
  <c r="AL19" i="13"/>
  <c r="AK19" i="13"/>
  <c r="AF19" i="13"/>
  <c r="AE19" i="13"/>
  <c r="AD19" i="13"/>
  <c r="AH19" i="13"/>
  <c r="AJ19" i="13"/>
  <c r="AC19" i="13"/>
  <c r="AG19" i="13" s="1"/>
  <c r="AI19" i="13" s="1"/>
  <c r="AN18" i="13"/>
  <c r="AM18" i="13"/>
  <c r="AL18" i="13"/>
  <c r="AK18" i="13"/>
  <c r="AF18" i="13"/>
  <c r="AE18" i="13"/>
  <c r="AD18" i="13"/>
  <c r="AH18" i="13"/>
  <c r="AJ18" i="13"/>
  <c r="AC18" i="13"/>
  <c r="AG18" i="13" s="1"/>
  <c r="AI18" i="13" s="1"/>
  <c r="P18" i="13"/>
  <c r="O18" i="13"/>
  <c r="N18" i="13"/>
  <c r="M18" i="13"/>
  <c r="AN17" i="13"/>
  <c r="AM17" i="13"/>
  <c r="AL17" i="13"/>
  <c r="AK17" i="13"/>
  <c r="AF17" i="13"/>
  <c r="AE17" i="13"/>
  <c r="AD17" i="13"/>
  <c r="AH17" i="13"/>
  <c r="AJ17" i="13"/>
  <c r="AC17" i="13"/>
  <c r="AG17" i="13" s="1"/>
  <c r="AI17" i="13" s="1"/>
  <c r="AN16" i="13"/>
  <c r="AM16" i="13"/>
  <c r="AL16" i="13"/>
  <c r="AK16" i="13"/>
  <c r="AF16" i="13"/>
  <c r="AE16" i="13"/>
  <c r="AD16" i="13"/>
  <c r="AH16" i="13"/>
  <c r="AJ16" i="13"/>
  <c r="AC16" i="13"/>
  <c r="AG16" i="13" s="1"/>
  <c r="AI16" i="13" s="1"/>
  <c r="AN14" i="13"/>
  <c r="AM14" i="13"/>
  <c r="AL14" i="13"/>
  <c r="AK14" i="13"/>
  <c r="AF14" i="13"/>
  <c r="AE14" i="13"/>
  <c r="AD14" i="13"/>
  <c r="AH14" i="13"/>
  <c r="AJ14" i="13"/>
  <c r="AC14" i="13"/>
  <c r="AG14" i="13" s="1"/>
  <c r="AI14" i="13" s="1"/>
  <c r="AN13" i="13"/>
  <c r="AM13" i="13"/>
  <c r="AL13" i="13"/>
  <c r="AK13" i="13"/>
  <c r="AF13" i="13"/>
  <c r="AE13" i="13"/>
  <c r="AD13" i="13"/>
  <c r="AH13" i="13"/>
  <c r="AJ13" i="13"/>
  <c r="AC13" i="13"/>
  <c r="AG13" i="13" s="1"/>
  <c r="AI13" i="13" s="1"/>
  <c r="AN12" i="13"/>
  <c r="AM12" i="13"/>
  <c r="AL12" i="13"/>
  <c r="AK12" i="13"/>
  <c r="AF12" i="13"/>
  <c r="AE12" i="13"/>
  <c r="AD12" i="13"/>
  <c r="AH12" i="13"/>
  <c r="AJ12" i="13"/>
  <c r="AC12" i="13"/>
  <c r="AG12" i="13" s="1"/>
  <c r="AI12" i="13" s="1"/>
  <c r="AN11" i="13"/>
  <c r="AM11" i="13"/>
  <c r="AL11" i="13"/>
  <c r="AK11" i="13"/>
  <c r="AF11" i="13"/>
  <c r="AE11" i="13"/>
  <c r="AD11" i="13"/>
  <c r="AH11" i="13"/>
  <c r="AJ11" i="13"/>
  <c r="AC11" i="13"/>
  <c r="AG11" i="13" s="1"/>
  <c r="AI11" i="13" s="1"/>
  <c r="AN10" i="13"/>
  <c r="AM10" i="13"/>
  <c r="AL10" i="13"/>
  <c r="AK10" i="13"/>
  <c r="AF10" i="13"/>
  <c r="AE10" i="13"/>
  <c r="AD10" i="13"/>
  <c r="AH10" i="13"/>
  <c r="AJ10" i="13"/>
  <c r="AC10" i="13"/>
  <c r="AG10" i="13" s="1"/>
  <c r="AI10" i="13" s="1"/>
  <c r="AN9" i="13"/>
  <c r="AM9" i="13"/>
  <c r="AL9" i="13"/>
  <c r="AK9" i="13"/>
  <c r="AF9" i="13"/>
  <c r="AE9" i="13"/>
  <c r="AD9" i="13"/>
  <c r="AH9" i="13"/>
  <c r="AJ9" i="13"/>
  <c r="AC9" i="13"/>
  <c r="AG9" i="13" s="1"/>
  <c r="AI9" i="13" s="1"/>
  <c r="AN7" i="13"/>
  <c r="AM7" i="13"/>
  <c r="AL7" i="13"/>
  <c r="AK7" i="13"/>
  <c r="AF7" i="13"/>
  <c r="AE7" i="13"/>
  <c r="AD7" i="13"/>
  <c r="AC7" i="13"/>
  <c r="L7" i="13"/>
  <c r="P7" i="13"/>
  <c r="K7" i="13"/>
  <c r="AH7" i="13"/>
  <c r="AJ7" i="13"/>
  <c r="J7" i="13"/>
  <c r="N7" i="13" s="1"/>
  <c r="I7" i="13"/>
  <c r="M7" i="13" s="1"/>
  <c r="AG7" i="13"/>
  <c r="AI7" i="13"/>
  <c r="AL6" i="13"/>
  <c r="AK6" i="13"/>
  <c r="AD6" i="13"/>
  <c r="AH6" i="13"/>
  <c r="AJ6" i="13" s="1"/>
  <c r="AC6" i="13"/>
  <c r="AG6" i="13"/>
  <c r="AI6" i="13"/>
  <c r="AN5" i="13"/>
  <c r="AM5" i="13"/>
  <c r="AL5" i="13"/>
  <c r="AK5" i="13"/>
  <c r="AF5" i="13"/>
  <c r="AE5" i="13"/>
  <c r="AD5" i="13"/>
  <c r="AH5" i="13"/>
  <c r="AJ5" i="13" s="1"/>
  <c r="AC5" i="13"/>
  <c r="AG5" i="13"/>
  <c r="AI5" i="13"/>
  <c r="AN4" i="13"/>
  <c r="AM4" i="13"/>
  <c r="AL4" i="13"/>
  <c r="AK4" i="13"/>
  <c r="AF4" i="13"/>
  <c r="AE4" i="13"/>
  <c r="AD4" i="13"/>
  <c r="AH4" i="13"/>
  <c r="AJ4" i="13" s="1"/>
  <c r="AC4" i="13"/>
  <c r="AG4" i="13"/>
  <c r="AI4" i="13"/>
  <c r="AC4" i="12"/>
  <c r="AG4" i="12"/>
  <c r="AD4" i="12"/>
  <c r="AH4" i="12" s="1"/>
  <c r="O7" i="13"/>
  <c r="M25" i="13"/>
  <c r="AD47" i="12"/>
  <c r="AH47" i="12"/>
  <c r="AD45" i="12"/>
  <c r="AH45" i="12"/>
  <c r="AD43" i="12"/>
  <c r="AH43" i="12"/>
  <c r="AD41" i="12"/>
  <c r="AH41" i="12"/>
  <c r="AD40" i="12"/>
  <c r="AH40" i="12"/>
  <c r="AD39" i="12"/>
  <c r="AH39" i="12"/>
  <c r="AD37" i="12"/>
  <c r="AH37" i="12"/>
  <c r="AD36" i="12"/>
  <c r="AH36" i="12"/>
  <c r="AH35" i="12"/>
  <c r="AD31" i="12"/>
  <c r="AH31" i="12" s="1"/>
  <c r="AD29" i="12"/>
  <c r="AH29" i="12"/>
  <c r="AD26" i="12"/>
  <c r="AH26" i="12" s="1"/>
  <c r="AD24" i="12"/>
  <c r="AH24" i="12"/>
  <c r="AH21" i="12"/>
  <c r="AD18" i="12"/>
  <c r="AH18" i="12"/>
  <c r="AD16" i="12"/>
  <c r="AH16" i="12"/>
  <c r="AD13" i="12"/>
  <c r="AH13" i="12"/>
  <c r="AD11" i="12"/>
  <c r="AH11" i="12"/>
  <c r="AD9" i="12"/>
  <c r="AH9" i="12"/>
  <c r="AD6" i="12"/>
  <c r="AH6" i="12"/>
  <c r="AC42" i="12"/>
  <c r="AG42" i="12"/>
  <c r="AC38" i="12"/>
  <c r="AG38" i="12"/>
  <c r="AG35" i="12"/>
  <c r="AC34" i="12"/>
  <c r="AG34" i="12"/>
  <c r="AC28" i="12"/>
  <c r="AG28" i="12" s="1"/>
  <c r="AC23" i="12"/>
  <c r="AG23" i="12"/>
  <c r="AG21" i="12"/>
  <c r="AC19" i="12"/>
  <c r="AG19" i="12"/>
  <c r="AC14" i="12"/>
  <c r="AG14" i="12"/>
  <c r="AC10" i="12"/>
  <c r="AG10" i="12"/>
  <c r="AC5" i="12"/>
  <c r="AG5" i="12"/>
  <c r="AN47" i="12"/>
  <c r="AM47" i="12"/>
  <c r="AL47" i="12"/>
  <c r="AK47" i="12"/>
  <c r="AF47" i="12"/>
  <c r="AE47" i="12"/>
  <c r="AC47" i="12"/>
  <c r="AG47" i="12" s="1"/>
  <c r="AN46" i="12"/>
  <c r="AM46" i="12"/>
  <c r="AL46" i="12"/>
  <c r="AK46" i="12"/>
  <c r="AF46" i="12"/>
  <c r="AE46" i="12"/>
  <c r="AD46" i="12"/>
  <c r="AH46" i="12" s="1"/>
  <c r="AC46" i="12"/>
  <c r="AG46" i="12"/>
  <c r="AN45" i="12"/>
  <c r="AM45" i="12"/>
  <c r="AL45" i="12"/>
  <c r="AK45" i="12"/>
  <c r="AF45" i="12"/>
  <c r="AE45" i="12"/>
  <c r="AC45" i="12"/>
  <c r="AG45" i="12"/>
  <c r="AN43" i="12"/>
  <c r="AM43" i="12"/>
  <c r="AL43" i="12"/>
  <c r="AK43" i="12"/>
  <c r="AF43" i="12"/>
  <c r="AE43" i="12"/>
  <c r="AC43" i="12"/>
  <c r="AG43" i="12"/>
  <c r="AN42" i="12"/>
  <c r="AM42" i="12"/>
  <c r="AL42" i="12"/>
  <c r="AK42" i="12"/>
  <c r="AF42" i="12"/>
  <c r="AE42" i="12"/>
  <c r="AD42" i="12"/>
  <c r="AH42" i="12"/>
  <c r="AN41" i="12"/>
  <c r="AM41" i="12"/>
  <c r="AL41" i="12"/>
  <c r="AK41" i="12"/>
  <c r="AF41" i="12"/>
  <c r="AE41" i="12"/>
  <c r="AC41" i="12"/>
  <c r="AG41" i="12"/>
  <c r="AN40" i="12"/>
  <c r="AM40" i="12"/>
  <c r="AL40" i="12"/>
  <c r="AK40" i="12"/>
  <c r="AF40" i="12"/>
  <c r="AE40" i="12"/>
  <c r="AC40" i="12"/>
  <c r="AG40" i="12"/>
  <c r="AN39" i="12"/>
  <c r="AM39" i="12"/>
  <c r="AL39" i="12"/>
  <c r="AK39" i="12"/>
  <c r="AF39" i="12"/>
  <c r="AE39" i="12"/>
  <c r="AC39" i="12"/>
  <c r="AG39" i="12"/>
  <c r="AN38" i="12"/>
  <c r="AM38" i="12"/>
  <c r="AL38" i="12"/>
  <c r="AK38" i="12"/>
  <c r="AF38" i="12"/>
  <c r="AE38" i="12"/>
  <c r="AD38" i="12"/>
  <c r="AH38" i="12"/>
  <c r="AN37" i="12"/>
  <c r="AM37" i="12"/>
  <c r="AL37" i="12"/>
  <c r="AK37" i="12"/>
  <c r="AF37" i="12"/>
  <c r="AE37" i="12"/>
  <c r="AC37" i="12"/>
  <c r="AG37" i="12"/>
  <c r="AN36" i="12"/>
  <c r="AM36" i="12"/>
  <c r="AL36" i="12"/>
  <c r="AK36" i="12"/>
  <c r="AF36" i="12"/>
  <c r="AE36" i="12"/>
  <c r="AC36" i="12"/>
  <c r="AG36" i="12"/>
  <c r="AN35" i="12"/>
  <c r="AM35" i="12"/>
  <c r="AL35" i="12"/>
  <c r="AK35" i="12"/>
  <c r="AN34" i="12"/>
  <c r="AM34" i="12"/>
  <c r="AL34" i="12"/>
  <c r="AK34" i="12"/>
  <c r="AF34" i="12"/>
  <c r="AE34" i="12"/>
  <c r="AD34" i="12"/>
  <c r="AH34" i="12"/>
  <c r="AN31" i="12"/>
  <c r="AM31" i="12"/>
  <c r="AL31" i="12"/>
  <c r="AK31" i="12"/>
  <c r="AF31" i="12"/>
  <c r="AE31" i="12"/>
  <c r="AC31" i="12"/>
  <c r="AG31" i="12"/>
  <c r="AN30" i="12"/>
  <c r="AM30" i="12"/>
  <c r="AL30" i="12"/>
  <c r="AK30" i="12"/>
  <c r="AF30" i="12"/>
  <c r="AE30" i="12"/>
  <c r="AD30" i="12"/>
  <c r="AH30" i="12"/>
  <c r="AC30" i="12"/>
  <c r="AG30" i="12" s="1"/>
  <c r="P30" i="12"/>
  <c r="O30" i="12"/>
  <c r="N30" i="12"/>
  <c r="M30" i="12"/>
  <c r="AN29" i="12"/>
  <c r="AM29" i="12"/>
  <c r="AL29" i="12"/>
  <c r="AK29" i="12"/>
  <c r="AF29" i="12"/>
  <c r="AE29" i="12"/>
  <c r="AC29" i="12"/>
  <c r="AG29" i="12" s="1"/>
  <c r="AN28" i="12"/>
  <c r="AM28" i="12"/>
  <c r="AL28" i="12"/>
  <c r="AK28" i="12"/>
  <c r="AF28" i="12"/>
  <c r="AE28" i="12"/>
  <c r="AD28" i="12"/>
  <c r="AH28" i="12" s="1"/>
  <c r="AN26" i="12"/>
  <c r="AM26" i="12"/>
  <c r="AL26" i="12"/>
  <c r="AK26" i="12"/>
  <c r="AF26" i="12"/>
  <c r="AE26" i="12"/>
  <c r="AC26" i="12"/>
  <c r="AG26" i="12" s="1"/>
  <c r="AN25" i="12"/>
  <c r="AM25" i="12"/>
  <c r="AL25" i="12"/>
  <c r="AK25" i="12"/>
  <c r="AF25" i="12"/>
  <c r="AE25" i="12"/>
  <c r="AD25" i="12"/>
  <c r="AC25" i="12"/>
  <c r="L25" i="12"/>
  <c r="P25" i="12"/>
  <c r="K25" i="12"/>
  <c r="O25" i="12" s="1"/>
  <c r="J25" i="12"/>
  <c r="N25" i="12"/>
  <c r="I25" i="12"/>
  <c r="M25" i="12" s="1"/>
  <c r="AN24" i="12"/>
  <c r="AM24" i="12"/>
  <c r="AL24" i="12"/>
  <c r="AK24" i="12"/>
  <c r="AF24" i="12"/>
  <c r="AE24" i="12"/>
  <c r="AC24" i="12"/>
  <c r="AG24" i="12" s="1"/>
  <c r="AN23" i="12"/>
  <c r="AM23" i="12"/>
  <c r="AL23" i="12"/>
  <c r="AK23" i="12"/>
  <c r="AF23" i="12"/>
  <c r="AE23" i="12"/>
  <c r="AD23" i="12"/>
  <c r="AH23" i="12" s="1"/>
  <c r="AN22" i="12"/>
  <c r="AM22" i="12"/>
  <c r="AL22" i="12"/>
  <c r="AK22" i="12"/>
  <c r="AF22" i="12"/>
  <c r="AE22" i="12"/>
  <c r="AD22" i="12"/>
  <c r="AC22" i="12"/>
  <c r="L22" i="12"/>
  <c r="P22" i="12"/>
  <c r="K22" i="12"/>
  <c r="O22" i="12" s="1"/>
  <c r="J22" i="12"/>
  <c r="N22" i="12"/>
  <c r="I22" i="12"/>
  <c r="M22" i="12" s="1"/>
  <c r="AN20" i="12"/>
  <c r="AM20" i="12"/>
  <c r="AL20" i="12"/>
  <c r="AK20" i="12"/>
  <c r="AF20" i="12"/>
  <c r="AE20" i="12"/>
  <c r="AD20" i="12"/>
  <c r="AH20" i="12" s="1"/>
  <c r="AC20" i="12"/>
  <c r="AG20" i="12"/>
  <c r="AN19" i="12"/>
  <c r="AM19" i="12"/>
  <c r="AL19" i="12"/>
  <c r="AK19" i="12"/>
  <c r="AF19" i="12"/>
  <c r="AE19" i="12"/>
  <c r="AD19" i="12"/>
  <c r="AH19" i="12"/>
  <c r="AN18" i="12"/>
  <c r="AM18" i="12"/>
  <c r="AL18" i="12"/>
  <c r="AK18" i="12"/>
  <c r="AF18" i="12"/>
  <c r="AE18" i="12"/>
  <c r="AC18" i="12"/>
  <c r="AG18" i="12"/>
  <c r="P18" i="12"/>
  <c r="O18" i="12"/>
  <c r="N18" i="12"/>
  <c r="M18" i="12"/>
  <c r="AN17" i="12"/>
  <c r="AM17" i="12"/>
  <c r="AL17" i="12"/>
  <c r="AK17" i="12"/>
  <c r="AF17" i="12"/>
  <c r="AE17" i="12"/>
  <c r="AD17" i="12"/>
  <c r="AH17" i="12"/>
  <c r="AC17" i="12"/>
  <c r="AG17" i="12" s="1"/>
  <c r="AN16" i="12"/>
  <c r="AM16" i="12"/>
  <c r="AL16" i="12"/>
  <c r="AK16" i="12"/>
  <c r="AF16" i="12"/>
  <c r="AE16" i="12"/>
  <c r="AC16" i="12"/>
  <c r="AG16" i="12" s="1"/>
  <c r="AN14" i="12"/>
  <c r="AM14" i="12"/>
  <c r="AL14" i="12"/>
  <c r="AK14" i="12"/>
  <c r="AF14" i="12"/>
  <c r="AE14" i="12"/>
  <c r="AD14" i="12"/>
  <c r="AH14" i="12" s="1"/>
  <c r="AN13" i="12"/>
  <c r="AM13" i="12"/>
  <c r="AL13" i="12"/>
  <c r="AK13" i="12"/>
  <c r="AF13" i="12"/>
  <c r="AE13" i="12"/>
  <c r="AC13" i="12"/>
  <c r="AG13" i="12" s="1"/>
  <c r="AN12" i="12"/>
  <c r="AM12" i="12"/>
  <c r="AL12" i="12"/>
  <c r="AK12" i="12"/>
  <c r="AF12" i="12"/>
  <c r="AE12" i="12"/>
  <c r="AD12" i="12"/>
  <c r="AH12" i="12" s="1"/>
  <c r="AC12" i="12"/>
  <c r="AG12" i="12"/>
  <c r="AN11" i="12"/>
  <c r="AM11" i="12"/>
  <c r="AL11" i="12"/>
  <c r="AK11" i="12"/>
  <c r="AF11" i="12"/>
  <c r="AE11" i="12"/>
  <c r="AC11" i="12"/>
  <c r="AG11" i="12"/>
  <c r="AN10" i="12"/>
  <c r="AM10" i="12"/>
  <c r="AL10" i="12"/>
  <c r="AK10" i="12"/>
  <c r="AF10" i="12"/>
  <c r="AE10" i="12"/>
  <c r="AD10" i="12"/>
  <c r="AH10" i="12"/>
  <c r="AN9" i="12"/>
  <c r="AM9" i="12"/>
  <c r="AL9" i="12"/>
  <c r="AK9" i="12"/>
  <c r="AF9" i="12"/>
  <c r="AE9" i="12"/>
  <c r="AC9" i="12"/>
  <c r="AG9" i="12"/>
  <c r="AN7" i="12"/>
  <c r="AM7" i="12"/>
  <c r="AL7" i="12"/>
  <c r="AK7" i="12"/>
  <c r="AF7" i="12"/>
  <c r="AE7" i="12"/>
  <c r="AD7" i="12"/>
  <c r="AC7" i="12"/>
  <c r="L7" i="12"/>
  <c r="P7" i="12" s="1"/>
  <c r="K7" i="12"/>
  <c r="O7" i="12"/>
  <c r="J7" i="12"/>
  <c r="N7" i="12" s="1"/>
  <c r="I7" i="12"/>
  <c r="M7" i="12"/>
  <c r="AL6" i="12"/>
  <c r="AK6" i="12"/>
  <c r="AC6" i="12"/>
  <c r="AG6" i="12"/>
  <c r="AN5" i="12"/>
  <c r="AM5" i="12"/>
  <c r="AL5" i="12"/>
  <c r="AK5" i="12"/>
  <c r="AF5" i="12"/>
  <c r="AE5" i="12"/>
  <c r="AD5" i="12"/>
  <c r="AH5" i="12"/>
  <c r="AN4" i="12"/>
  <c r="AM4" i="12"/>
  <c r="AL4" i="12"/>
  <c r="AK4" i="12"/>
  <c r="AF4" i="12"/>
  <c r="AE4" i="12"/>
  <c r="AG48" i="11"/>
  <c r="AF48" i="11"/>
  <c r="AE48" i="11"/>
  <c r="AD48" i="11"/>
  <c r="AC48" i="11"/>
  <c r="AG47" i="11"/>
  <c r="AF47" i="11"/>
  <c r="AE47" i="11"/>
  <c r="AD47" i="11"/>
  <c r="AC47" i="11"/>
  <c r="AG46" i="11"/>
  <c r="AF46" i="11"/>
  <c r="AE46" i="11"/>
  <c r="AD46" i="11"/>
  <c r="AC46" i="11"/>
  <c r="AG45" i="11"/>
  <c r="AF45" i="11"/>
  <c r="AE45" i="11"/>
  <c r="AD45" i="11"/>
  <c r="AC45" i="11"/>
  <c r="AG43" i="11"/>
  <c r="AF43" i="11"/>
  <c r="AE43" i="11"/>
  <c r="AD43" i="11"/>
  <c r="AC43" i="11"/>
  <c r="AG42" i="11"/>
  <c r="AF42" i="11"/>
  <c r="AE42" i="11"/>
  <c r="AD42" i="11"/>
  <c r="AC42" i="11"/>
  <c r="AG41" i="11"/>
  <c r="AF41" i="11"/>
  <c r="AE41" i="11"/>
  <c r="AD41" i="11"/>
  <c r="AC41" i="11"/>
  <c r="AG40" i="11"/>
  <c r="AF40" i="11"/>
  <c r="AE40" i="11"/>
  <c r="AD40" i="11"/>
  <c r="AC40" i="11"/>
  <c r="AG39" i="11"/>
  <c r="AF39" i="11"/>
  <c r="AE39" i="11"/>
  <c r="AD39" i="11"/>
  <c r="AC39" i="11"/>
  <c r="AG38" i="11"/>
  <c r="AF38" i="11"/>
  <c r="AE38" i="11"/>
  <c r="AD38" i="11"/>
  <c r="AC38" i="11"/>
  <c r="AG37" i="11"/>
  <c r="AF37" i="11"/>
  <c r="AE37" i="11"/>
  <c r="AD37" i="11"/>
  <c r="AC37" i="11"/>
  <c r="AG36" i="11"/>
  <c r="AF36" i="11"/>
  <c r="AE36" i="11"/>
  <c r="AD36" i="11"/>
  <c r="AC36" i="11"/>
  <c r="AG35" i="11"/>
  <c r="AG34" i="11"/>
  <c r="AF34" i="11"/>
  <c r="AE34" i="11"/>
  <c r="AD34" i="11"/>
  <c r="AC34" i="11"/>
  <c r="AG31" i="11"/>
  <c r="AF31" i="11"/>
  <c r="AE31" i="11"/>
  <c r="AD31" i="11"/>
  <c r="AC31" i="11"/>
  <c r="AG30" i="11"/>
  <c r="AF30" i="11"/>
  <c r="AE30" i="11"/>
  <c r="AD30" i="11"/>
  <c r="AC30" i="11"/>
  <c r="P30" i="11"/>
  <c r="O30" i="11"/>
  <c r="N30" i="11"/>
  <c r="M30" i="11"/>
  <c r="AG29" i="11"/>
  <c r="AF29" i="11"/>
  <c r="AE29" i="11"/>
  <c r="AD29" i="11"/>
  <c r="AC29" i="11"/>
  <c r="AG28" i="11"/>
  <c r="AF28" i="11"/>
  <c r="AE28" i="11"/>
  <c r="AD28" i="11"/>
  <c r="AC28" i="11"/>
  <c r="AG26" i="11"/>
  <c r="AF26" i="11"/>
  <c r="AE26" i="11"/>
  <c r="AD26" i="11"/>
  <c r="AC26" i="11"/>
  <c r="AG25" i="11"/>
  <c r="AF25" i="11"/>
  <c r="AE25" i="11"/>
  <c r="AD25" i="11"/>
  <c r="AC25" i="11"/>
  <c r="L25" i="11"/>
  <c r="P25" i="11"/>
  <c r="K25" i="11"/>
  <c r="O25" i="11"/>
  <c r="J25" i="11"/>
  <c r="N25" i="11"/>
  <c r="I25" i="11"/>
  <c r="M25" i="11"/>
  <c r="AG24" i="11"/>
  <c r="AF24" i="11"/>
  <c r="AE24" i="11"/>
  <c r="AD24" i="11"/>
  <c r="AC24" i="11"/>
  <c r="AG23" i="11"/>
  <c r="AF23" i="11"/>
  <c r="AE23" i="11"/>
  <c r="AD23" i="11"/>
  <c r="AC23" i="11"/>
  <c r="AG22" i="11"/>
  <c r="AF22" i="11"/>
  <c r="AE22" i="11"/>
  <c r="AD22" i="11"/>
  <c r="AC22" i="11"/>
  <c r="L22" i="11"/>
  <c r="P22" i="11"/>
  <c r="K22" i="11"/>
  <c r="O22" i="11" s="1"/>
  <c r="J22" i="11"/>
  <c r="N22" i="11"/>
  <c r="I22" i="11"/>
  <c r="M22" i="11" s="1"/>
  <c r="AG20" i="11"/>
  <c r="AF20" i="11"/>
  <c r="AE20" i="11"/>
  <c r="AD20" i="11"/>
  <c r="AC20" i="11"/>
  <c r="AG19" i="11"/>
  <c r="AF19" i="11"/>
  <c r="AE19" i="11"/>
  <c r="AD19" i="11"/>
  <c r="AC19" i="11"/>
  <c r="AG18" i="11"/>
  <c r="AF18" i="11"/>
  <c r="AE18" i="11"/>
  <c r="AD18" i="11"/>
  <c r="AC18" i="11"/>
  <c r="P18" i="11"/>
  <c r="O18" i="11"/>
  <c r="N18" i="11"/>
  <c r="M18" i="11"/>
  <c r="AG17" i="11"/>
  <c r="AF17" i="11"/>
  <c r="AE17" i="11"/>
  <c r="AD17" i="11"/>
  <c r="AC17" i="11"/>
  <c r="AG16" i="11"/>
  <c r="AF16" i="11"/>
  <c r="AE16" i="11"/>
  <c r="AD16" i="11"/>
  <c r="AC16" i="11"/>
  <c r="AG14" i="11"/>
  <c r="AF14" i="11"/>
  <c r="AE14" i="11"/>
  <c r="AD14" i="11"/>
  <c r="AC14" i="11"/>
  <c r="AG13" i="11"/>
  <c r="AF13" i="11"/>
  <c r="AE13" i="11"/>
  <c r="AD13" i="11"/>
  <c r="AC13" i="11"/>
  <c r="AG12" i="11"/>
  <c r="AF12" i="11"/>
  <c r="AE12" i="11"/>
  <c r="AD12" i="11"/>
  <c r="AC12" i="11"/>
  <c r="AG11" i="11"/>
  <c r="AF11" i="11"/>
  <c r="AE11" i="11"/>
  <c r="AD11" i="11"/>
  <c r="AC11" i="11"/>
  <c r="AG10" i="11"/>
  <c r="AF10" i="11"/>
  <c r="AE10" i="11"/>
  <c r="AD10" i="11"/>
  <c r="AC10" i="11"/>
  <c r="AG9" i="11"/>
  <c r="AF9" i="11"/>
  <c r="AE9" i="11"/>
  <c r="AD9" i="11"/>
  <c r="AC9" i="11"/>
  <c r="AG7" i="11"/>
  <c r="AF7" i="11"/>
  <c r="AE7" i="11"/>
  <c r="AD7" i="11"/>
  <c r="AC7" i="11"/>
  <c r="L7" i="11"/>
  <c r="P7" i="11"/>
  <c r="K7" i="11"/>
  <c r="O7" i="11" s="1"/>
  <c r="J7" i="11"/>
  <c r="N7" i="11"/>
  <c r="I7" i="11"/>
  <c r="M7" i="11" s="1"/>
  <c r="AG6" i="11"/>
  <c r="AD6" i="11"/>
  <c r="AC6" i="11"/>
  <c r="AG5" i="11"/>
  <c r="AF5" i="11"/>
  <c r="AE5" i="11"/>
  <c r="AD5" i="11"/>
  <c r="AC5" i="11"/>
  <c r="AI4" i="11"/>
  <c r="AG4" i="11"/>
  <c r="AF4" i="11"/>
  <c r="AE4" i="11"/>
  <c r="AD4" i="11"/>
  <c r="AC4" i="11"/>
  <c r="AJ48" i="10"/>
  <c r="AF48" i="10"/>
  <c r="AE48" i="10"/>
  <c r="AD48" i="10"/>
  <c r="AC48" i="10"/>
  <c r="AJ47" i="10"/>
  <c r="AF47" i="10"/>
  <c r="AE47" i="10"/>
  <c r="AD47" i="10"/>
  <c r="AC47" i="10"/>
  <c r="AJ46" i="10"/>
  <c r="AF46" i="10"/>
  <c r="AE46" i="10"/>
  <c r="AD46" i="10"/>
  <c r="AC46" i="10"/>
  <c r="AJ45" i="10"/>
  <c r="AF45" i="10"/>
  <c r="AE45" i="10"/>
  <c r="AD45" i="10"/>
  <c r="AC45" i="10"/>
  <c r="AJ43" i="10"/>
  <c r="AF43" i="10"/>
  <c r="AE43" i="10"/>
  <c r="AD43" i="10"/>
  <c r="AC43" i="10"/>
  <c r="AJ42" i="10"/>
  <c r="AF42" i="10"/>
  <c r="AE42" i="10"/>
  <c r="AD42" i="10"/>
  <c r="AC42" i="10"/>
  <c r="AJ41" i="10"/>
  <c r="AF41" i="10"/>
  <c r="AE41" i="10"/>
  <c r="AD41" i="10"/>
  <c r="AC41" i="10"/>
  <c r="AJ40" i="10"/>
  <c r="AF40" i="10"/>
  <c r="AE40" i="10"/>
  <c r="AD40" i="10"/>
  <c r="AC40" i="10"/>
  <c r="AJ39" i="10"/>
  <c r="AF39" i="10"/>
  <c r="AE39" i="10"/>
  <c r="AD39" i="10"/>
  <c r="AC39" i="10"/>
  <c r="AJ38" i="10"/>
  <c r="AF38" i="10"/>
  <c r="AE38" i="10"/>
  <c r="AD38" i="10"/>
  <c r="AC38" i="10"/>
  <c r="AJ37" i="10"/>
  <c r="AF37" i="10"/>
  <c r="AE37" i="10"/>
  <c r="AD37" i="10"/>
  <c r="AC37" i="10"/>
  <c r="AJ36" i="10"/>
  <c r="AF36" i="10"/>
  <c r="AE36" i="10"/>
  <c r="AD36" i="10"/>
  <c r="AC36" i="10"/>
  <c r="AJ35" i="10"/>
  <c r="AJ34" i="10"/>
  <c r="AF34" i="10"/>
  <c r="AE34" i="10"/>
  <c r="AD34" i="10"/>
  <c r="AC34" i="10"/>
  <c r="AJ31" i="10"/>
  <c r="AF31" i="10"/>
  <c r="AE31" i="10"/>
  <c r="AD31" i="10"/>
  <c r="AC31" i="10"/>
  <c r="AJ30" i="10"/>
  <c r="AF30" i="10"/>
  <c r="AE30" i="10"/>
  <c r="AD30" i="10"/>
  <c r="AC30" i="10"/>
  <c r="P30" i="10"/>
  <c r="O30" i="10"/>
  <c r="N30" i="10"/>
  <c r="M30" i="10"/>
  <c r="AJ29" i="10"/>
  <c r="AF29" i="10"/>
  <c r="AE29" i="10"/>
  <c r="AD29" i="10"/>
  <c r="AC29" i="10"/>
  <c r="AJ28" i="10"/>
  <c r="AF28" i="10"/>
  <c r="AE28" i="10"/>
  <c r="AD28" i="10"/>
  <c r="AC28" i="10"/>
  <c r="AJ26" i="10"/>
  <c r="AF26" i="10"/>
  <c r="AE26" i="10"/>
  <c r="AD26" i="10"/>
  <c r="AC26" i="10"/>
  <c r="AJ25" i="10"/>
  <c r="AF25" i="10"/>
  <c r="AE25" i="10"/>
  <c r="AD25" i="10"/>
  <c r="AC25" i="10"/>
  <c r="L25" i="10"/>
  <c r="P25" i="10" s="1"/>
  <c r="K25" i="10"/>
  <c r="O25" i="10"/>
  <c r="J25" i="10"/>
  <c r="N25" i="10" s="1"/>
  <c r="I25" i="10"/>
  <c r="M25" i="10"/>
  <c r="AJ24" i="10"/>
  <c r="AF24" i="10"/>
  <c r="AE24" i="10"/>
  <c r="AD24" i="10"/>
  <c r="AC24" i="10"/>
  <c r="AJ23" i="10"/>
  <c r="AF23" i="10"/>
  <c r="AE23" i="10"/>
  <c r="AD23" i="10"/>
  <c r="AC23" i="10"/>
  <c r="AJ22" i="10"/>
  <c r="AF22" i="10"/>
  <c r="AE22" i="10"/>
  <c r="AD22" i="10"/>
  <c r="AC22" i="10"/>
  <c r="L22" i="10"/>
  <c r="P22" i="10"/>
  <c r="K22" i="10"/>
  <c r="O22" i="10"/>
  <c r="J22" i="10"/>
  <c r="N22" i="10"/>
  <c r="I22" i="10"/>
  <c r="M22" i="10"/>
  <c r="AJ20" i="10"/>
  <c r="AF20" i="10"/>
  <c r="AE20" i="10"/>
  <c r="AD20" i="10"/>
  <c r="AC20" i="10"/>
  <c r="AJ19" i="10"/>
  <c r="AF19" i="10"/>
  <c r="AE19" i="10"/>
  <c r="AD19" i="10"/>
  <c r="AC19" i="10"/>
  <c r="AJ18" i="10"/>
  <c r="AF18" i="10"/>
  <c r="AE18" i="10"/>
  <c r="AD18" i="10"/>
  <c r="AC18" i="10"/>
  <c r="P18" i="10"/>
  <c r="O18" i="10"/>
  <c r="N18" i="10"/>
  <c r="M18" i="10"/>
  <c r="AJ17" i="10"/>
  <c r="AF17" i="10"/>
  <c r="AE17" i="10"/>
  <c r="AD17" i="10"/>
  <c r="AC17" i="10"/>
  <c r="AJ16" i="10"/>
  <c r="AF16" i="10"/>
  <c r="AE16" i="10"/>
  <c r="AD16" i="10"/>
  <c r="AC16" i="10"/>
  <c r="AJ14" i="10"/>
  <c r="AF14" i="10"/>
  <c r="AE14" i="10"/>
  <c r="AD14" i="10"/>
  <c r="AC14" i="10"/>
  <c r="AJ13" i="10"/>
  <c r="AF13" i="10"/>
  <c r="AE13" i="10"/>
  <c r="AD13" i="10"/>
  <c r="AC13" i="10"/>
  <c r="AJ12" i="10"/>
  <c r="AF12" i="10"/>
  <c r="AE12" i="10"/>
  <c r="AD12" i="10"/>
  <c r="AC12" i="10"/>
  <c r="AJ11" i="10"/>
  <c r="AF11" i="10"/>
  <c r="AE11" i="10"/>
  <c r="AD11" i="10"/>
  <c r="AC11" i="10"/>
  <c r="AJ10" i="10"/>
  <c r="AF10" i="10"/>
  <c r="AE10" i="10"/>
  <c r="AD10" i="10"/>
  <c r="AC10" i="10"/>
  <c r="AJ9" i="10"/>
  <c r="AF9" i="10"/>
  <c r="AE9" i="10"/>
  <c r="AD9" i="10"/>
  <c r="AC9" i="10"/>
  <c r="AJ7" i="10"/>
  <c r="AF7" i="10"/>
  <c r="AE7" i="10"/>
  <c r="AD7" i="10"/>
  <c r="AC7" i="10"/>
  <c r="L7" i="10"/>
  <c r="P7" i="10"/>
  <c r="K7" i="10"/>
  <c r="O7" i="10"/>
  <c r="J7" i="10"/>
  <c r="N7" i="10"/>
  <c r="I7" i="10"/>
  <c r="M7" i="10"/>
  <c r="AD6" i="10"/>
  <c r="AC6" i="10"/>
  <c r="AJ5" i="10"/>
  <c r="AF5" i="10"/>
  <c r="AE5" i="10"/>
  <c r="AD5" i="10"/>
  <c r="AC5" i="10"/>
  <c r="AJ4" i="10"/>
  <c r="AH4" i="10"/>
  <c r="AF4" i="10"/>
  <c r="AE4" i="10"/>
  <c r="AD4" i="10"/>
  <c r="AC4" i="10"/>
  <c r="AJ48" i="9"/>
  <c r="AI48" i="9"/>
  <c r="AH48" i="9"/>
  <c r="AG48" i="9"/>
  <c r="AF48" i="9"/>
  <c r="AE48" i="9"/>
  <c r="AD48" i="9"/>
  <c r="AC48" i="9"/>
  <c r="AJ47" i="9"/>
  <c r="AI47" i="9"/>
  <c r="AH47" i="9"/>
  <c r="AG47" i="9"/>
  <c r="AF47" i="9"/>
  <c r="AE47" i="9"/>
  <c r="AD47" i="9"/>
  <c r="AC47" i="9"/>
  <c r="AJ46" i="9"/>
  <c r="AI46" i="9"/>
  <c r="AH46" i="9"/>
  <c r="AG46" i="9"/>
  <c r="AF46" i="9"/>
  <c r="AE46" i="9"/>
  <c r="AD46" i="9"/>
  <c r="AC46" i="9"/>
  <c r="AJ45" i="9"/>
  <c r="AI45" i="9"/>
  <c r="AH45" i="9"/>
  <c r="AG45" i="9"/>
  <c r="AF45" i="9"/>
  <c r="AE45" i="9"/>
  <c r="AD45" i="9"/>
  <c r="AC45" i="9"/>
  <c r="AJ43" i="9"/>
  <c r="AI43" i="9"/>
  <c r="AH43" i="9"/>
  <c r="AG43" i="9"/>
  <c r="AF43" i="9"/>
  <c r="AE43" i="9"/>
  <c r="AD43" i="9"/>
  <c r="AC43" i="9"/>
  <c r="AJ42" i="9"/>
  <c r="AI42" i="9"/>
  <c r="AH42" i="9"/>
  <c r="AG42" i="9"/>
  <c r="AF42" i="9"/>
  <c r="AE42" i="9"/>
  <c r="AD42" i="9"/>
  <c r="AC42" i="9"/>
  <c r="AJ41" i="9"/>
  <c r="AI41" i="9"/>
  <c r="AH41" i="9"/>
  <c r="AG41" i="9"/>
  <c r="AF41" i="9"/>
  <c r="AE41" i="9"/>
  <c r="AD41" i="9"/>
  <c r="AC41" i="9"/>
  <c r="AJ40" i="9"/>
  <c r="AI40" i="9"/>
  <c r="AH40" i="9"/>
  <c r="AG40" i="9"/>
  <c r="AF40" i="9"/>
  <c r="AE40" i="9"/>
  <c r="AD40" i="9"/>
  <c r="AC40" i="9"/>
  <c r="AJ39" i="9"/>
  <c r="AI39" i="9"/>
  <c r="AH39" i="9"/>
  <c r="AG39" i="9"/>
  <c r="AF39" i="9"/>
  <c r="AE39" i="9"/>
  <c r="AD39" i="9"/>
  <c r="AC39" i="9"/>
  <c r="AJ38" i="9"/>
  <c r="AI38" i="9"/>
  <c r="AH38" i="9"/>
  <c r="AG38" i="9"/>
  <c r="AF38" i="9"/>
  <c r="AE38" i="9"/>
  <c r="AD38" i="9"/>
  <c r="AC38" i="9"/>
  <c r="AJ37" i="9"/>
  <c r="AI37" i="9"/>
  <c r="AH37" i="9"/>
  <c r="AG37" i="9"/>
  <c r="AF37" i="9"/>
  <c r="AE37" i="9"/>
  <c r="AD37" i="9"/>
  <c r="AC37" i="9"/>
  <c r="AJ36" i="9"/>
  <c r="AI36" i="9"/>
  <c r="AH36" i="9"/>
  <c r="AG36" i="9"/>
  <c r="AF36" i="9"/>
  <c r="AE36" i="9"/>
  <c r="AD36" i="9"/>
  <c r="AC36" i="9"/>
  <c r="AJ35" i="9"/>
  <c r="AI35" i="9"/>
  <c r="AH35" i="9"/>
  <c r="AG35" i="9"/>
  <c r="AJ34" i="9"/>
  <c r="AI34" i="9"/>
  <c r="AH34" i="9"/>
  <c r="AG34" i="9"/>
  <c r="AF34" i="9"/>
  <c r="AE34" i="9"/>
  <c r="AD34" i="9"/>
  <c r="AC34" i="9"/>
  <c r="AJ31" i="9"/>
  <c r="AI31" i="9"/>
  <c r="AH31" i="9"/>
  <c r="AG31" i="9"/>
  <c r="AF31" i="9"/>
  <c r="AE31" i="9"/>
  <c r="AD31" i="9"/>
  <c r="AC31" i="9"/>
  <c r="AJ30" i="9"/>
  <c r="AI30" i="9"/>
  <c r="AH30" i="9"/>
  <c r="AG30" i="9"/>
  <c r="AF30" i="9"/>
  <c r="AE30" i="9"/>
  <c r="AD30" i="9"/>
  <c r="AC30" i="9"/>
  <c r="AJ29" i="9"/>
  <c r="AI29" i="9"/>
  <c r="AH29" i="9"/>
  <c r="AG29" i="9"/>
  <c r="AF29" i="9"/>
  <c r="AE29" i="9"/>
  <c r="AD29" i="9"/>
  <c r="AC29" i="9"/>
  <c r="AJ28" i="9"/>
  <c r="AI28" i="9"/>
  <c r="AH28" i="9"/>
  <c r="AG28" i="9"/>
  <c r="AF28" i="9"/>
  <c r="AE28" i="9"/>
  <c r="AD28" i="9"/>
  <c r="AC28" i="9"/>
  <c r="AJ26" i="9"/>
  <c r="AI26" i="9"/>
  <c r="AH26" i="9"/>
  <c r="AG26" i="9"/>
  <c r="AF26" i="9"/>
  <c r="AE26" i="9"/>
  <c r="AD26" i="9"/>
  <c r="AC26" i="9"/>
  <c r="AJ25" i="9"/>
  <c r="AI25" i="9"/>
  <c r="AH25" i="9"/>
  <c r="AG25" i="9"/>
  <c r="AF25" i="9"/>
  <c r="AE25" i="9"/>
  <c r="AD25" i="9"/>
  <c r="AC25" i="9"/>
  <c r="L25" i="9"/>
  <c r="P25" i="9" s="1"/>
  <c r="K25" i="9"/>
  <c r="J25" i="9"/>
  <c r="I25" i="9"/>
  <c r="AJ24" i="9"/>
  <c r="AI24" i="9"/>
  <c r="AH24" i="9"/>
  <c r="AG24" i="9"/>
  <c r="AF24" i="9"/>
  <c r="AE24" i="9"/>
  <c r="AD24" i="9"/>
  <c r="AC24" i="9"/>
  <c r="AJ23" i="9"/>
  <c r="AI23" i="9"/>
  <c r="AH23" i="9"/>
  <c r="AG23" i="9"/>
  <c r="AF23" i="9"/>
  <c r="AE23" i="9"/>
  <c r="AD23" i="9"/>
  <c r="AC23" i="9"/>
  <c r="AJ22" i="9"/>
  <c r="AI22" i="9"/>
  <c r="AH22" i="9"/>
  <c r="AG22" i="9"/>
  <c r="AF22" i="9"/>
  <c r="AE22" i="9"/>
  <c r="AD22" i="9"/>
  <c r="AC22" i="9"/>
  <c r="L22" i="9"/>
  <c r="P22" i="9" s="1"/>
  <c r="K22" i="9"/>
  <c r="J22" i="9"/>
  <c r="I22" i="9"/>
  <c r="AJ20" i="9"/>
  <c r="AI20" i="9"/>
  <c r="AH20" i="9"/>
  <c r="AG20" i="9"/>
  <c r="AF20" i="9"/>
  <c r="AE20" i="9"/>
  <c r="AD20" i="9"/>
  <c r="AC20" i="9"/>
  <c r="AJ19" i="9"/>
  <c r="AI19" i="9"/>
  <c r="AH19" i="9"/>
  <c r="AG19" i="9"/>
  <c r="AF19" i="9"/>
  <c r="AE19" i="9"/>
  <c r="AD19" i="9"/>
  <c r="AC19" i="9"/>
  <c r="AJ18" i="9"/>
  <c r="AI18" i="9"/>
  <c r="AH18" i="9"/>
  <c r="AG18" i="9"/>
  <c r="AF18" i="9"/>
  <c r="AE18" i="9"/>
  <c r="AD18" i="9"/>
  <c r="AC18" i="9"/>
  <c r="AJ17" i="9"/>
  <c r="AI17" i="9"/>
  <c r="AH17" i="9"/>
  <c r="AG17" i="9"/>
  <c r="AF17" i="9"/>
  <c r="AE17" i="9"/>
  <c r="AD17" i="9"/>
  <c r="AC17" i="9"/>
  <c r="AJ16" i="9"/>
  <c r="AI16" i="9"/>
  <c r="AH16" i="9"/>
  <c r="AG16" i="9"/>
  <c r="AF16" i="9"/>
  <c r="AE16" i="9"/>
  <c r="AD16" i="9"/>
  <c r="AC16" i="9"/>
  <c r="AJ14" i="9"/>
  <c r="AI14" i="9"/>
  <c r="AH14" i="9"/>
  <c r="AG14" i="9"/>
  <c r="AF14" i="9"/>
  <c r="AE14" i="9"/>
  <c r="AD14" i="9"/>
  <c r="AC14" i="9"/>
  <c r="AJ13" i="9"/>
  <c r="AI13" i="9"/>
  <c r="AH13" i="9"/>
  <c r="AG13" i="9"/>
  <c r="AF13" i="9"/>
  <c r="AE13" i="9"/>
  <c r="AD13" i="9"/>
  <c r="AC13" i="9"/>
  <c r="AJ12" i="9"/>
  <c r="AI12" i="9"/>
  <c r="AH12" i="9"/>
  <c r="AG12" i="9"/>
  <c r="AF12" i="9"/>
  <c r="AE12" i="9"/>
  <c r="AD12" i="9"/>
  <c r="AC12" i="9"/>
  <c r="AJ11" i="9"/>
  <c r="AI11" i="9"/>
  <c r="AH11" i="9"/>
  <c r="AG11" i="9"/>
  <c r="AF11" i="9"/>
  <c r="AE11" i="9"/>
  <c r="AD11" i="9"/>
  <c r="AC11" i="9"/>
  <c r="AJ10" i="9"/>
  <c r="AI10" i="9"/>
  <c r="AH10" i="9"/>
  <c r="AG10" i="9"/>
  <c r="AF10" i="9"/>
  <c r="AE10" i="9"/>
  <c r="AD10" i="9"/>
  <c r="AC10" i="9"/>
  <c r="AJ9" i="9"/>
  <c r="AI9" i="9"/>
  <c r="AH9" i="9"/>
  <c r="AG9" i="9"/>
  <c r="AF9" i="9"/>
  <c r="AE9" i="9"/>
  <c r="AD9" i="9"/>
  <c r="AC9" i="9"/>
  <c r="AJ7" i="9"/>
  <c r="AI7" i="9"/>
  <c r="AH7" i="9"/>
  <c r="AG7" i="9"/>
  <c r="AF7" i="9"/>
  <c r="AE7" i="9"/>
  <c r="AD7" i="9"/>
  <c r="AC7" i="9"/>
  <c r="L7" i="9"/>
  <c r="P7" i="9"/>
  <c r="K7" i="9"/>
  <c r="J7" i="9"/>
  <c r="I7" i="9"/>
  <c r="AH6" i="9"/>
  <c r="AG6" i="9"/>
  <c r="AD6" i="9"/>
  <c r="AC6" i="9"/>
  <c r="AJ5" i="9"/>
  <c r="AI5" i="9"/>
  <c r="AH5" i="9"/>
  <c r="AG5" i="9"/>
  <c r="AF5" i="9"/>
  <c r="AE5" i="9"/>
  <c r="AD5" i="9"/>
  <c r="AC5" i="9"/>
  <c r="AJ4" i="9"/>
  <c r="AI4" i="9"/>
  <c r="AH4" i="9"/>
  <c r="AG4" i="9"/>
  <c r="AF4" i="9"/>
  <c r="AE4" i="9"/>
  <c r="AD4" i="9"/>
  <c r="AC4" i="9"/>
  <c r="AJ48" i="7"/>
  <c r="AI48" i="7"/>
  <c r="AH48" i="7"/>
  <c r="AG48" i="7"/>
  <c r="AF48" i="7"/>
  <c r="AE48" i="7"/>
  <c r="AD48" i="7"/>
  <c r="AC48" i="7"/>
  <c r="AJ47" i="7"/>
  <c r="AI47" i="7"/>
  <c r="AH47" i="7"/>
  <c r="AG47" i="7"/>
  <c r="AF47" i="7"/>
  <c r="AE47" i="7"/>
  <c r="AD47" i="7"/>
  <c r="AC47" i="7"/>
  <c r="AJ46" i="7"/>
  <c r="AI46" i="7"/>
  <c r="AH46" i="7"/>
  <c r="AG46" i="7"/>
  <c r="AF46" i="7"/>
  <c r="AE46" i="7"/>
  <c r="AD46" i="7"/>
  <c r="AC46" i="7"/>
  <c r="AJ45" i="7"/>
  <c r="AI45" i="7"/>
  <c r="AH45" i="7"/>
  <c r="AG45" i="7"/>
  <c r="AF45" i="7"/>
  <c r="AE45" i="7"/>
  <c r="AD45" i="7"/>
  <c r="AC45" i="7"/>
  <c r="AJ43" i="7"/>
  <c r="AI43" i="7"/>
  <c r="AH43" i="7"/>
  <c r="AG43" i="7"/>
  <c r="AF43" i="7"/>
  <c r="AE43" i="7"/>
  <c r="AD43" i="7"/>
  <c r="AC43" i="7"/>
  <c r="AJ42" i="7"/>
  <c r="AI42" i="7"/>
  <c r="AH42" i="7"/>
  <c r="AG42" i="7"/>
  <c r="AF42" i="7"/>
  <c r="AE42" i="7"/>
  <c r="AD42" i="7"/>
  <c r="AC42" i="7"/>
  <c r="AJ41" i="7"/>
  <c r="AI41" i="7"/>
  <c r="AH41" i="7"/>
  <c r="AG41" i="7"/>
  <c r="AF41" i="7"/>
  <c r="AE41" i="7"/>
  <c r="AD41" i="7"/>
  <c r="AC41" i="7"/>
  <c r="AJ40" i="7"/>
  <c r="AI40" i="7"/>
  <c r="AH40" i="7"/>
  <c r="AG40" i="7"/>
  <c r="AF40" i="7"/>
  <c r="AE40" i="7"/>
  <c r="AD40" i="7"/>
  <c r="AC40" i="7"/>
  <c r="AJ39" i="7"/>
  <c r="AI39" i="7"/>
  <c r="AH39" i="7"/>
  <c r="AG39" i="7"/>
  <c r="AF39" i="7"/>
  <c r="AE39" i="7"/>
  <c r="AD39" i="7"/>
  <c r="AC39" i="7"/>
  <c r="AJ38" i="7"/>
  <c r="AI38" i="7"/>
  <c r="AH38" i="7"/>
  <c r="AG38" i="7"/>
  <c r="AF38" i="7"/>
  <c r="AE38" i="7"/>
  <c r="AD38" i="7"/>
  <c r="AC38" i="7"/>
  <c r="AJ37" i="7"/>
  <c r="AI37" i="7"/>
  <c r="AH37" i="7"/>
  <c r="AG37" i="7"/>
  <c r="AF37" i="7"/>
  <c r="AE37" i="7"/>
  <c r="AD37" i="7"/>
  <c r="AC37" i="7"/>
  <c r="AJ36" i="7"/>
  <c r="AI36" i="7"/>
  <c r="AH36" i="7"/>
  <c r="AG36" i="7"/>
  <c r="AF36" i="7"/>
  <c r="AE36" i="7"/>
  <c r="AD36" i="7"/>
  <c r="AC36" i="7"/>
  <c r="AJ35" i="7"/>
  <c r="AI35" i="7"/>
  <c r="AH35" i="7"/>
  <c r="AG35" i="7"/>
  <c r="AJ34" i="7"/>
  <c r="AI34" i="7"/>
  <c r="AH34" i="7"/>
  <c r="AG34" i="7"/>
  <c r="AF34" i="7"/>
  <c r="AE34" i="7"/>
  <c r="AD34" i="7"/>
  <c r="AC34" i="7"/>
  <c r="AJ31" i="7"/>
  <c r="AI31" i="7"/>
  <c r="AH31" i="7"/>
  <c r="AG31" i="7"/>
  <c r="AF31" i="7"/>
  <c r="AE31" i="7"/>
  <c r="AD31" i="7"/>
  <c r="AC31" i="7"/>
  <c r="AJ30" i="7"/>
  <c r="AI30" i="7"/>
  <c r="AH30" i="7"/>
  <c r="AG30" i="7"/>
  <c r="AF30" i="7"/>
  <c r="AE30" i="7"/>
  <c r="AD30" i="7"/>
  <c r="AC30" i="7"/>
  <c r="AJ29" i="7"/>
  <c r="AI29" i="7"/>
  <c r="AH29" i="7"/>
  <c r="AG29" i="7"/>
  <c r="AF29" i="7"/>
  <c r="AE29" i="7"/>
  <c r="AD29" i="7"/>
  <c r="AC29" i="7"/>
  <c r="AJ28" i="7"/>
  <c r="AI28" i="7"/>
  <c r="AH28" i="7"/>
  <c r="AG28" i="7"/>
  <c r="AF28" i="7"/>
  <c r="AE28" i="7"/>
  <c r="AD28" i="7"/>
  <c r="AC28" i="7"/>
  <c r="AJ26" i="7"/>
  <c r="AI26" i="7"/>
  <c r="AH26" i="7"/>
  <c r="AG26" i="7"/>
  <c r="AF26" i="7"/>
  <c r="AE26" i="7"/>
  <c r="AD26" i="7"/>
  <c r="AC26" i="7"/>
  <c r="AJ25" i="7"/>
  <c r="AI25" i="7"/>
  <c r="AH25" i="7"/>
  <c r="AG25" i="7"/>
  <c r="AF25" i="7"/>
  <c r="AE25" i="7"/>
  <c r="AD25" i="7"/>
  <c r="AC25" i="7"/>
  <c r="L25" i="7"/>
  <c r="P25" i="7"/>
  <c r="K25" i="7"/>
  <c r="O25" i="7"/>
  <c r="J25" i="7"/>
  <c r="N25" i="7"/>
  <c r="I25" i="7"/>
  <c r="M25" i="7"/>
  <c r="AJ24" i="7"/>
  <c r="AI24" i="7"/>
  <c r="AH24" i="7"/>
  <c r="AG24" i="7"/>
  <c r="AF24" i="7"/>
  <c r="AE24" i="7"/>
  <c r="AD24" i="7"/>
  <c r="AC24" i="7"/>
  <c r="AJ23" i="7"/>
  <c r="AI23" i="7"/>
  <c r="AH23" i="7"/>
  <c r="AG23" i="7"/>
  <c r="AF23" i="7"/>
  <c r="AE23" i="7"/>
  <c r="AD23" i="7"/>
  <c r="AC23" i="7"/>
  <c r="AJ22" i="7"/>
  <c r="AI22" i="7"/>
  <c r="AH22" i="7"/>
  <c r="AG22" i="7"/>
  <c r="AF22" i="7"/>
  <c r="AE22" i="7"/>
  <c r="AD22" i="7"/>
  <c r="AC22" i="7"/>
  <c r="L22" i="7"/>
  <c r="P22" i="7"/>
  <c r="K22" i="7"/>
  <c r="O22" i="7"/>
  <c r="J22" i="7"/>
  <c r="N22" i="7"/>
  <c r="I22" i="7"/>
  <c r="M22" i="7"/>
  <c r="AJ20" i="7"/>
  <c r="AI20" i="7"/>
  <c r="AH20" i="7"/>
  <c r="AG20" i="7"/>
  <c r="AF20" i="7"/>
  <c r="AE20" i="7"/>
  <c r="AD20" i="7"/>
  <c r="AC20" i="7"/>
  <c r="AJ19" i="7"/>
  <c r="AI19" i="7"/>
  <c r="AH19" i="7"/>
  <c r="AG19" i="7"/>
  <c r="AF19" i="7"/>
  <c r="AE19" i="7"/>
  <c r="AD19" i="7"/>
  <c r="AC19" i="7"/>
  <c r="AJ18" i="7"/>
  <c r="AI18" i="7"/>
  <c r="AH18" i="7"/>
  <c r="AG18" i="7"/>
  <c r="AF18" i="7"/>
  <c r="AE18" i="7"/>
  <c r="AD18" i="7"/>
  <c r="AC18" i="7"/>
  <c r="AJ17" i="7"/>
  <c r="AI17" i="7"/>
  <c r="AH17" i="7"/>
  <c r="AG17" i="7"/>
  <c r="AF17" i="7"/>
  <c r="AE17" i="7"/>
  <c r="AD17" i="7"/>
  <c r="AC17" i="7"/>
  <c r="AJ16" i="7"/>
  <c r="AI16" i="7"/>
  <c r="AH16" i="7"/>
  <c r="AG16" i="7"/>
  <c r="AF16" i="7"/>
  <c r="AE16" i="7"/>
  <c r="AD16" i="7"/>
  <c r="AC16" i="7"/>
  <c r="AJ14" i="7"/>
  <c r="AI14" i="7"/>
  <c r="AH14" i="7"/>
  <c r="AG14" i="7"/>
  <c r="AF14" i="7"/>
  <c r="AE14" i="7"/>
  <c r="AD14" i="7"/>
  <c r="AC14" i="7"/>
  <c r="AJ13" i="7"/>
  <c r="AI13" i="7"/>
  <c r="AH13" i="7"/>
  <c r="AG13" i="7"/>
  <c r="AF13" i="7"/>
  <c r="AE13" i="7"/>
  <c r="AD13" i="7"/>
  <c r="AC13" i="7"/>
  <c r="AJ12" i="7"/>
  <c r="AI12" i="7"/>
  <c r="AH12" i="7"/>
  <c r="AG12" i="7"/>
  <c r="AF12" i="7"/>
  <c r="AE12" i="7"/>
  <c r="AD12" i="7"/>
  <c r="AC12" i="7"/>
  <c r="AJ11" i="7"/>
  <c r="AI11" i="7"/>
  <c r="AH11" i="7"/>
  <c r="AG11" i="7"/>
  <c r="AF11" i="7"/>
  <c r="AE11" i="7"/>
  <c r="AD11" i="7"/>
  <c r="AC11" i="7"/>
  <c r="AJ10" i="7"/>
  <c r="AI10" i="7"/>
  <c r="AH10" i="7"/>
  <c r="AG10" i="7"/>
  <c r="AF10" i="7"/>
  <c r="AE10" i="7"/>
  <c r="AD10" i="7"/>
  <c r="AC10" i="7"/>
  <c r="AJ9" i="7"/>
  <c r="AI9" i="7"/>
  <c r="AH9" i="7"/>
  <c r="AG9" i="7"/>
  <c r="AF9" i="7"/>
  <c r="AE9" i="7"/>
  <c r="AD9" i="7"/>
  <c r="AC9" i="7"/>
  <c r="AJ7" i="7"/>
  <c r="AI7" i="7"/>
  <c r="AH7" i="7"/>
  <c r="AG7" i="7"/>
  <c r="AF7" i="7"/>
  <c r="AE7" i="7"/>
  <c r="AD7" i="7"/>
  <c r="AC7" i="7"/>
  <c r="L7" i="7"/>
  <c r="P7" i="7"/>
  <c r="K7" i="7"/>
  <c r="O7" i="7" s="1"/>
  <c r="J7" i="7"/>
  <c r="N7" i="7"/>
  <c r="I7" i="7"/>
  <c r="M7" i="7" s="1"/>
  <c r="AH6" i="7"/>
  <c r="AG6" i="7"/>
  <c r="AD6" i="7"/>
  <c r="AC6" i="7"/>
  <c r="AJ5" i="7"/>
  <c r="AI5" i="7"/>
  <c r="AH5" i="7"/>
  <c r="AG5" i="7"/>
  <c r="AF5" i="7"/>
  <c r="AE5" i="7"/>
  <c r="AD5" i="7"/>
  <c r="AC5" i="7"/>
  <c r="AJ4" i="7"/>
  <c r="AI4" i="7"/>
  <c r="AH4" i="7"/>
  <c r="AG4" i="7"/>
  <c r="AF4" i="7"/>
  <c r="AE4" i="7"/>
  <c r="AD4" i="7"/>
  <c r="AC4" i="7"/>
  <c r="AJ48" i="6"/>
  <c r="AI48" i="6"/>
  <c r="AH48" i="6"/>
  <c r="AG48" i="6"/>
  <c r="AF48" i="6"/>
  <c r="AE48" i="6"/>
  <c r="AD48" i="6"/>
  <c r="AC48" i="6"/>
  <c r="AJ47" i="6"/>
  <c r="AI47" i="6"/>
  <c r="AH47" i="6"/>
  <c r="AG47" i="6"/>
  <c r="AF47" i="6"/>
  <c r="AE47" i="6"/>
  <c r="AD47" i="6"/>
  <c r="AC47" i="6"/>
  <c r="AJ46" i="6"/>
  <c r="AI46" i="6"/>
  <c r="AH46" i="6"/>
  <c r="AG46" i="6"/>
  <c r="AF46" i="6"/>
  <c r="AE46" i="6"/>
  <c r="AD46" i="6"/>
  <c r="AC46" i="6"/>
  <c r="AJ45" i="6"/>
  <c r="AI45" i="6"/>
  <c r="AH45" i="6"/>
  <c r="AG45" i="6"/>
  <c r="AF45" i="6"/>
  <c r="AE45" i="6"/>
  <c r="AD45" i="6"/>
  <c r="AC45" i="6"/>
  <c r="AJ43" i="6"/>
  <c r="AI43" i="6"/>
  <c r="AH43" i="6"/>
  <c r="AG43" i="6"/>
  <c r="AF43" i="6"/>
  <c r="AE43" i="6"/>
  <c r="AD43" i="6"/>
  <c r="AC43" i="6"/>
  <c r="AJ42" i="6"/>
  <c r="AI42" i="6"/>
  <c r="AH42" i="6"/>
  <c r="AG42" i="6"/>
  <c r="AF42" i="6"/>
  <c r="AE42" i="6"/>
  <c r="AD42" i="6"/>
  <c r="AC42" i="6"/>
  <c r="AJ41" i="6"/>
  <c r="AI41" i="6"/>
  <c r="AH41" i="6"/>
  <c r="AG41" i="6"/>
  <c r="AF41" i="6"/>
  <c r="AE41" i="6"/>
  <c r="AD41" i="6"/>
  <c r="AC41" i="6"/>
  <c r="AJ40" i="6"/>
  <c r="AI40" i="6"/>
  <c r="AH40" i="6"/>
  <c r="AG40" i="6"/>
  <c r="AF40" i="6"/>
  <c r="AE40" i="6"/>
  <c r="AD40" i="6"/>
  <c r="AC40" i="6"/>
  <c r="AJ39" i="6"/>
  <c r="AI39" i="6"/>
  <c r="AH39" i="6"/>
  <c r="AG39" i="6"/>
  <c r="AF39" i="6"/>
  <c r="AE39" i="6"/>
  <c r="AD39" i="6"/>
  <c r="AC39" i="6"/>
  <c r="AJ38" i="6"/>
  <c r="AI38" i="6"/>
  <c r="AH38" i="6"/>
  <c r="AG38" i="6"/>
  <c r="AF38" i="6"/>
  <c r="AE38" i="6"/>
  <c r="AD38" i="6"/>
  <c r="AC38" i="6"/>
  <c r="AJ37" i="6"/>
  <c r="AI37" i="6"/>
  <c r="AH37" i="6"/>
  <c r="AG37" i="6"/>
  <c r="AF37" i="6"/>
  <c r="AE37" i="6"/>
  <c r="AD37" i="6"/>
  <c r="AC37" i="6"/>
  <c r="AJ36" i="6"/>
  <c r="AI36" i="6"/>
  <c r="AH36" i="6"/>
  <c r="AG36" i="6"/>
  <c r="AF36" i="6"/>
  <c r="AE36" i="6"/>
  <c r="AD36" i="6"/>
  <c r="AC36" i="6"/>
  <c r="AJ35" i="6"/>
  <c r="AI35" i="6"/>
  <c r="AH35" i="6"/>
  <c r="AG35" i="6"/>
  <c r="AJ34" i="6"/>
  <c r="AI34" i="6"/>
  <c r="AH34" i="6"/>
  <c r="AG34" i="6"/>
  <c r="AF34" i="6"/>
  <c r="AE34" i="6"/>
  <c r="AD34" i="6"/>
  <c r="AC34" i="6"/>
  <c r="AJ31" i="6"/>
  <c r="AI31" i="6"/>
  <c r="AH31" i="6"/>
  <c r="AG31" i="6"/>
  <c r="AF31" i="6"/>
  <c r="AE31" i="6"/>
  <c r="AD31" i="6"/>
  <c r="AC31" i="6"/>
  <c r="AJ30" i="6"/>
  <c r="AI30" i="6"/>
  <c r="AH30" i="6"/>
  <c r="AG30" i="6"/>
  <c r="AF30" i="6"/>
  <c r="AE30" i="6"/>
  <c r="AD30" i="6"/>
  <c r="AC30" i="6"/>
  <c r="AJ29" i="6"/>
  <c r="AI29" i="6"/>
  <c r="AH29" i="6"/>
  <c r="AG29" i="6"/>
  <c r="AF29" i="6"/>
  <c r="AE29" i="6"/>
  <c r="AD29" i="6"/>
  <c r="AC29" i="6"/>
  <c r="AJ28" i="6"/>
  <c r="AI28" i="6"/>
  <c r="AH28" i="6"/>
  <c r="AG28" i="6"/>
  <c r="AF28" i="6"/>
  <c r="AE28" i="6"/>
  <c r="AD28" i="6"/>
  <c r="AC28" i="6"/>
  <c r="AJ26" i="6"/>
  <c r="AI26" i="6"/>
  <c r="AH26" i="6"/>
  <c r="AG26" i="6"/>
  <c r="AF26" i="6"/>
  <c r="AE26" i="6"/>
  <c r="AD26" i="6"/>
  <c r="AC26" i="6"/>
  <c r="AJ25" i="6"/>
  <c r="AI25" i="6"/>
  <c r="AH25" i="6"/>
  <c r="AG25" i="6"/>
  <c r="AF25" i="6"/>
  <c r="AE25" i="6"/>
  <c r="AD25" i="6"/>
  <c r="AC25" i="6"/>
  <c r="O25" i="6"/>
  <c r="I25" i="6"/>
  <c r="M25" i="6" s="1"/>
  <c r="AJ24" i="6"/>
  <c r="AI24" i="6"/>
  <c r="AH24" i="6"/>
  <c r="AG24" i="6"/>
  <c r="AF24" i="6"/>
  <c r="AE24" i="6"/>
  <c r="AD24" i="6"/>
  <c r="AC24" i="6"/>
  <c r="AJ23" i="6"/>
  <c r="AI23" i="6"/>
  <c r="AH23" i="6"/>
  <c r="AG23" i="6"/>
  <c r="AF23" i="6"/>
  <c r="AE23" i="6"/>
  <c r="AD23" i="6"/>
  <c r="AC23" i="6"/>
  <c r="AJ22" i="6"/>
  <c r="AI22" i="6"/>
  <c r="AH22" i="6"/>
  <c r="AG22" i="6"/>
  <c r="AF22" i="6"/>
  <c r="AE22" i="6"/>
  <c r="AD22" i="6"/>
  <c r="AC22" i="6"/>
  <c r="O22" i="6"/>
  <c r="I22" i="6"/>
  <c r="M22" i="6"/>
  <c r="AJ20" i="6"/>
  <c r="AI20" i="6"/>
  <c r="AH20" i="6"/>
  <c r="AG20" i="6"/>
  <c r="AF20" i="6"/>
  <c r="AE20" i="6"/>
  <c r="AD20" i="6"/>
  <c r="AC20" i="6"/>
  <c r="AJ19" i="6"/>
  <c r="AI19" i="6"/>
  <c r="AH19" i="6"/>
  <c r="AG19" i="6"/>
  <c r="AF19" i="6"/>
  <c r="AE19" i="6"/>
  <c r="AD19" i="6"/>
  <c r="AC19" i="6"/>
  <c r="AJ18" i="6"/>
  <c r="AI18" i="6"/>
  <c r="AH18" i="6"/>
  <c r="AG18" i="6"/>
  <c r="AF18" i="6"/>
  <c r="AE18" i="6"/>
  <c r="AD18" i="6"/>
  <c r="AC18" i="6"/>
  <c r="AJ17" i="6"/>
  <c r="AI17" i="6"/>
  <c r="AH17" i="6"/>
  <c r="AG17" i="6"/>
  <c r="AF17" i="6"/>
  <c r="AE17" i="6"/>
  <c r="AD17" i="6"/>
  <c r="AC17" i="6"/>
  <c r="AJ16" i="6"/>
  <c r="AI16" i="6"/>
  <c r="AH16" i="6"/>
  <c r="AG16" i="6"/>
  <c r="AF16" i="6"/>
  <c r="AE16" i="6"/>
  <c r="AD16" i="6"/>
  <c r="AC16" i="6"/>
  <c r="AJ14" i="6"/>
  <c r="AI14" i="6"/>
  <c r="AH14" i="6"/>
  <c r="AG14" i="6"/>
  <c r="AF14" i="6"/>
  <c r="AE14" i="6"/>
  <c r="AD14" i="6"/>
  <c r="AC14" i="6"/>
  <c r="AJ13" i="6"/>
  <c r="AI13" i="6"/>
  <c r="AH13" i="6"/>
  <c r="AG13" i="6"/>
  <c r="AF13" i="6"/>
  <c r="AE13" i="6"/>
  <c r="AD13" i="6"/>
  <c r="AC13" i="6"/>
  <c r="AJ12" i="6"/>
  <c r="AI12" i="6"/>
  <c r="AH12" i="6"/>
  <c r="AG12" i="6"/>
  <c r="AF12" i="6"/>
  <c r="AE12" i="6"/>
  <c r="AD12" i="6"/>
  <c r="AC12" i="6"/>
  <c r="AJ11" i="6"/>
  <c r="AI11" i="6"/>
  <c r="AH11" i="6"/>
  <c r="AG11" i="6"/>
  <c r="AF11" i="6"/>
  <c r="AE11" i="6"/>
  <c r="AD11" i="6"/>
  <c r="AC11" i="6"/>
  <c r="AJ10" i="6"/>
  <c r="AI10" i="6"/>
  <c r="AH10" i="6"/>
  <c r="AG10" i="6"/>
  <c r="AF10" i="6"/>
  <c r="AE10" i="6"/>
  <c r="AD10" i="6"/>
  <c r="AC10" i="6"/>
  <c r="AJ9" i="6"/>
  <c r="AI9" i="6"/>
  <c r="AH9" i="6"/>
  <c r="AG9" i="6"/>
  <c r="AF9" i="6"/>
  <c r="AE9" i="6"/>
  <c r="AD9" i="6"/>
  <c r="AC9" i="6"/>
  <c r="AJ7" i="6"/>
  <c r="AI7" i="6"/>
  <c r="AH7" i="6"/>
  <c r="AG7" i="6"/>
  <c r="AF7" i="6"/>
  <c r="AE7" i="6"/>
  <c r="AD7" i="6"/>
  <c r="AC7" i="6"/>
  <c r="O7" i="6"/>
  <c r="I7" i="6"/>
  <c r="M7" i="6"/>
  <c r="AH6" i="6"/>
  <c r="AG6" i="6"/>
  <c r="AD6" i="6"/>
  <c r="AC6" i="6"/>
  <c r="AJ5" i="6"/>
  <c r="AI5" i="6"/>
  <c r="AH5" i="6"/>
  <c r="AG5" i="6"/>
  <c r="AF5" i="6"/>
  <c r="AE5" i="6"/>
  <c r="AD5" i="6"/>
  <c r="AC5" i="6"/>
  <c r="AJ4" i="6"/>
  <c r="AI4" i="6"/>
  <c r="AH4" i="6"/>
  <c r="AG4" i="6"/>
  <c r="AF4" i="6"/>
  <c r="AE4" i="6"/>
  <c r="AD4" i="6"/>
  <c r="AC4" i="6"/>
  <c r="AJ48" i="5"/>
  <c r="AI48" i="5"/>
  <c r="AH48" i="5"/>
  <c r="AG48" i="5"/>
  <c r="AF48" i="5"/>
  <c r="AE48" i="5"/>
  <c r="AD48" i="5"/>
  <c r="AC48" i="5"/>
  <c r="AJ47" i="5"/>
  <c r="AI47" i="5"/>
  <c r="AH47" i="5"/>
  <c r="AG47" i="5"/>
  <c r="AF47" i="5"/>
  <c r="AE47" i="5"/>
  <c r="AD47" i="5"/>
  <c r="AC47" i="5"/>
  <c r="AJ46" i="5"/>
  <c r="AI46" i="5"/>
  <c r="AH46" i="5"/>
  <c r="AG46" i="5"/>
  <c r="AF46" i="5"/>
  <c r="AE46" i="5"/>
  <c r="AD46" i="5"/>
  <c r="AC46" i="5"/>
  <c r="AJ45" i="5"/>
  <c r="AI45" i="5"/>
  <c r="AH45" i="5"/>
  <c r="AG45" i="5"/>
  <c r="AF45" i="5"/>
  <c r="AE45" i="5"/>
  <c r="AD45" i="5"/>
  <c r="AC45" i="5"/>
  <c r="AJ43" i="5"/>
  <c r="AI43" i="5"/>
  <c r="AH43" i="5"/>
  <c r="AG43" i="5"/>
  <c r="AF43" i="5"/>
  <c r="AE43" i="5"/>
  <c r="AD43" i="5"/>
  <c r="AC43" i="5"/>
  <c r="AJ42" i="5"/>
  <c r="AI42" i="5"/>
  <c r="AH42" i="5"/>
  <c r="AG42" i="5"/>
  <c r="AF42" i="5"/>
  <c r="AE42" i="5"/>
  <c r="AD42" i="5"/>
  <c r="AC42" i="5"/>
  <c r="AJ41" i="5"/>
  <c r="AI41" i="5"/>
  <c r="AH41" i="5"/>
  <c r="AG41" i="5"/>
  <c r="AF41" i="5"/>
  <c r="AE41" i="5"/>
  <c r="AD41" i="5"/>
  <c r="AC41" i="5"/>
  <c r="AJ40" i="5"/>
  <c r="AI40" i="5"/>
  <c r="AH40" i="5"/>
  <c r="AG40" i="5"/>
  <c r="AF40" i="5"/>
  <c r="AE40" i="5"/>
  <c r="AD40" i="5"/>
  <c r="AC40" i="5"/>
  <c r="AJ39" i="5"/>
  <c r="AI39" i="5"/>
  <c r="AH39" i="5"/>
  <c r="AG39" i="5"/>
  <c r="AF39" i="5"/>
  <c r="AE39" i="5"/>
  <c r="AD39" i="5"/>
  <c r="AC39" i="5"/>
  <c r="AJ38" i="5"/>
  <c r="AI38" i="5"/>
  <c r="AH38" i="5"/>
  <c r="AG38" i="5"/>
  <c r="AF38" i="5"/>
  <c r="AE38" i="5"/>
  <c r="AD38" i="5"/>
  <c r="AC38" i="5"/>
  <c r="AJ37" i="5"/>
  <c r="AI37" i="5"/>
  <c r="AH37" i="5"/>
  <c r="AG37" i="5"/>
  <c r="AF37" i="5"/>
  <c r="AE37" i="5"/>
  <c r="AD37" i="5"/>
  <c r="AC37" i="5"/>
  <c r="AJ36" i="5"/>
  <c r="AI36" i="5"/>
  <c r="AH36" i="5"/>
  <c r="AG36" i="5"/>
  <c r="AF36" i="5"/>
  <c r="AE36" i="5"/>
  <c r="AD36" i="5"/>
  <c r="AC36" i="5"/>
  <c r="AJ35" i="5"/>
  <c r="AI35" i="5"/>
  <c r="AH35" i="5"/>
  <c r="AG35" i="5"/>
  <c r="AJ34" i="5"/>
  <c r="AI34" i="5"/>
  <c r="AH34" i="5"/>
  <c r="AG34" i="5"/>
  <c r="AF34" i="5"/>
  <c r="AE34" i="5"/>
  <c r="AD34" i="5"/>
  <c r="AC34" i="5"/>
  <c r="AJ31" i="5"/>
  <c r="AI31" i="5"/>
  <c r="AH31" i="5"/>
  <c r="AG31" i="5"/>
  <c r="AF31" i="5"/>
  <c r="AE31" i="5"/>
  <c r="AD31" i="5"/>
  <c r="AC31" i="5"/>
  <c r="AJ30" i="5"/>
  <c r="AI30" i="5"/>
  <c r="AH30" i="5"/>
  <c r="AG30" i="5"/>
  <c r="AF30" i="5"/>
  <c r="AE30" i="5"/>
  <c r="AD30" i="5"/>
  <c r="AC30" i="5"/>
  <c r="AJ29" i="5"/>
  <c r="AI29" i="5"/>
  <c r="AH29" i="5"/>
  <c r="AG29" i="5"/>
  <c r="AF29" i="5"/>
  <c r="AE29" i="5"/>
  <c r="AD29" i="5"/>
  <c r="AC29" i="5"/>
  <c r="AJ28" i="5"/>
  <c r="AI28" i="5"/>
  <c r="AH28" i="5"/>
  <c r="AG28" i="5"/>
  <c r="AF28" i="5"/>
  <c r="AE28" i="5"/>
  <c r="AD28" i="5"/>
  <c r="AC28" i="5"/>
  <c r="AJ26" i="5"/>
  <c r="AI26" i="5"/>
  <c r="AH26" i="5"/>
  <c r="AG26" i="5"/>
  <c r="AF26" i="5"/>
  <c r="AE26" i="5"/>
  <c r="AD26" i="5"/>
  <c r="AC26" i="5"/>
  <c r="AJ25" i="5"/>
  <c r="AI25" i="5"/>
  <c r="AH25" i="5"/>
  <c r="AG25" i="5"/>
  <c r="AF25" i="5"/>
  <c r="AE25" i="5"/>
  <c r="AD25" i="5"/>
  <c r="AC25" i="5"/>
  <c r="L25" i="5"/>
  <c r="P25" i="5" s="1"/>
  <c r="N25" i="5"/>
  <c r="AJ24" i="5"/>
  <c r="AI24" i="5"/>
  <c r="AH24" i="5"/>
  <c r="AG24" i="5"/>
  <c r="AF24" i="5"/>
  <c r="AE24" i="5"/>
  <c r="AD24" i="5"/>
  <c r="AC24" i="5"/>
  <c r="AJ23" i="5"/>
  <c r="AI23" i="5"/>
  <c r="AH23" i="5"/>
  <c r="AG23" i="5"/>
  <c r="AF23" i="5"/>
  <c r="AE23" i="5"/>
  <c r="AD23" i="5"/>
  <c r="AC23" i="5"/>
  <c r="AJ22" i="5"/>
  <c r="AI22" i="5"/>
  <c r="AH22" i="5"/>
  <c r="AG22" i="5"/>
  <c r="AF22" i="5"/>
  <c r="AE22" i="5"/>
  <c r="AD22" i="5"/>
  <c r="AC22" i="5"/>
  <c r="L22" i="5"/>
  <c r="P22" i="5" s="1"/>
  <c r="N22" i="5"/>
  <c r="AJ20" i="5"/>
  <c r="AI20" i="5"/>
  <c r="AH20" i="5"/>
  <c r="AG20" i="5"/>
  <c r="AF20" i="5"/>
  <c r="AE20" i="5"/>
  <c r="AD20" i="5"/>
  <c r="AC20" i="5"/>
  <c r="AJ19" i="5"/>
  <c r="AI19" i="5"/>
  <c r="AH19" i="5"/>
  <c r="AG19" i="5"/>
  <c r="AF19" i="5"/>
  <c r="AE19" i="5"/>
  <c r="AD19" i="5"/>
  <c r="AC19" i="5"/>
  <c r="AJ18" i="5"/>
  <c r="AI18" i="5"/>
  <c r="AH18" i="5"/>
  <c r="AG18" i="5"/>
  <c r="AF18" i="5"/>
  <c r="AE18" i="5"/>
  <c r="AD18" i="5"/>
  <c r="AC18" i="5"/>
  <c r="AJ17" i="5"/>
  <c r="AI17" i="5"/>
  <c r="AH17" i="5"/>
  <c r="AG17" i="5"/>
  <c r="AF17" i="5"/>
  <c r="AE17" i="5"/>
  <c r="AD17" i="5"/>
  <c r="AC17" i="5"/>
  <c r="AJ16" i="5"/>
  <c r="AI16" i="5"/>
  <c r="AH16" i="5"/>
  <c r="AG16" i="5"/>
  <c r="AF16" i="5"/>
  <c r="AE16" i="5"/>
  <c r="AD16" i="5"/>
  <c r="AC16" i="5"/>
  <c r="AJ14" i="5"/>
  <c r="AI14" i="5"/>
  <c r="AH14" i="5"/>
  <c r="AG14" i="5"/>
  <c r="AF14" i="5"/>
  <c r="AE14" i="5"/>
  <c r="AD14" i="5"/>
  <c r="AC14" i="5"/>
  <c r="AJ13" i="5"/>
  <c r="AI13" i="5"/>
  <c r="AH13" i="5"/>
  <c r="AG13" i="5"/>
  <c r="AF13" i="5"/>
  <c r="AE13" i="5"/>
  <c r="AD13" i="5"/>
  <c r="AC13" i="5"/>
  <c r="AJ12" i="5"/>
  <c r="AI12" i="5"/>
  <c r="AH12" i="5"/>
  <c r="AG12" i="5"/>
  <c r="AF12" i="5"/>
  <c r="AE12" i="5"/>
  <c r="AD12" i="5"/>
  <c r="AC12" i="5"/>
  <c r="AJ11" i="5"/>
  <c r="AI11" i="5"/>
  <c r="AH11" i="5"/>
  <c r="AG11" i="5"/>
  <c r="AF11" i="5"/>
  <c r="AE11" i="5"/>
  <c r="AD11" i="5"/>
  <c r="AC11" i="5"/>
  <c r="AJ10" i="5"/>
  <c r="AI10" i="5"/>
  <c r="AH10" i="5"/>
  <c r="AG10" i="5"/>
  <c r="AF10" i="5"/>
  <c r="AE10" i="5"/>
  <c r="AD10" i="5"/>
  <c r="AC10" i="5"/>
  <c r="AJ9" i="5"/>
  <c r="AI9" i="5"/>
  <c r="AH9" i="5"/>
  <c r="AG9" i="5"/>
  <c r="AF9" i="5"/>
  <c r="AE9" i="5"/>
  <c r="AD9" i="5"/>
  <c r="AC9" i="5"/>
  <c r="AJ7" i="5"/>
  <c r="AI7" i="5"/>
  <c r="AH7" i="5"/>
  <c r="AG7" i="5"/>
  <c r="AF7" i="5"/>
  <c r="AE7" i="5"/>
  <c r="AD7" i="5"/>
  <c r="AC7" i="5"/>
  <c r="L7" i="5"/>
  <c r="P7" i="5" s="1"/>
  <c r="N7" i="5"/>
  <c r="AH6" i="5"/>
  <c r="AG6" i="5"/>
  <c r="AD6" i="5"/>
  <c r="AC6" i="5"/>
  <c r="AJ5" i="5"/>
  <c r="AI5" i="5"/>
  <c r="AH5" i="5"/>
  <c r="AG5" i="5"/>
  <c r="AF5" i="5"/>
  <c r="AE5" i="5"/>
  <c r="AD5" i="5"/>
  <c r="AC5" i="5"/>
  <c r="AJ4" i="5"/>
  <c r="AI4" i="5"/>
  <c r="AH4" i="5"/>
  <c r="AG4" i="5"/>
  <c r="AF4" i="5"/>
  <c r="AE4" i="5"/>
  <c r="AD4" i="5"/>
  <c r="AC4" i="5"/>
  <c r="P5" i="14"/>
  <c r="AJ39" i="11"/>
  <c r="AJ11" i="11"/>
  <c r="AG7" i="12"/>
  <c r="AH7" i="12"/>
  <c r="M25" i="17"/>
  <c r="AH7" i="17"/>
  <c r="AJ7" i="17" s="1"/>
  <c r="M22" i="16"/>
  <c r="AG7" i="16"/>
  <c r="AI7" i="16"/>
  <c r="AH7" i="15"/>
  <c r="AJ7" i="15" s="1"/>
  <c r="AH22" i="15"/>
  <c r="AJ22" i="15" s="1"/>
  <c r="AK29" i="7"/>
  <c r="AR15" i="17"/>
  <c r="AG39" i="10"/>
  <c r="AK24" i="7"/>
  <c r="AP35" i="16"/>
  <c r="AG9" i="10"/>
  <c r="AL7" i="17"/>
  <c r="AR10" i="17"/>
  <c r="AL25" i="17"/>
  <c r="AK23" i="9"/>
  <c r="AR28" i="17"/>
  <c r="AG25" i="15"/>
  <c r="AI25" i="15" s="1"/>
  <c r="O7" i="17"/>
  <c r="O25" i="17"/>
  <c r="AG20" i="10"/>
  <c r="AP20" i="16"/>
  <c r="AP39" i="16"/>
  <c r="AG42" i="10"/>
  <c r="AJ42" i="11"/>
  <c r="AR42" i="17"/>
  <c r="AO10" i="16"/>
  <c r="AG31" i="10"/>
  <c r="AJ31" i="11"/>
  <c r="AG14" i="10"/>
  <c r="AJ37" i="11"/>
  <c r="I5" i="5"/>
  <c r="O21" i="14"/>
  <c r="AP13" i="16"/>
  <c r="AR45" i="17"/>
  <c r="AK7" i="17"/>
  <c r="O22" i="17"/>
  <c r="N25" i="17"/>
  <c r="O34" i="9"/>
  <c r="L5" i="6"/>
  <c r="R5" i="14"/>
  <c r="N7" i="17"/>
  <c r="AP11" i="16"/>
  <c r="AG48" i="10"/>
  <c r="O29" i="9"/>
  <c r="AP29" i="15"/>
  <c r="M29" i="9"/>
  <c r="AP9" i="16"/>
  <c r="AI9" i="10"/>
  <c r="AI7" i="14"/>
  <c r="AK7" i="14" s="1"/>
  <c r="AJ7" i="14"/>
  <c r="AL7" i="14" s="1"/>
  <c r="AJ7" i="12" s="1"/>
  <c r="AP7" i="16"/>
  <c r="I7" i="5" l="1"/>
  <c r="M7" i="5" s="1"/>
  <c r="M22" i="13"/>
  <c r="AH25" i="12"/>
  <c r="AG12" i="10"/>
  <c r="AI47" i="10"/>
  <c r="L21" i="6"/>
  <c r="M24" i="9"/>
  <c r="AK24" i="9" s="1"/>
  <c r="AG25" i="12"/>
  <c r="AR26" i="17"/>
  <c r="AR41" i="17"/>
  <c r="M22" i="17"/>
  <c r="AH7" i="16"/>
  <c r="AJ7" i="16" s="1"/>
  <c r="O7" i="16"/>
  <c r="AG22" i="12"/>
  <c r="AR38" i="17"/>
  <c r="AI21" i="14"/>
  <c r="AK21" i="14" s="1"/>
  <c r="AI21" i="12" s="1"/>
  <c r="AP14" i="16"/>
  <c r="AO31" i="16"/>
  <c r="AO17" i="16"/>
  <c r="AH22" i="12"/>
  <c r="AR11" i="17"/>
  <c r="AR12" i="17"/>
  <c r="AR14" i="17"/>
  <c r="AO14" i="16"/>
  <c r="AH28" i="11"/>
  <c r="AR39" i="17"/>
  <c r="AK40" i="7"/>
  <c r="AG49" i="10"/>
  <c r="AO49" i="16"/>
  <c r="AP34" i="16"/>
  <c r="AR43" i="17"/>
  <c r="AR47" i="17"/>
  <c r="AO40" i="16"/>
  <c r="AH40" i="11"/>
  <c r="AK13" i="9"/>
  <c r="AK37" i="9"/>
  <c r="AO20" i="16"/>
  <c r="AR46" i="17"/>
  <c r="AP49" i="16"/>
  <c r="AO15" i="16"/>
  <c r="AG15" i="10"/>
  <c r="AP15" i="16"/>
  <c r="AO15" i="13"/>
  <c r="AI15" i="12"/>
  <c r="AQ15" i="17"/>
  <c r="AI49" i="12"/>
  <c r="AO49" i="13"/>
  <c r="AQ49" i="17"/>
  <c r="AP19" i="16"/>
  <c r="AP18" i="16"/>
  <c r="AI18" i="10"/>
  <c r="AR36" i="17"/>
  <c r="AO36" i="13"/>
  <c r="AO36" i="16"/>
  <c r="AP36" i="16"/>
  <c r="AQ36" i="17"/>
  <c r="AI36" i="12"/>
  <c r="AP46" i="16"/>
  <c r="AO46" i="13"/>
  <c r="AJ46" i="11"/>
  <c r="AO46" i="16"/>
  <c r="AQ46" i="17"/>
  <c r="AO9" i="16"/>
  <c r="AQ9" i="17"/>
  <c r="AI9" i="12"/>
  <c r="AO9" i="13"/>
  <c r="AO11" i="16"/>
  <c r="AQ11" i="17"/>
  <c r="AI11" i="12"/>
  <c r="AO11" i="13"/>
  <c r="AG11" i="10"/>
  <c r="AQ35" i="17"/>
  <c r="AI35" i="12"/>
  <c r="AO35" i="13"/>
  <c r="AO35" i="16"/>
  <c r="AO34" i="16"/>
  <c r="AR34" i="17"/>
  <c r="AQ34" i="17"/>
  <c r="AO34" i="13"/>
  <c r="AK34" i="7"/>
  <c r="AI10" i="12"/>
  <c r="AO10" i="13"/>
  <c r="AQ10" i="17"/>
  <c r="AR33" i="17"/>
  <c r="AP33" i="16"/>
  <c r="AO33" i="16"/>
  <c r="AI33" i="10"/>
  <c r="AI33" i="12"/>
  <c r="AQ33" i="17"/>
  <c r="AO33" i="13"/>
  <c r="AR50" i="17"/>
  <c r="AP50" i="16"/>
  <c r="AJ50" i="12"/>
  <c r="AO50" i="13"/>
  <c r="AQ50" i="17"/>
  <c r="AO50" i="16"/>
  <c r="AI50" i="12"/>
  <c r="AG50" i="10"/>
  <c r="AJ25" i="11"/>
  <c r="AR25" i="17"/>
  <c r="AO25" i="16"/>
  <c r="AI25" i="12"/>
  <c r="AQ25" i="17"/>
  <c r="AO25" i="13"/>
  <c r="AR4" i="17"/>
  <c r="AI4" i="10"/>
  <c r="AP4" i="16"/>
  <c r="AO4" i="16"/>
  <c r="AG4" i="10"/>
  <c r="AI4" i="12"/>
  <c r="AO4" i="13"/>
  <c r="AQ4" i="17"/>
  <c r="AP22" i="16"/>
  <c r="AQ22" i="17"/>
  <c r="AO22" i="13"/>
  <c r="AI22" i="12"/>
  <c r="AO22" i="16"/>
  <c r="AO42" i="16"/>
  <c r="AJ42" i="12"/>
  <c r="AO42" i="13"/>
  <c r="AP42" i="16"/>
  <c r="AQ42" i="17"/>
  <c r="AK6" i="9"/>
  <c r="AK40" i="9"/>
  <c r="AK47" i="9"/>
  <c r="AI6" i="12"/>
  <c r="AQ6" i="17"/>
  <c r="AO6" i="13"/>
  <c r="AO6" i="16"/>
  <c r="AP40" i="16"/>
  <c r="AJ40" i="12"/>
  <c r="AQ40" i="17"/>
  <c r="AO40" i="13"/>
  <c r="AO24" i="16"/>
  <c r="AR24" i="17"/>
  <c r="AP24" i="16"/>
  <c r="AI24" i="12"/>
  <c r="AQ24" i="17"/>
  <c r="AO24" i="13"/>
  <c r="AP28" i="16"/>
  <c r="AO28" i="13"/>
  <c r="AQ28" i="17"/>
  <c r="AJ28" i="12"/>
  <c r="AO45" i="16"/>
  <c r="AP45" i="16"/>
  <c r="AQ45" i="17"/>
  <c r="AI45" i="12"/>
  <c r="AO45" i="13"/>
  <c r="AO47" i="16"/>
  <c r="AI47" i="12"/>
  <c r="AO47" i="13"/>
  <c r="AQ47" i="17"/>
  <c r="AO39" i="16"/>
  <c r="AI39" i="12"/>
  <c r="AO39" i="13"/>
  <c r="AQ39" i="17"/>
  <c r="AP41" i="16"/>
  <c r="AQ41" i="17"/>
  <c r="AI41" i="12"/>
  <c r="AO41" i="13"/>
  <c r="AO41" i="16"/>
  <c r="AI18" i="12"/>
  <c r="AQ18" i="17"/>
  <c r="AO18" i="13"/>
  <c r="AO18" i="16"/>
  <c r="AI31" i="12"/>
  <c r="AQ31" i="17"/>
  <c r="AO31" i="13"/>
  <c r="AP38" i="16"/>
  <c r="AO38" i="16"/>
  <c r="AI38" i="12"/>
  <c r="AQ38" i="17"/>
  <c r="AO38" i="13"/>
  <c r="AG38" i="10"/>
  <c r="AI14" i="12"/>
  <c r="AQ14" i="17"/>
  <c r="AO14" i="13"/>
  <c r="AR16" i="17"/>
  <c r="AO16" i="16"/>
  <c r="AJ16" i="11"/>
  <c r="AH16" i="11"/>
  <c r="AI16" i="12"/>
  <c r="AQ16" i="17"/>
  <c r="AO16" i="13"/>
  <c r="AP26" i="16"/>
  <c r="AI26" i="12"/>
  <c r="AO26" i="13"/>
  <c r="AQ26" i="17"/>
  <c r="AP21" i="16"/>
  <c r="K21" i="5"/>
  <c r="AJ21" i="14"/>
  <c r="AL21" i="14" s="1"/>
  <c r="AJ21" i="12" s="1"/>
  <c r="AP21" i="15"/>
  <c r="AO21" i="16"/>
  <c r="AK21" i="7"/>
  <c r="AQ21" i="15"/>
  <c r="AR21" i="17"/>
  <c r="J21" i="6"/>
  <c r="M21" i="9"/>
  <c r="AK21" i="9" s="1"/>
  <c r="AG21" i="10"/>
  <c r="L7" i="6"/>
  <c r="P7" i="6" s="1"/>
  <c r="Q7" i="14"/>
  <c r="O7" i="9" s="1"/>
  <c r="M7" i="9"/>
  <c r="AK7" i="9" s="1"/>
  <c r="AR7" i="17"/>
  <c r="AO7" i="16"/>
  <c r="AO7" i="13"/>
  <c r="AQ7" i="17"/>
  <c r="AI7" i="12"/>
  <c r="AP43" i="16"/>
  <c r="AO43" i="16"/>
  <c r="AQ43" i="17"/>
  <c r="AO43" i="13"/>
  <c r="AI43" i="12"/>
  <c r="AR19" i="17"/>
  <c r="AO19" i="16"/>
  <c r="AJ19" i="11"/>
  <c r="AH19" i="11"/>
  <c r="AO19" i="13"/>
  <c r="AQ19" i="17"/>
  <c r="AI19" i="12"/>
  <c r="AO13" i="16"/>
  <c r="AI13" i="12"/>
  <c r="AQ13" i="17"/>
  <c r="AO13" i="13"/>
  <c r="AP17" i="16"/>
  <c r="AO17" i="13"/>
  <c r="AQ17" i="17"/>
  <c r="AI17" i="12"/>
  <c r="AO48" i="16"/>
  <c r="AP48" i="16"/>
  <c r="AO48" i="13"/>
  <c r="AI48" i="12"/>
  <c r="AQ48" i="17"/>
  <c r="AP23" i="16"/>
  <c r="AO23" i="13"/>
  <c r="AQ23" i="17"/>
  <c r="AI23" i="12"/>
  <c r="AO23" i="16"/>
  <c r="AR5" i="17"/>
  <c r="AQ5" i="15"/>
  <c r="O5" i="9"/>
  <c r="O51" i="9" s="1"/>
  <c r="AK5" i="7"/>
  <c r="K5" i="5"/>
  <c r="K51" i="5" s="1"/>
  <c r="AJ5" i="14"/>
  <c r="AL5" i="14" s="1"/>
  <c r="AJ5" i="12" s="1"/>
  <c r="AO5" i="16"/>
  <c r="AP5" i="15"/>
  <c r="AP5" i="16"/>
  <c r="AI5" i="12"/>
  <c r="AP12" i="16"/>
  <c r="AO12" i="13"/>
  <c r="AQ12" i="17"/>
  <c r="AI12" i="12"/>
  <c r="AR20" i="17"/>
  <c r="AI20" i="12"/>
  <c r="AQ20" i="17"/>
  <c r="AO20" i="13"/>
  <c r="AP29" i="16"/>
  <c r="AJ29" i="11"/>
  <c r="AO29" i="13"/>
  <c r="AI29" i="12"/>
  <c r="AQ29" i="17"/>
  <c r="AR37" i="17"/>
  <c r="AP37" i="16"/>
  <c r="AI37" i="12"/>
  <c r="AO37" i="13"/>
  <c r="AQ37" i="17"/>
  <c r="AO37" i="16"/>
  <c r="AK34" i="9"/>
  <c r="AK50" i="9"/>
  <c r="AK29" i="9"/>
  <c r="AK10" i="9"/>
  <c r="AK12" i="9"/>
  <c r="AK14" i="9"/>
  <c r="AK17" i="9"/>
  <c r="AK19" i="9"/>
  <c r="AK22" i="9"/>
  <c r="AK25" i="9"/>
  <c r="AK31" i="9"/>
  <c r="AK36" i="9"/>
  <c r="AK38" i="9"/>
  <c r="AK42" i="9"/>
  <c r="AK45" i="9"/>
  <c r="AK4" i="9"/>
  <c r="I51" i="5"/>
  <c r="AK9" i="9"/>
  <c r="AK11" i="9"/>
  <c r="AK16" i="9"/>
  <c r="AK18" i="9"/>
  <c r="AK20" i="9"/>
  <c r="AK26" i="9"/>
  <c r="AK30" i="9"/>
  <c r="AK35" i="9"/>
  <c r="AK39" i="9"/>
  <c r="AK41" i="9"/>
  <c r="AK43" i="9"/>
  <c r="AK46" i="9"/>
  <c r="AK48" i="9"/>
  <c r="AG32" i="10"/>
  <c r="AP32" i="16"/>
  <c r="AO32" i="13"/>
  <c r="AQ32" i="17"/>
  <c r="AI32" i="12"/>
  <c r="AO30" i="16"/>
  <c r="AO30" i="13"/>
  <c r="AQ30" i="17"/>
  <c r="AI30" i="12"/>
  <c r="AG30" i="10"/>
  <c r="AO21" i="13" l="1"/>
  <c r="AP7" i="15"/>
  <c r="AQ21" i="17"/>
  <c r="M51" i="9"/>
  <c r="AK7" i="7"/>
  <c r="AQ5" i="17"/>
  <c r="AO5" i="13"/>
  <c r="AK5" i="9"/>
</calcChain>
</file>

<file path=xl/comments1.xml><?xml version="1.0" encoding="utf-8"?>
<comments xmlns="http://schemas.openxmlformats.org/spreadsheetml/2006/main">
  <authors>
    <author>Eda Joosep</author>
  </authors>
  <commentList>
    <comment ref="J10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Klaasimainate jahutusvesi</t>
        </r>
      </text>
    </comment>
    <comment ref="N10" authorId="0" shapeId="0">
      <text>
        <r>
          <rPr>
            <b/>
            <sz val="9"/>
            <color indexed="81"/>
            <rFont val="Tahoma"/>
            <charset val="1"/>
          </rPr>
          <t>Eda Joosep:</t>
        </r>
        <r>
          <rPr>
            <sz val="9"/>
            <color indexed="81"/>
            <rFont val="Tahoma"/>
            <charset val="1"/>
          </rPr>
          <t xml:space="preserve">
0,22 klaasimasinate jahutusveed</t>
        </r>
      </text>
    </comment>
    <comment ref="X10" authorId="0" shapeId="0">
      <text>
        <r>
          <rPr>
            <b/>
            <sz val="9"/>
            <color indexed="81"/>
            <rFont val="Tahoma"/>
            <charset val="1"/>
          </rPr>
          <t>Eda Joosep:</t>
        </r>
        <r>
          <rPr>
            <sz val="9"/>
            <color indexed="81"/>
            <rFont val="Tahoma"/>
            <charset val="1"/>
          </rPr>
          <t xml:space="preserve">
8,013 klaasimasinate jahutusvesi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1,33 Kuremaa Enveko</t>
        </r>
      </text>
    </comment>
  </commentList>
</comments>
</file>

<file path=xl/comments10.xml><?xml version="1.0" encoding="utf-8"?>
<comments xmlns="http://schemas.openxmlformats.org/spreadsheetml/2006/main">
  <authors>
    <author>Eda Joosep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11.xml><?xml version="1.0" encoding="utf-8"?>
<comments xmlns="http://schemas.openxmlformats.org/spreadsheetml/2006/main">
  <authors>
    <author>Eda Joosep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12.xml><?xml version="1.0" encoding="utf-8"?>
<comments xmlns="http://schemas.openxmlformats.org/spreadsheetml/2006/main">
  <authors>
    <author>Eda Joosep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2.xml><?xml version="1.0" encoding="utf-8"?>
<comments xmlns="http://schemas.openxmlformats.org/spreadsheetml/2006/main">
  <authors>
    <author>Eda Joosep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3.xml><?xml version="1.0" encoding="utf-8"?>
<comments xmlns="http://schemas.openxmlformats.org/spreadsheetml/2006/main">
  <authors>
    <author>Eda Joosep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4.xml><?xml version="1.0" encoding="utf-8"?>
<comments xmlns="http://schemas.openxmlformats.org/spreadsheetml/2006/main">
  <authors>
    <author>Eda Joosep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5.xml><?xml version="1.0" encoding="utf-8"?>
<comments xmlns="http://schemas.openxmlformats.org/spreadsheetml/2006/main">
  <authors>
    <author>Eda Joosep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6.xml><?xml version="1.0" encoding="utf-8"?>
<comments xmlns="http://schemas.openxmlformats.org/spreadsheetml/2006/main">
  <authors>
    <author>Eda Joosep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7.xml><?xml version="1.0" encoding="utf-8"?>
<comments xmlns="http://schemas.openxmlformats.org/spreadsheetml/2006/main">
  <authors>
    <author>Eda Joosep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8.xml><?xml version="1.0" encoding="utf-8"?>
<comments xmlns="http://schemas.openxmlformats.org/spreadsheetml/2006/main">
  <authors>
    <author>Eda Joosep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9.xml><?xml version="1.0" encoding="utf-8"?>
<comments xmlns="http://schemas.openxmlformats.org/spreadsheetml/2006/main">
  <authors>
    <author>Eda Joosep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sharedStrings.xml><?xml version="1.0" encoding="utf-8"?>
<sst xmlns="http://schemas.openxmlformats.org/spreadsheetml/2006/main" count="1335" uniqueCount="115">
  <si>
    <t>Vee tarbimine tuh/m3</t>
  </si>
  <si>
    <t>elanik</t>
  </si>
  <si>
    <t>ettevõte</t>
  </si>
  <si>
    <t>põllumaj</t>
  </si>
  <si>
    <t>Kanali ärajuhtimine tuh/m3</t>
  </si>
  <si>
    <t>ettev</t>
  </si>
  <si>
    <r>
      <t xml:space="preserve">Vee hind </t>
    </r>
    <r>
      <rPr>
        <sz val="11"/>
        <color theme="1"/>
        <rFont val="Calibri"/>
        <family val="2"/>
        <charset val="186"/>
      </rPr>
      <t>€</t>
    </r>
  </si>
  <si>
    <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</si>
  <si>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sz val="11"/>
        <color theme="1"/>
        <rFont val="Calibri"/>
        <family val="2"/>
        <charset val="186"/>
      </rPr>
      <t>€+KM</t>
    </r>
  </si>
  <si>
    <r>
      <t xml:space="preserve">Kanali hind </t>
    </r>
    <r>
      <rPr>
        <sz val="11"/>
        <color theme="1"/>
        <rFont val="Calibri"/>
        <family val="2"/>
        <charset val="186"/>
      </rPr>
      <t>€+KM</t>
    </r>
  </si>
  <si>
    <t>põllumaj.</t>
  </si>
  <si>
    <r>
      <t>abonenttasude tulu vesi tuh/</t>
    </r>
    <r>
      <rPr>
        <sz val="11"/>
        <color theme="1"/>
        <rFont val="Calibri"/>
        <family val="2"/>
        <charset val="186"/>
      </rPr>
      <t>€</t>
    </r>
  </si>
  <si>
    <r>
      <t>abonenttasude tulu kanal tuh/</t>
    </r>
    <r>
      <rPr>
        <sz val="11"/>
        <color theme="1"/>
        <rFont val="Calibri"/>
        <family val="2"/>
        <charset val="186"/>
      </rPr>
      <t>€</t>
    </r>
  </si>
  <si>
    <t>Elveso AS</t>
  </si>
  <si>
    <t>Emajõe Veevärk AS</t>
  </si>
  <si>
    <t>Esmar Ehitus+Vesi</t>
  </si>
  <si>
    <t>Iivakivi AS</t>
  </si>
  <si>
    <t>Järvakandi Komm.OÜ</t>
  </si>
  <si>
    <t>Järve Biopuhastus OÜ</t>
  </si>
  <si>
    <t>Jõgeva Veevärk OÜ</t>
  </si>
  <si>
    <t>Kadrina Soojus AS</t>
  </si>
  <si>
    <t>Keila Vesi AS</t>
  </si>
  <si>
    <t>Kiili KVH OÜ</t>
  </si>
  <si>
    <t>Kohila Maja OÜ</t>
  </si>
  <si>
    <t>Kose Vesi OÜ</t>
  </si>
  <si>
    <t>Kuremaa ENVEKO AS</t>
  </si>
  <si>
    <t>Lahevesi AS</t>
  </si>
  <si>
    <t>Matsalu Veevärk AS</t>
  </si>
  <si>
    <t>Põltsamaa Varahalduse OÜ</t>
  </si>
  <si>
    <t>Põlva Vesi  AS</t>
  </si>
  <si>
    <t>Rapla Vesi AS</t>
  </si>
  <si>
    <t>Saku Maja AS</t>
  </si>
  <si>
    <t>Sillamäe Veevärk AS</t>
  </si>
  <si>
    <t>Strantum OÜ</t>
  </si>
  <si>
    <t>Tallinna Vesi AS</t>
  </si>
  <si>
    <t>Tapa Vesi OÜ</t>
  </si>
  <si>
    <t>Tartu Veevärk AS</t>
  </si>
  <si>
    <t>Tõrva Veejõud OÜ</t>
  </si>
  <si>
    <t>Türi Vesi OÜ</t>
  </si>
  <si>
    <t>Valga Vesi AS</t>
  </si>
  <si>
    <t>Vändra</t>
  </si>
  <si>
    <t>Vihula valla Veevärk OÜ</t>
  </si>
  <si>
    <t>Viljandi Veevärk AS</t>
  </si>
  <si>
    <t>sadevesi</t>
  </si>
  <si>
    <t>Paide Vesi AS*</t>
  </si>
  <si>
    <t>* -keskmestatud hind</t>
  </si>
  <si>
    <t>Haapsalu Veevärk AS*</t>
  </si>
  <si>
    <t>vesi</t>
  </si>
  <si>
    <t>kanal</t>
  </si>
  <si>
    <t>Kuressaare Veevärk AS*</t>
  </si>
  <si>
    <t>Kärdla Veevärk AS*</t>
  </si>
  <si>
    <t>Rakvere Vesi AS**</t>
  </si>
  <si>
    <t>**-põhipiirkonna hind</t>
  </si>
  <si>
    <t>elanikud</t>
  </si>
  <si>
    <r>
      <t xml:space="preserve">abonenttasu 1 m3 müügi kohta </t>
    </r>
    <r>
      <rPr>
        <sz val="11"/>
        <color theme="1"/>
        <rFont val="Calibri"/>
        <family val="2"/>
        <charset val="186"/>
      </rPr>
      <t>€</t>
    </r>
  </si>
  <si>
    <t>ettevõtted</t>
  </si>
  <si>
    <r>
      <t>müügitulu vesi tuh</t>
    </r>
    <r>
      <rPr>
        <sz val="11"/>
        <color theme="1"/>
        <rFont val="Calibri"/>
        <family val="2"/>
        <charset val="186"/>
      </rPr>
      <t>€</t>
    </r>
  </si>
  <si>
    <r>
      <t>müügitulu kanal tuh</t>
    </r>
    <r>
      <rPr>
        <sz val="11"/>
        <color theme="1"/>
        <rFont val="Calibri"/>
        <family val="2"/>
        <charset val="186"/>
      </rPr>
      <t>€</t>
    </r>
  </si>
  <si>
    <r>
      <t>tulu 1 m</t>
    </r>
    <r>
      <rPr>
        <sz val="11"/>
        <color theme="1"/>
        <rFont val="Calibri"/>
        <family val="2"/>
        <charset val="186"/>
      </rPr>
      <t>³ kohta koos abonenttasuga €</t>
    </r>
  </si>
  <si>
    <t>eraldi elanike ja ettevõtete vahel arvestust ei peeta</t>
  </si>
  <si>
    <t>Kiviõli Vesi OÜ**</t>
  </si>
  <si>
    <r>
      <t>abonenttasu 1 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  <charset val="186"/>
        <scheme val="minor"/>
      </rPr>
      <t xml:space="preserve"> müügi kohta </t>
    </r>
    <r>
      <rPr>
        <sz val="11"/>
        <color theme="1"/>
        <rFont val="Calibri"/>
        <family val="2"/>
        <charset val="186"/>
      </rPr>
      <t>€</t>
    </r>
  </si>
  <si>
    <r>
      <t xml:space="preserve">Vesi+kanal </t>
    </r>
    <r>
      <rPr>
        <sz val="11"/>
        <color theme="1"/>
        <rFont val="Calibri"/>
        <family val="2"/>
        <charset val="186"/>
      </rPr>
      <t>€+KM</t>
    </r>
  </si>
  <si>
    <r>
      <t>Hind koos abonenttasuga 1 m</t>
    </r>
    <r>
      <rPr>
        <sz val="11"/>
        <color theme="1"/>
        <rFont val="Calibri"/>
        <family val="2"/>
        <charset val="186"/>
      </rPr>
      <t xml:space="preserve">³ kohta € 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</si>
  <si>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</t>
    </r>
  </si>
  <si>
    <t>vesi+kanal</t>
  </si>
  <si>
    <t>elanikud vesi</t>
  </si>
  <si>
    <t>elanikud kanal</t>
  </si>
  <si>
    <t>Pärnu Vesi AS**</t>
  </si>
  <si>
    <t>Paldiski Linnahoolduse  OÜ**</t>
  </si>
  <si>
    <t>Viimsi Vesi AS**</t>
  </si>
  <si>
    <r>
      <t xml:space="preserve">Vesi+kanal </t>
    </r>
    <r>
      <rPr>
        <sz val="11"/>
        <color theme="1"/>
        <rFont val="Calibri"/>
        <family val="2"/>
        <charset val="186"/>
      </rPr>
      <t>€+KM elanik</t>
    </r>
  </si>
  <si>
    <r>
      <t xml:space="preserve">Vesi+kanal </t>
    </r>
    <r>
      <rPr>
        <sz val="11"/>
        <color theme="1"/>
        <rFont val="Calibri"/>
        <family val="2"/>
        <charset val="186"/>
      </rPr>
      <t>€+KM ettevõte</t>
    </r>
  </si>
  <si>
    <t>tulu 1m3 kohta elanik</t>
  </si>
  <si>
    <t>tulu 1 m3 kohta ettevõte</t>
  </si>
  <si>
    <r>
      <t>Hind koos abonenttasuga 1 m</t>
    </r>
    <r>
      <rPr>
        <sz val="11"/>
        <color theme="1"/>
        <rFont val="Calibri"/>
        <family val="2"/>
        <charset val="186"/>
      </rPr>
      <t>³ kohta € +KM elanik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</si>
  <si>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 ettevõte</t>
    </r>
  </si>
  <si>
    <t>Netokäive</t>
  </si>
  <si>
    <t>Toila V.V AS</t>
  </si>
  <si>
    <t>EsmarVesi OÜ</t>
  </si>
  <si>
    <t>Türi Vesi OÜ**</t>
  </si>
  <si>
    <t>Paldiski Linnahoolduse  OÜ</t>
  </si>
  <si>
    <t>Kuremaa Enveko AS*</t>
  </si>
  <si>
    <t>Emajõe Veevärk AS*</t>
  </si>
  <si>
    <t>Järvakandi Komm.OÜ**</t>
  </si>
  <si>
    <t>Jõgeva Veevärk OÜ**</t>
  </si>
  <si>
    <t>Järve Biopuhastus OÜ*</t>
  </si>
  <si>
    <t>Tallinna Vesi AS**</t>
  </si>
  <si>
    <t>Võru Vesi**</t>
  </si>
  <si>
    <t>Põlva Vesi  AS**</t>
  </si>
  <si>
    <t>Rapla Vesi AS**</t>
  </si>
  <si>
    <t>Strantum OÜ**</t>
  </si>
  <si>
    <t>Haapsalu Veevärk AS</t>
  </si>
  <si>
    <t>Kärdla Veevärk AS</t>
  </si>
  <si>
    <t>Kuremaa Enveko AS</t>
  </si>
  <si>
    <t>Paide Vesi AS</t>
  </si>
  <si>
    <t>Pärnu Vesi AS</t>
  </si>
  <si>
    <t>Rakvere Vesi AS</t>
  </si>
  <si>
    <t>Viimsi Vesi AS</t>
  </si>
  <si>
    <t>Võru Vesi</t>
  </si>
  <si>
    <t>Raven OÜ</t>
  </si>
  <si>
    <t>keskmine</t>
  </si>
  <si>
    <t>Abja Elamu OÜ*</t>
  </si>
  <si>
    <t>Kehtna Elamu OÜ</t>
  </si>
  <si>
    <t>Valga Vesi AS*</t>
  </si>
  <si>
    <r>
      <t>Netokäive tuh</t>
    </r>
    <r>
      <rPr>
        <sz val="11"/>
        <color theme="1"/>
        <rFont val="Calibri"/>
        <family val="2"/>
        <charset val="186"/>
      </rPr>
      <t>€</t>
    </r>
  </si>
  <si>
    <t>Võhma ELKO</t>
  </si>
  <si>
    <t>Saku Maja AS**</t>
  </si>
  <si>
    <t>Saarde Kommunaal OÜ</t>
  </si>
  <si>
    <t>Kehtna elamu OÜ*</t>
  </si>
  <si>
    <t>Vändra MP OÜ</t>
  </si>
  <si>
    <t>Põltsamaa Vallavara OÜ**</t>
  </si>
  <si>
    <t>I PA 2016</t>
  </si>
  <si>
    <t>Velko AV OÜ</t>
  </si>
  <si>
    <t>Häädemeeste VK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</si>
</sst>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_ ;\-#,##0.000\ 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2" borderId="8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7" applyNumberFormat="0" applyAlignment="0" applyProtection="0"/>
    <xf numFmtId="0" fontId="13" fillId="21" borderId="12" applyNumberFormat="0" applyAlignment="0" applyProtection="0"/>
    <xf numFmtId="0" fontId="3" fillId="0" borderId="0"/>
  </cellStyleXfs>
  <cellXfs count="9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23" borderId="5" xfId="0" applyFill="1" applyBorder="1"/>
    <xf numFmtId="164" fontId="0" fillId="0" borderId="1" xfId="0" applyNumberFormat="1" applyBorder="1"/>
    <xf numFmtId="2" fontId="0" fillId="0" borderId="1" xfId="0" applyNumberFormat="1" applyBorder="1"/>
    <xf numFmtId="0" fontId="14" fillId="23" borderId="1" xfId="1" applyFont="1" applyFill="1" applyBorder="1"/>
    <xf numFmtId="14" fontId="16" fillId="23" borderId="6" xfId="0" applyNumberFormat="1" applyFont="1" applyFill="1" applyBorder="1"/>
    <xf numFmtId="0" fontId="0" fillId="23" borderId="0" xfId="0" applyFill="1"/>
    <xf numFmtId="0" fontId="2" fillId="23" borderId="1" xfId="1" applyFont="1" applyFill="1" applyBorder="1"/>
    <xf numFmtId="0" fontId="0" fillId="24" borderId="1" xfId="0" applyFill="1" applyBorder="1"/>
    <xf numFmtId="0" fontId="0" fillId="0" borderId="13" xfId="0" applyFill="1" applyBorder="1"/>
    <xf numFmtId="2" fontId="0" fillId="0" borderId="0" xfId="0" applyNumberFormat="1"/>
    <xf numFmtId="0" fontId="0" fillId="0" borderId="4" xfId="0" applyBorder="1" applyAlignment="1"/>
    <xf numFmtId="0" fontId="0" fillId="23" borderId="1" xfId="0" applyFill="1" applyBorder="1"/>
    <xf numFmtId="0" fontId="0" fillId="25" borderId="3" xfId="0" applyFill="1" applyBorder="1"/>
    <xf numFmtId="0" fontId="0" fillId="25" borderId="4" xfId="0" applyFill="1" applyBorder="1"/>
    <xf numFmtId="0" fontId="0" fillId="25" borderId="1" xfId="0" applyFill="1" applyBorder="1"/>
    <xf numFmtId="0" fontId="0" fillId="25" borderId="4" xfId="0" applyFill="1" applyBorder="1" applyAlignment="1"/>
    <xf numFmtId="0" fontId="0" fillId="25" borderId="2" xfId="0" applyFill="1" applyBorder="1"/>
    <xf numFmtId="0" fontId="0" fillId="25" borderId="6" xfId="0" applyFill="1" applyBorder="1"/>
    <xf numFmtId="0" fontId="0" fillId="26" borderId="2" xfId="0" applyFill="1" applyBorder="1"/>
    <xf numFmtId="0" fontId="0" fillId="26" borderId="4" xfId="0" applyFill="1" applyBorder="1"/>
    <xf numFmtId="0" fontId="0" fillId="26" borderId="13" xfId="0" applyFill="1" applyBorder="1"/>
    <xf numFmtId="0" fontId="0" fillId="27" borderId="2" xfId="0" applyFill="1" applyBorder="1"/>
    <xf numFmtId="0" fontId="0" fillId="27" borderId="3" xfId="0" applyFill="1" applyBorder="1"/>
    <xf numFmtId="0" fontId="0" fillId="27" borderId="4" xfId="0" applyFill="1" applyBorder="1"/>
    <xf numFmtId="0" fontId="0" fillId="27" borderId="13" xfId="0" applyFill="1" applyBorder="1"/>
    <xf numFmtId="2" fontId="0" fillId="0" borderId="0" xfId="0" applyNumberFormat="1" applyBorder="1"/>
    <xf numFmtId="0" fontId="0" fillId="23" borderId="0" xfId="0" applyFill="1" applyBorder="1"/>
    <xf numFmtId="0" fontId="2" fillId="28" borderId="1" xfId="1" applyFont="1" applyFill="1" applyBorder="1"/>
    <xf numFmtId="0" fontId="0" fillId="28" borderId="1" xfId="0" applyFill="1" applyBorder="1"/>
    <xf numFmtId="2" fontId="0" fillId="28" borderId="1" xfId="0" applyNumberFormat="1" applyFill="1" applyBorder="1"/>
    <xf numFmtId="0" fontId="0" fillId="28" borderId="0" xfId="0" applyFill="1"/>
    <xf numFmtId="0" fontId="0" fillId="25" borderId="4" xfId="0" applyFill="1" applyBorder="1" applyAlignment="1"/>
    <xf numFmtId="0" fontId="0" fillId="29" borderId="3" xfId="0" applyFill="1" applyBorder="1"/>
    <xf numFmtId="0" fontId="0" fillId="29" borderId="13" xfId="0" applyFill="1" applyBorder="1"/>
    <xf numFmtId="0" fontId="0" fillId="29" borderId="2" xfId="0" applyFill="1" applyBorder="1"/>
    <xf numFmtId="0" fontId="0" fillId="29" borderId="4" xfId="0" applyFill="1" applyBorder="1"/>
    <xf numFmtId="0" fontId="0" fillId="25" borderId="4" xfId="0" applyFill="1" applyBorder="1" applyAlignment="1"/>
    <xf numFmtId="0" fontId="0" fillId="27" borderId="0" xfId="0" applyFill="1" applyBorder="1"/>
    <xf numFmtId="0" fontId="0" fillId="29" borderId="2" xfId="0" applyNumberFormat="1" applyFill="1" applyBorder="1" applyAlignment="1">
      <alignment wrapText="1"/>
    </xf>
    <xf numFmtId="0" fontId="0" fillId="25" borderId="4" xfId="0" applyFill="1" applyBorder="1" applyAlignment="1"/>
    <xf numFmtId="0" fontId="0" fillId="30" borderId="13" xfId="0" applyFill="1" applyBorder="1"/>
    <xf numFmtId="0" fontId="0" fillId="30" borderId="5" xfId="0" applyFill="1" applyBorder="1"/>
    <xf numFmtId="0" fontId="0" fillId="30" borderId="6" xfId="0" applyFill="1" applyBorder="1"/>
    <xf numFmtId="0" fontId="0" fillId="25" borderId="14" xfId="0" applyFill="1" applyBorder="1" applyAlignment="1">
      <alignment horizontal="center"/>
    </xf>
    <xf numFmtId="0" fontId="16" fillId="25" borderId="6" xfId="0" applyNumberFormat="1" applyFont="1" applyFill="1" applyBorder="1" applyAlignment="1">
      <alignment horizontal="center"/>
    </xf>
    <xf numFmtId="0" fontId="0" fillId="25" borderId="14" xfId="0" applyFill="1" applyBorder="1"/>
    <xf numFmtId="14" fontId="16" fillId="25" borderId="6" xfId="0" applyNumberFormat="1" applyFont="1" applyFill="1" applyBorder="1"/>
    <xf numFmtId="0" fontId="19" fillId="23" borderId="0" xfId="0" applyFont="1" applyFill="1"/>
    <xf numFmtId="0" fontId="2" fillId="24" borderId="1" xfId="1" applyFont="1" applyFill="1" applyBorder="1"/>
    <xf numFmtId="0" fontId="14" fillId="24" borderId="1" xfId="1" applyFont="1" applyFill="1" applyBorder="1"/>
    <xf numFmtId="0" fontId="0" fillId="31" borderId="1" xfId="0" applyFill="1" applyBorder="1"/>
    <xf numFmtId="165" fontId="0" fillId="0" borderId="1" xfId="0" applyNumberFormat="1" applyBorder="1"/>
    <xf numFmtId="165" fontId="0" fillId="28" borderId="1" xfId="0" applyNumberFormat="1" applyFill="1" applyBorder="1"/>
    <xf numFmtId="166" fontId="20" fillId="23" borderId="1" xfId="37" applyNumberFormat="1" applyFont="1" applyFill="1" applyBorder="1" applyAlignment="1">
      <alignment horizontal="right"/>
    </xf>
    <xf numFmtId="2" fontId="0" fillId="23" borderId="1" xfId="0" applyNumberFormat="1" applyFill="1" applyBorder="1"/>
    <xf numFmtId="165" fontId="0" fillId="23" borderId="1" xfId="0" applyNumberFormat="1" applyFill="1" applyBorder="1"/>
    <xf numFmtId="0" fontId="0" fillId="23" borderId="17" xfId="0" applyFill="1" applyBorder="1"/>
    <xf numFmtId="0" fontId="19" fillId="23" borderId="0" xfId="0" applyFont="1" applyFill="1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17" xfId="0" applyBorder="1"/>
    <xf numFmtId="0" fontId="2" fillId="23" borderId="5" xfId="1" applyFont="1" applyFill="1" applyBorder="1"/>
    <xf numFmtId="0" fontId="2" fillId="23" borderId="17" xfId="1" applyFont="1" applyFill="1" applyBorder="1"/>
    <xf numFmtId="164" fontId="0" fillId="23" borderId="1" xfId="0" applyNumberFormat="1" applyFill="1" applyBorder="1"/>
    <xf numFmtId="0" fontId="21" fillId="23" borderId="18" xfId="1" applyFont="1" applyFill="1" applyBorder="1"/>
    <xf numFmtId="0" fontId="0" fillId="23" borderId="18" xfId="0" applyFont="1" applyFill="1" applyBorder="1"/>
    <xf numFmtId="0" fontId="0" fillId="0" borderId="18" xfId="0" applyFont="1" applyBorder="1"/>
    <xf numFmtId="0" fontId="0" fillId="0" borderId="18" xfId="0" applyBorder="1"/>
    <xf numFmtId="2" fontId="0" fillId="0" borderId="18" xfId="0" applyNumberFormat="1" applyBorder="1"/>
    <xf numFmtId="0" fontId="0" fillId="31" borderId="2" xfId="0" applyFill="1" applyBorder="1" applyAlignment="1">
      <alignment horizontal="center"/>
    </xf>
    <xf numFmtId="0" fontId="0" fillId="31" borderId="4" xfId="0" applyFill="1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5" borderId="2" xfId="0" applyFill="1" applyBorder="1" applyAlignment="1"/>
    <xf numFmtId="0" fontId="0" fillId="25" borderId="3" xfId="0" applyFill="1" applyBorder="1" applyAlignment="1"/>
    <xf numFmtId="0" fontId="0" fillId="25" borderId="4" xfId="0" applyFill="1" applyBorder="1" applyAlignment="1"/>
    <xf numFmtId="0" fontId="0" fillId="25" borderId="2" xfId="0" applyFill="1" applyBorder="1" applyAlignment="1">
      <alignment wrapText="1"/>
    </xf>
    <xf numFmtId="0" fontId="0" fillId="25" borderId="3" xfId="0" applyFill="1" applyBorder="1" applyAlignment="1">
      <alignment wrapText="1"/>
    </xf>
    <xf numFmtId="0" fontId="0" fillId="25" borderId="4" xfId="0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3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heck Cell" xfId="27"/>
    <cellStyle name="Explanatory Text" xfId="28"/>
    <cellStyle name="Good" xfId="29"/>
    <cellStyle name="Halb 2" xfId="30"/>
    <cellStyle name="Heading 1" xfId="31"/>
    <cellStyle name="Heading 2" xfId="32"/>
    <cellStyle name="Heading 3" xfId="33"/>
    <cellStyle name="Heading 4" xfId="34"/>
    <cellStyle name="Input" xfId="35"/>
    <cellStyle name="Normaallaad" xfId="0" builtinId="0"/>
    <cellStyle name="Normaallaad 2" xfId="1"/>
    <cellStyle name="Normal 2 2" xfId="37"/>
    <cellStyle name="Output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</a:t>
            </a:r>
            <a:r>
              <a:rPr lang="et-EE" baseline="0"/>
              <a:t> hind elanikele seisuga 30.06.2016(ilma km-ta)</a:t>
            </a:r>
            <a:endParaRPr lang="et-EE"/>
          </a:p>
        </c:rich>
      </c:tx>
      <c:layout>
        <c:manualLayout>
          <c:xMode val="edge"/>
          <c:yMode val="edge"/>
          <c:x val="0.22311044930271973"/>
          <c:y val="2.46261683925760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'!$B$3:$B$53</c:f>
            </c:numRef>
          </c:val>
        </c:ser>
        <c:ser>
          <c:idx val="1"/>
          <c:order val="1"/>
          <c:tx>
            <c:strRef>
              <c:f>'elanike vee ja kanali hind 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'!$C$3:$C$53</c:f>
            </c:numRef>
          </c:val>
        </c:ser>
        <c:ser>
          <c:idx val="2"/>
          <c:order val="2"/>
          <c:tx>
            <c:strRef>
              <c:f>'elanike vee ja kanali hind 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'!$D$3:$D$53</c:f>
            </c:numRef>
          </c:val>
        </c:ser>
        <c:ser>
          <c:idx val="3"/>
          <c:order val="3"/>
          <c:tx>
            <c:strRef>
              <c:f>'elanike vee ja kanali hind 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'!$E$3:$E$53</c:f>
            </c:numRef>
          </c:val>
        </c:ser>
        <c:ser>
          <c:idx val="4"/>
          <c:order val="4"/>
          <c:tx>
            <c:strRef>
              <c:f>'elanike vee ja kanali hind 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'!$F$3:$F$53</c:f>
            </c:numRef>
          </c:val>
        </c:ser>
        <c:ser>
          <c:idx val="5"/>
          <c:order val="5"/>
          <c:tx>
            <c:strRef>
              <c:f>'elanike vee ja kanali hind 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'!$G$3:$G$53</c:f>
            </c:numRef>
          </c:val>
        </c:ser>
        <c:ser>
          <c:idx val="6"/>
          <c:order val="6"/>
          <c:tx>
            <c:strRef>
              <c:f>'elanike vee ja kanali hind 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'!$H$3:$H$53</c:f>
            </c:numRef>
          </c:val>
        </c:ser>
        <c:ser>
          <c:idx val="7"/>
          <c:order val="7"/>
          <c:tx>
            <c:strRef>
              <c:f>'elanike vee ja kanali hind 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'!$I$3:$I$53</c:f>
              <c:numCache>
                <c:formatCode>General</c:formatCode>
                <c:ptCount val="51"/>
                <c:pt idx="0">
                  <c:v>0</c:v>
                </c:pt>
                <c:pt idx="1">
                  <c:v>1.1499999999999999</c:v>
                </c:pt>
                <c:pt idx="2" formatCode="0.00">
                  <c:v>1.2025922720945106</c:v>
                </c:pt>
                <c:pt idx="3">
                  <c:v>0.73</c:v>
                </c:pt>
                <c:pt idx="4">
                  <c:v>0.9</c:v>
                </c:pt>
                <c:pt idx="5">
                  <c:v>0.97</c:v>
                </c:pt>
                <c:pt idx="6">
                  <c:v>1.0249999999999999</c:v>
                </c:pt>
                <c:pt idx="7">
                  <c:v>0.94799999999999995</c:v>
                </c:pt>
                <c:pt idx="8">
                  <c:v>1.194</c:v>
                </c:pt>
                <c:pt idx="9">
                  <c:v>1.02</c:v>
                </c:pt>
                <c:pt idx="10">
                  <c:v>0.77500000000000002</c:v>
                </c:pt>
                <c:pt idx="11">
                  <c:v>1.36</c:v>
                </c:pt>
                <c:pt idx="12">
                  <c:v>1.3440000000000001</c:v>
                </c:pt>
                <c:pt idx="13">
                  <c:v>1.1200000000000001</c:v>
                </c:pt>
                <c:pt idx="14">
                  <c:v>1.32</c:v>
                </c:pt>
                <c:pt idx="15">
                  <c:v>1.1000000000000001</c:v>
                </c:pt>
                <c:pt idx="16">
                  <c:v>1</c:v>
                </c:pt>
                <c:pt idx="17">
                  <c:v>1.448</c:v>
                </c:pt>
                <c:pt idx="18" formatCode="0.00">
                  <c:v>0.89951471439383823</c:v>
                </c:pt>
                <c:pt idx="19">
                  <c:v>1.23</c:v>
                </c:pt>
                <c:pt idx="20">
                  <c:v>1.2230000000000001</c:v>
                </c:pt>
                <c:pt idx="21">
                  <c:v>0.93</c:v>
                </c:pt>
                <c:pt idx="22">
                  <c:v>0.85</c:v>
                </c:pt>
                <c:pt idx="23">
                  <c:v>0.875</c:v>
                </c:pt>
                <c:pt idx="24">
                  <c:v>1.45</c:v>
                </c:pt>
                <c:pt idx="25">
                  <c:v>1.163</c:v>
                </c:pt>
                <c:pt idx="26">
                  <c:v>0.74</c:v>
                </c:pt>
                <c:pt idx="27">
                  <c:v>1.1000000000000001</c:v>
                </c:pt>
                <c:pt idx="28">
                  <c:v>0.71</c:v>
                </c:pt>
                <c:pt idx="29">
                  <c:v>1.66</c:v>
                </c:pt>
                <c:pt idx="30">
                  <c:v>0.878</c:v>
                </c:pt>
                <c:pt idx="31">
                  <c:v>1.2529999999999999</c:v>
                </c:pt>
                <c:pt idx="32">
                  <c:v>0.77</c:v>
                </c:pt>
                <c:pt idx="33">
                  <c:v>1.1200000000000001</c:v>
                </c:pt>
                <c:pt idx="34">
                  <c:v>0.95</c:v>
                </c:pt>
                <c:pt idx="35">
                  <c:v>0.9</c:v>
                </c:pt>
                <c:pt idx="36">
                  <c:v>0.62</c:v>
                </c:pt>
                <c:pt idx="37">
                  <c:v>0.97</c:v>
                </c:pt>
                <c:pt idx="38">
                  <c:v>1.42</c:v>
                </c:pt>
                <c:pt idx="39">
                  <c:v>0.99099999999999999</c:v>
                </c:pt>
                <c:pt idx="40">
                  <c:v>1</c:v>
                </c:pt>
                <c:pt idx="41">
                  <c:v>0.88</c:v>
                </c:pt>
                <c:pt idx="42">
                  <c:v>0.81</c:v>
                </c:pt>
                <c:pt idx="43">
                  <c:v>1.6</c:v>
                </c:pt>
                <c:pt idx="44">
                  <c:v>1.25</c:v>
                </c:pt>
                <c:pt idx="45">
                  <c:v>0.77</c:v>
                </c:pt>
                <c:pt idx="46">
                  <c:v>0.93</c:v>
                </c:pt>
                <c:pt idx="47">
                  <c:v>0.85</c:v>
                </c:pt>
                <c:pt idx="48" formatCode="0.00">
                  <c:v>1.0788690441441857</c:v>
                </c:pt>
              </c:numCache>
            </c:numRef>
          </c:val>
        </c:ser>
        <c:ser>
          <c:idx val="8"/>
          <c:order val="8"/>
          <c:tx>
            <c:strRef>
              <c:f>'elanike vee ja kanali hind 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'!$J$3:$J$53</c:f>
            </c:numRef>
          </c:val>
        </c:ser>
        <c:ser>
          <c:idx val="9"/>
          <c:order val="9"/>
          <c:tx>
            <c:strRef>
              <c:f>'elanike vee ja kanali hind 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'!$K$3:$K$53</c:f>
              <c:numCache>
                <c:formatCode>General</c:formatCode>
                <c:ptCount val="51"/>
                <c:pt idx="0">
                  <c:v>0</c:v>
                </c:pt>
                <c:pt idx="1">
                  <c:v>1.22</c:v>
                </c:pt>
                <c:pt idx="2" formatCode="0.00">
                  <c:v>1.4799168784642156</c:v>
                </c:pt>
                <c:pt idx="3">
                  <c:v>0.59</c:v>
                </c:pt>
                <c:pt idx="4">
                  <c:v>1.28</c:v>
                </c:pt>
                <c:pt idx="5">
                  <c:v>1.55</c:v>
                </c:pt>
                <c:pt idx="6">
                  <c:v>1.5169999999999999</c:v>
                </c:pt>
                <c:pt idx="7">
                  <c:v>1.1299999999999999</c:v>
                </c:pt>
                <c:pt idx="8">
                  <c:v>0.72299999999999998</c:v>
                </c:pt>
                <c:pt idx="9">
                  <c:v>1.52</c:v>
                </c:pt>
                <c:pt idx="10">
                  <c:v>1.851</c:v>
                </c:pt>
                <c:pt idx="11">
                  <c:v>1.5649999999999999</c:v>
                </c:pt>
                <c:pt idx="12">
                  <c:v>1.85</c:v>
                </c:pt>
                <c:pt idx="13">
                  <c:v>1.37</c:v>
                </c:pt>
                <c:pt idx="14">
                  <c:v>1.81</c:v>
                </c:pt>
                <c:pt idx="15">
                  <c:v>2.09</c:v>
                </c:pt>
                <c:pt idx="16">
                  <c:v>2.08</c:v>
                </c:pt>
                <c:pt idx="17">
                  <c:v>2.0539999999999998</c:v>
                </c:pt>
                <c:pt idx="18" formatCode="0.00">
                  <c:v>1.7035168921591899</c:v>
                </c:pt>
                <c:pt idx="19">
                  <c:v>1.95</c:v>
                </c:pt>
                <c:pt idx="20">
                  <c:v>1.5129999999999999</c:v>
                </c:pt>
                <c:pt idx="21">
                  <c:v>1.94</c:v>
                </c:pt>
                <c:pt idx="22">
                  <c:v>1.1499999999999999</c:v>
                </c:pt>
                <c:pt idx="23">
                  <c:v>1.375</c:v>
                </c:pt>
                <c:pt idx="24">
                  <c:v>1.59</c:v>
                </c:pt>
                <c:pt idx="25">
                  <c:v>1.3320000000000001</c:v>
                </c:pt>
                <c:pt idx="26">
                  <c:v>1.49</c:v>
                </c:pt>
                <c:pt idx="27">
                  <c:v>1.05</c:v>
                </c:pt>
                <c:pt idx="28">
                  <c:v>0.94</c:v>
                </c:pt>
                <c:pt idx="29">
                  <c:v>1.87</c:v>
                </c:pt>
                <c:pt idx="30">
                  <c:v>1.149</c:v>
                </c:pt>
                <c:pt idx="31">
                  <c:v>1.1890000000000001</c:v>
                </c:pt>
                <c:pt idx="32">
                  <c:v>0.59</c:v>
                </c:pt>
                <c:pt idx="33">
                  <c:v>1.69</c:v>
                </c:pt>
                <c:pt idx="34">
                  <c:v>0.78</c:v>
                </c:pt>
                <c:pt idx="35">
                  <c:v>1.18</c:v>
                </c:pt>
                <c:pt idx="36">
                  <c:v>1.08</c:v>
                </c:pt>
                <c:pt idx="37">
                  <c:v>1.26</c:v>
                </c:pt>
                <c:pt idx="38">
                  <c:v>2.2000000000000002</c:v>
                </c:pt>
                <c:pt idx="39">
                  <c:v>1.048</c:v>
                </c:pt>
                <c:pt idx="40">
                  <c:v>1.63</c:v>
                </c:pt>
                <c:pt idx="41">
                  <c:v>1.91</c:v>
                </c:pt>
                <c:pt idx="42">
                  <c:v>1.55</c:v>
                </c:pt>
                <c:pt idx="43">
                  <c:v>2.85</c:v>
                </c:pt>
                <c:pt idx="44">
                  <c:v>1.95</c:v>
                </c:pt>
                <c:pt idx="45">
                  <c:v>1.08</c:v>
                </c:pt>
                <c:pt idx="46">
                  <c:v>1.25</c:v>
                </c:pt>
                <c:pt idx="47">
                  <c:v>1.43</c:v>
                </c:pt>
                <c:pt idx="48" formatCode="0.00">
                  <c:v>1.5104318615694088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49664"/>
        <c:axId val="199400376"/>
      </c:barChart>
      <c:catAx>
        <c:axId val="19914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400376"/>
        <c:crosses val="autoZero"/>
        <c:auto val="1"/>
        <c:lblAlgn val="ctr"/>
        <c:lblOffset val="100"/>
        <c:noMultiLvlLbl val="0"/>
      </c:catAx>
      <c:valAx>
        <c:axId val="199400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14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vee ja kanalisatsiooniteenuse 1m3 kohta koos abonenttasuga  30.06.2016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2'!$AC$1:$AC$2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2'!$AC$3:$AC$53</c:f>
            </c:numRef>
          </c:val>
        </c:ser>
        <c:ser>
          <c:idx val="1"/>
          <c:order val="1"/>
          <c:tx>
            <c:strRef>
              <c:f>'graafik 2'!$AD$1:$AD$2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2'!$AD$3:$AD$53</c:f>
            </c:numRef>
          </c:val>
        </c:ser>
        <c:ser>
          <c:idx val="2"/>
          <c:order val="2"/>
          <c:tx>
            <c:strRef>
              <c:f>'graafik 2'!$AE$1:$AE$2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2'!$AE$3:$AE$53</c:f>
            </c:numRef>
          </c:val>
        </c:ser>
        <c:ser>
          <c:idx val="3"/>
          <c:order val="3"/>
          <c:tx>
            <c:strRef>
              <c:f>'graafik 2'!$AF$1:$AF$2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2'!$AF$3:$AF$53</c:f>
            </c:numRef>
          </c:val>
        </c:ser>
        <c:ser>
          <c:idx val="4"/>
          <c:order val="4"/>
          <c:tx>
            <c:strRef>
              <c:f>'graafik 2'!$AG$1:$AG$2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2'!$AG$3:$AG$53</c:f>
            </c:numRef>
          </c:val>
        </c:ser>
        <c:ser>
          <c:idx val="5"/>
          <c:order val="5"/>
          <c:tx>
            <c:strRef>
              <c:f>'graafik 2'!$AH$1:$AH$2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2'!$AH$3:$AH$53</c:f>
            </c:numRef>
          </c:val>
        </c:ser>
        <c:ser>
          <c:idx val="6"/>
          <c:order val="6"/>
          <c:tx>
            <c:strRef>
              <c:f>'graafik 2'!$AI$1:$AI$2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2'!$AI$3:$AI$53</c:f>
            </c:numRef>
          </c:val>
        </c:ser>
        <c:ser>
          <c:idx val="7"/>
          <c:order val="7"/>
          <c:tx>
            <c:strRef>
              <c:f>'graafik 2'!$AJ$1:$AJ$2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2'!$AJ$3:$AJ$53</c:f>
            </c:numRef>
          </c:val>
        </c:ser>
        <c:ser>
          <c:idx val="8"/>
          <c:order val="8"/>
          <c:tx>
            <c:strRef>
              <c:f>'graafik 2'!$AK$1:$AK$2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2'!$AK$3:$AK$53</c:f>
            </c:numRef>
          </c:val>
        </c:ser>
        <c:ser>
          <c:idx val="9"/>
          <c:order val="9"/>
          <c:tx>
            <c:strRef>
              <c:f>'graafik 2'!$AL$1:$AL$2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2'!$AL$3:$AL$53</c:f>
            </c:numRef>
          </c:val>
        </c:ser>
        <c:ser>
          <c:idx val="10"/>
          <c:order val="10"/>
          <c:tx>
            <c:strRef>
              <c:f>'graafik 2'!$AM$1:$AM$2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2'!$AM$3:$AM$53</c:f>
            </c:numRef>
          </c:val>
        </c:ser>
        <c:ser>
          <c:idx val="11"/>
          <c:order val="11"/>
          <c:tx>
            <c:strRef>
              <c:f>'graafik 2'!$AN$1:$AN$2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2'!$AN$3:$AN$53</c:f>
            </c:numRef>
          </c:val>
        </c:ser>
        <c:ser>
          <c:idx val="12"/>
          <c:order val="12"/>
          <c:tx>
            <c:strRef>
              <c:f>'graafik 2'!$AO$1:$AO$2</c:f>
              <c:strCache>
                <c:ptCount val="2"/>
                <c:pt idx="0">
                  <c:v>tulu 1m3 kohta elanik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2'!$AO$3:$AO$53</c:f>
              <c:numCache>
                <c:formatCode>0.00</c:formatCode>
                <c:ptCount val="51"/>
                <c:pt idx="1">
                  <c:v>2.3754072207503585</c:v>
                </c:pt>
                <c:pt idx="2">
                  <c:v>2.682509150558726</c:v>
                </c:pt>
                <c:pt idx="3">
                  <c:v>1.547990248130219</c:v>
                </c:pt>
                <c:pt idx="4">
                  <c:v>2.1785645067548769</c:v>
                </c:pt>
                <c:pt idx="5">
                  <c:v>2.6887459976013162</c:v>
                </c:pt>
                <c:pt idx="6">
                  <c:v>2.5480936508879148</c:v>
                </c:pt>
                <c:pt idx="7">
                  <c:v>2.0774355843973384</c:v>
                </c:pt>
                <c:pt idx="8">
                  <c:v>1.9166691933534956</c:v>
                </c:pt>
                <c:pt idx="9">
                  <c:v>2.539802568511706</c:v>
                </c:pt>
                <c:pt idx="10">
                  <c:v>2.6259882964303127</c:v>
                </c:pt>
                <c:pt idx="11">
                  <c:v>2.9248990284335807</c:v>
                </c:pt>
                <c:pt idx="12">
                  <c:v>3.1675348058831263</c:v>
                </c:pt>
                <c:pt idx="13">
                  <c:v>2.4900279681524458</c:v>
                </c:pt>
                <c:pt idx="14">
                  <c:v>3.2887035322130695</c:v>
                </c:pt>
                <c:pt idx="15">
                  <c:v>2.6318600330923294</c:v>
                </c:pt>
                <c:pt idx="16">
                  <c:v>3.3593149169178425</c:v>
                </c:pt>
                <c:pt idx="17">
                  <c:v>3.6378105158298393</c:v>
                </c:pt>
                <c:pt idx="18">
                  <c:v>2.604930854222272</c:v>
                </c:pt>
                <c:pt idx="19">
                  <c:v>3.1799904472098506</c:v>
                </c:pt>
                <c:pt idx="20">
                  <c:v>2.7099502531854678</c:v>
                </c:pt>
                <c:pt idx="21">
                  <c:v>2.8692198924897796</c:v>
                </c:pt>
                <c:pt idx="22">
                  <c:v>1.9331608680618806</c:v>
                </c:pt>
                <c:pt idx="23">
                  <c:v>2.2510328075154789</c:v>
                </c:pt>
                <c:pt idx="24">
                  <c:v>3.2701572473333171</c:v>
                </c:pt>
                <c:pt idx="25">
                  <c:v>2.33200507154501</c:v>
                </c:pt>
                <c:pt idx="26">
                  <c:v>2.2303441798164254</c:v>
                </c:pt>
                <c:pt idx="27">
                  <c:v>2.1500000082031137</c:v>
                </c:pt>
                <c:pt idx="28">
                  <c:v>1.6397540432192246</c:v>
                </c:pt>
                <c:pt idx="29">
                  <c:v>3.5300010951153338</c:v>
                </c:pt>
                <c:pt idx="30">
                  <c:v>2.0571640064745758</c:v>
                </c:pt>
                <c:pt idx="31">
                  <c:v>2.4422216980822693</c:v>
                </c:pt>
                <c:pt idx="32">
                  <c:v>1.3601044669477838</c:v>
                </c:pt>
                <c:pt idx="33">
                  <c:v>2.8100010909714399</c:v>
                </c:pt>
                <c:pt idx="34">
                  <c:v>1.7300624554793727</c:v>
                </c:pt>
                <c:pt idx="35">
                  <c:v>2.0800021650655811</c:v>
                </c:pt>
                <c:pt idx="36">
                  <c:v>1.6969996068276707</c:v>
                </c:pt>
                <c:pt idx="37">
                  <c:v>2.4158670022297444</c:v>
                </c:pt>
                <c:pt idx="38">
                  <c:v>3.6199624497100498</c:v>
                </c:pt>
                <c:pt idx="39">
                  <c:v>2.0380125539617211</c:v>
                </c:pt>
                <c:pt idx="40">
                  <c:v>2.6300072675987423</c:v>
                </c:pt>
                <c:pt idx="41">
                  <c:v>2.7942217929283664</c:v>
                </c:pt>
                <c:pt idx="42">
                  <c:v>2.4231057680639343</c:v>
                </c:pt>
                <c:pt idx="43">
                  <c:v>6.2648262937919323</c:v>
                </c:pt>
                <c:pt idx="44">
                  <c:v>3.2107977446652796</c:v>
                </c:pt>
                <c:pt idx="45">
                  <c:v>1.8499993437606859</c:v>
                </c:pt>
                <c:pt idx="46">
                  <c:v>2.1800428882795471</c:v>
                </c:pt>
                <c:pt idx="47">
                  <c:v>2.32630299910877</c:v>
                </c:pt>
              </c:numCache>
            </c:numRef>
          </c:val>
        </c:ser>
        <c:ser>
          <c:idx val="13"/>
          <c:order val="13"/>
          <c:tx>
            <c:strRef>
              <c:f>'graafik 2'!$AP$1:$AP$2</c:f>
              <c:strCache>
                <c:ptCount val="2"/>
                <c:pt idx="0">
                  <c:v>tulu 1 m3 kohta ettevõte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2'!$AP$3:$AP$53</c:f>
              <c:numCache>
                <c:formatCode>0.00</c:formatCode>
                <c:ptCount val="51"/>
                <c:pt idx="1">
                  <c:v>2.3467614463738635</c:v>
                </c:pt>
                <c:pt idx="2">
                  <c:v>3.0212554335388586</c:v>
                </c:pt>
                <c:pt idx="3">
                  <c:v>0</c:v>
                </c:pt>
                <c:pt idx="4">
                  <c:v>2.3405670589418248</c:v>
                </c:pt>
                <c:pt idx="5">
                  <c:v>2.6422489389055572</c:v>
                </c:pt>
                <c:pt idx="6">
                  <c:v>2.9941109609919154</c:v>
                </c:pt>
                <c:pt idx="7">
                  <c:v>2.0777216610549942</c:v>
                </c:pt>
                <c:pt idx="8">
                  <c:v>2.2885890652541652</c:v>
                </c:pt>
                <c:pt idx="9">
                  <c:v>2.5007925328394185</c:v>
                </c:pt>
                <c:pt idx="10">
                  <c:v>2.6259899571603329</c:v>
                </c:pt>
                <c:pt idx="11">
                  <c:v>3.031339521217093</c:v>
                </c:pt>
                <c:pt idx="12">
                  <c:v>3.2105176225582768</c:v>
                </c:pt>
                <c:pt idx="13">
                  <c:v>2.832092244186228</c:v>
                </c:pt>
                <c:pt idx="14">
                  <c:v>4.6327985115511616</c:v>
                </c:pt>
                <c:pt idx="15">
                  <c:v>3.1334783209356605</c:v>
                </c:pt>
                <c:pt idx="16">
                  <c:v>3.3300833232486933</c:v>
                </c:pt>
                <c:pt idx="17">
                  <c:v>3.2657048223047234</c:v>
                </c:pt>
                <c:pt idx="18">
                  <c:v>3.1329194009794645</c:v>
                </c:pt>
                <c:pt idx="19">
                  <c:v>3.1799517610152788</c:v>
                </c:pt>
                <c:pt idx="20">
                  <c:v>2.7959500613079751</c:v>
                </c:pt>
                <c:pt idx="21">
                  <c:v>3.3151009154135473</c:v>
                </c:pt>
                <c:pt idx="22">
                  <c:v>2.5496605438693098</c:v>
                </c:pt>
                <c:pt idx="23">
                  <c:v>1.9293788086383885</c:v>
                </c:pt>
                <c:pt idx="24">
                  <c:v>3.1856102899018728</c:v>
                </c:pt>
                <c:pt idx="25">
                  <c:v>2.579728420630679</c:v>
                </c:pt>
                <c:pt idx="26">
                  <c:v>2.0600396177770381</c:v>
                </c:pt>
                <c:pt idx="27">
                  <c:v>2.1500058767637453</c:v>
                </c:pt>
                <c:pt idx="28">
                  <c:v>1.6493353706626195</c:v>
                </c:pt>
                <c:pt idx="29">
                  <c:v>3.9000927547909594</c:v>
                </c:pt>
                <c:pt idx="30">
                  <c:v>2.1167408574304138</c:v>
                </c:pt>
                <c:pt idx="31">
                  <c:v>3.7186292523913345</c:v>
                </c:pt>
                <c:pt idx="32">
                  <c:v>1.7791559486628594</c:v>
                </c:pt>
                <c:pt idx="33">
                  <c:v>4.2099461331408472</c:v>
                </c:pt>
                <c:pt idx="34">
                  <c:v>4.0423008093959245</c:v>
                </c:pt>
                <c:pt idx="35">
                  <c:v>2.4200178410230784</c:v>
                </c:pt>
                <c:pt idx="36">
                  <c:v>2.0810389698419458</c:v>
                </c:pt>
                <c:pt idx="37">
                  <c:v>2.8472107531911095</c:v>
                </c:pt>
                <c:pt idx="38">
                  <c:v>3.6202893687694857</c:v>
                </c:pt>
                <c:pt idx="39">
                  <c:v>2.3035453893354116</c:v>
                </c:pt>
                <c:pt idx="40">
                  <c:v>2.6299905890609798</c:v>
                </c:pt>
                <c:pt idx="41">
                  <c:v>2.7941682668443173</c:v>
                </c:pt>
                <c:pt idx="42">
                  <c:v>2.3599620136177815</c:v>
                </c:pt>
                <c:pt idx="43">
                  <c:v>4.5922297503195537</c:v>
                </c:pt>
                <c:pt idx="44">
                  <c:v>3.3676353739140961</c:v>
                </c:pt>
                <c:pt idx="45">
                  <c:v>2.0186073097604726</c:v>
                </c:pt>
                <c:pt idx="46">
                  <c:v>2.1798753339269812</c:v>
                </c:pt>
                <c:pt idx="47">
                  <c:v>2.3418855517660626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37960"/>
        <c:axId val="203538352"/>
      </c:barChart>
      <c:catAx>
        <c:axId val="20353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538352"/>
        <c:crosses val="autoZero"/>
        <c:auto val="1"/>
        <c:lblAlgn val="ctr"/>
        <c:lblOffset val="100"/>
        <c:noMultiLvlLbl val="0"/>
      </c:catAx>
      <c:valAx>
        <c:axId val="20353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537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</a:t>
            </a:r>
            <a:r>
              <a:rPr lang="et-EE" baseline="0"/>
              <a:t>teenuse(vesi+kanal) hind koos abonenttasu ja km-ga seisuga 30.06.2016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3'!$AC$1:$AC$2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3'!$AC$3:$AC$53</c:f>
            </c:numRef>
          </c:val>
        </c:ser>
        <c:ser>
          <c:idx val="1"/>
          <c:order val="1"/>
          <c:tx>
            <c:strRef>
              <c:f>'graafik 3'!$AD$1:$AD$2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3'!$AD$3:$AD$53</c:f>
            </c:numRef>
          </c:val>
        </c:ser>
        <c:ser>
          <c:idx val="2"/>
          <c:order val="2"/>
          <c:tx>
            <c:strRef>
              <c:f>'graafik 3'!$AE$1:$AE$2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3'!$AE$3:$AE$53</c:f>
            </c:numRef>
          </c:val>
        </c:ser>
        <c:ser>
          <c:idx val="3"/>
          <c:order val="3"/>
          <c:tx>
            <c:strRef>
              <c:f>'graafik 3'!$AF$1:$AF$2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3'!$AF$3:$AF$53</c:f>
            </c:numRef>
          </c:val>
        </c:ser>
        <c:ser>
          <c:idx val="4"/>
          <c:order val="4"/>
          <c:tx>
            <c:strRef>
              <c:f>'graafik 3'!$AG$1:$AG$2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3'!$AG$3:$AG$53</c:f>
            </c:numRef>
          </c:val>
        </c:ser>
        <c:ser>
          <c:idx val="5"/>
          <c:order val="5"/>
          <c:tx>
            <c:strRef>
              <c:f>'graafik 3'!$AH$1:$AH$2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3'!$AH$3:$AH$53</c:f>
            </c:numRef>
          </c:val>
        </c:ser>
        <c:ser>
          <c:idx val="6"/>
          <c:order val="6"/>
          <c:tx>
            <c:strRef>
              <c:f>'graafik 3'!$AI$1:$AI$2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3'!$AI$3:$AI$53</c:f>
            </c:numRef>
          </c:val>
        </c:ser>
        <c:ser>
          <c:idx val="7"/>
          <c:order val="7"/>
          <c:tx>
            <c:strRef>
              <c:f>'graafik 3'!$AJ$1:$AJ$2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3'!$AJ$3:$AJ$53</c:f>
            </c:numRef>
          </c:val>
        </c:ser>
        <c:ser>
          <c:idx val="8"/>
          <c:order val="8"/>
          <c:tx>
            <c:strRef>
              <c:f>'graafik 3'!$AK$1:$AK$2</c:f>
              <c:strCache>
                <c:ptCount val="2"/>
                <c:pt idx="0">
                  <c:v>Hind koos abonenttasuga 1 m³ kohta € +KM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3'!$AK$3:$AK$53</c:f>
            </c:numRef>
          </c:val>
        </c:ser>
        <c:ser>
          <c:idx val="9"/>
          <c:order val="9"/>
          <c:tx>
            <c:strRef>
              <c:f>'graafik 3'!$AL$1:$AL$2</c:f>
              <c:strCache>
                <c:ptCount val="2"/>
                <c:pt idx="0">
                  <c:v>Hind koos abonenttasuga 1 m³ kohta € +KM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3'!$AL$3:$AL$53</c:f>
            </c:numRef>
          </c:val>
        </c:ser>
        <c:ser>
          <c:idx val="10"/>
          <c:order val="10"/>
          <c:tx>
            <c:strRef>
              <c:f>'graafik 3'!$AM$1:$AM$2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3'!$AM$3:$AM$53</c:f>
            </c:numRef>
          </c:val>
        </c:ser>
        <c:ser>
          <c:idx val="11"/>
          <c:order val="11"/>
          <c:tx>
            <c:strRef>
              <c:f>'graafik 3'!$AN$1:$AN$2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3'!$AN$3:$AN$53</c:f>
            </c:numRef>
          </c:val>
        </c:ser>
        <c:ser>
          <c:idx val="12"/>
          <c:order val="12"/>
          <c:tx>
            <c:strRef>
              <c:f>'graafik 3'!$AO$1:$AO$2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3'!$AO$3:$AO$53</c:f>
            </c:numRef>
          </c:val>
        </c:ser>
        <c:ser>
          <c:idx val="13"/>
          <c:order val="13"/>
          <c:tx>
            <c:strRef>
              <c:f>'graafik 3'!$AP$1:$AP$2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3'!$AP$3:$AP$53</c:f>
            </c:numRef>
          </c:val>
        </c:ser>
        <c:ser>
          <c:idx val="14"/>
          <c:order val="14"/>
          <c:tx>
            <c:strRef>
              <c:f>'graafik 3'!$AQ$1:$AQ$2</c:f>
              <c:strCache>
                <c:ptCount val="2"/>
                <c:pt idx="0">
                  <c:v>Hind koos abonenttasuga 1 m³ kohta € +KM elanik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3'!$AQ$3:$AQ$53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2.8439999999999999</c:v>
                </c:pt>
                <c:pt idx="2">
                  <c:v>3.2190109806704714</c:v>
                </c:pt>
                <c:pt idx="3">
                  <c:v>1.7929729279240654</c:v>
                </c:pt>
                <c:pt idx="4">
                  <c:v>2.6142774081058522</c:v>
                </c:pt>
                <c:pt idx="5">
                  <c:v>3.3225947806137079</c:v>
                </c:pt>
                <c:pt idx="6">
                  <c:v>3.0503999999999998</c:v>
                </c:pt>
                <c:pt idx="7">
                  <c:v>2.4935999999999998</c:v>
                </c:pt>
                <c:pt idx="8">
                  <c:v>2.3003999999999998</c:v>
                </c:pt>
                <c:pt idx="9">
                  <c:v>3.048</c:v>
                </c:pt>
                <c:pt idx="10">
                  <c:v>3.1512000000000002</c:v>
                </c:pt>
                <c:pt idx="11">
                  <c:v>3.51</c:v>
                </c:pt>
                <c:pt idx="12">
                  <c:v>3.8328000000000002</c:v>
                </c:pt>
                <c:pt idx="13">
                  <c:v>2.9880000000000004</c:v>
                </c:pt>
                <c:pt idx="14">
                  <c:v>3.946445358299064</c:v>
                </c:pt>
                <c:pt idx="15">
                  <c:v>3.8279999999999994</c:v>
                </c:pt>
                <c:pt idx="16">
                  <c:v>4.0311481768155701</c:v>
                </c:pt>
                <c:pt idx="17">
                  <c:v>4.3657960047003517</c:v>
                </c:pt>
                <c:pt idx="18">
                  <c:v>3.1259170250667263</c:v>
                </c:pt>
                <c:pt idx="19">
                  <c:v>3.8159999999999998</c:v>
                </c:pt>
                <c:pt idx="20">
                  <c:v>3.2831999999999999</c:v>
                </c:pt>
                <c:pt idx="21">
                  <c:v>3.4450017061727771</c:v>
                </c:pt>
                <c:pt idx="22">
                  <c:v>2.4</c:v>
                </c:pt>
                <c:pt idx="23">
                  <c:v>2.7</c:v>
                </c:pt>
                <c:pt idx="24">
                  <c:v>3.6479999999999997</c:v>
                </c:pt>
                <c:pt idx="25">
                  <c:v>2.9939999999999998</c:v>
                </c:pt>
                <c:pt idx="26">
                  <c:v>2.6760000000000002</c:v>
                </c:pt>
                <c:pt idx="27">
                  <c:v>2.58</c:v>
                </c:pt>
                <c:pt idx="28">
                  <c:v>1.98</c:v>
                </c:pt>
                <c:pt idx="29">
                  <c:v>4.2359999999999998</c:v>
                </c:pt>
                <c:pt idx="30">
                  <c:v>2.4685365427921333</c:v>
                </c:pt>
                <c:pt idx="31">
                  <c:v>2.9303999999999997</c:v>
                </c:pt>
                <c:pt idx="32">
                  <c:v>1.6319999999999999</c:v>
                </c:pt>
                <c:pt idx="33">
                  <c:v>3.3719999999999999</c:v>
                </c:pt>
                <c:pt idx="34">
                  <c:v>2.0759999999999996</c:v>
                </c:pt>
                <c:pt idx="35">
                  <c:v>2.496</c:v>
                </c:pt>
                <c:pt idx="36">
                  <c:v>2.04</c:v>
                </c:pt>
                <c:pt idx="37">
                  <c:v>2.8565033814198966</c:v>
                </c:pt>
                <c:pt idx="38">
                  <c:v>4.3440000000000003</c:v>
                </c:pt>
                <c:pt idx="39">
                  <c:v>2.4468000000000001</c:v>
                </c:pt>
                <c:pt idx="40">
                  <c:v>3.1559999999999997</c:v>
                </c:pt>
                <c:pt idx="41">
                  <c:v>3.3479999999999999</c:v>
                </c:pt>
                <c:pt idx="42">
                  <c:v>2.8319999999999999</c:v>
                </c:pt>
                <c:pt idx="43">
                  <c:v>7.5178016515873773</c:v>
                </c:pt>
                <c:pt idx="44">
                  <c:v>3.84</c:v>
                </c:pt>
                <c:pt idx="45">
                  <c:v>2.2199999999999998</c:v>
                </c:pt>
                <c:pt idx="46">
                  <c:v>2.6160000000000001</c:v>
                </c:pt>
                <c:pt idx="47">
                  <c:v>2.7709047630191108</c:v>
                </c:pt>
              </c:numCache>
            </c:numRef>
          </c:val>
        </c:ser>
        <c:ser>
          <c:idx val="15"/>
          <c:order val="15"/>
          <c:tx>
            <c:strRef>
              <c:f>'graafik 3'!$AR$1:$AR$2</c:f>
              <c:strCache>
                <c:ptCount val="2"/>
                <c:pt idx="0">
                  <c:v>Hind koos abonenttasuga 1 m³ kohta € +KM ettevõte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3'!$AR$3:$AR$53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2.8439999999999999</c:v>
                </c:pt>
                <c:pt idx="2">
                  <c:v>3.6320494470988267</c:v>
                </c:pt>
                <c:pt idx="3">
                  <c:v>0</c:v>
                </c:pt>
                <c:pt idx="4">
                  <c:v>2.8086804707301898</c:v>
                </c:pt>
                <c:pt idx="5">
                  <c:v>3.2462759244957105</c:v>
                </c:pt>
                <c:pt idx="6">
                  <c:v>3.58</c:v>
                </c:pt>
                <c:pt idx="7">
                  <c:v>2.5</c:v>
                </c:pt>
                <c:pt idx="8">
                  <c:v>2.746</c:v>
                </c:pt>
                <c:pt idx="9">
                  <c:v>3.048</c:v>
                </c:pt>
                <c:pt idx="10">
                  <c:v>3.1500000000000004</c:v>
                </c:pt>
                <c:pt idx="11">
                  <c:v>3.637</c:v>
                </c:pt>
                <c:pt idx="12">
                  <c:v>3.8330000000000002</c:v>
                </c:pt>
                <c:pt idx="13">
                  <c:v>2.988</c:v>
                </c:pt>
                <c:pt idx="14">
                  <c:v>5.5592883461416989</c:v>
                </c:pt>
                <c:pt idx="15">
                  <c:v>4.4039999999999999</c:v>
                </c:pt>
                <c:pt idx="16">
                  <c:v>3.9961878463487066</c:v>
                </c:pt>
                <c:pt idx="17">
                  <c:v>3.9179692227438707</c:v>
                </c:pt>
                <c:pt idx="18">
                  <c:v>3.7595032811753573</c:v>
                </c:pt>
                <c:pt idx="19">
                  <c:v>3.8159999999999998</c:v>
                </c:pt>
                <c:pt idx="20">
                  <c:v>3.282</c:v>
                </c:pt>
                <c:pt idx="21">
                  <c:v>3.984</c:v>
                </c:pt>
                <c:pt idx="22">
                  <c:v>3.2880000000000003</c:v>
                </c:pt>
                <c:pt idx="23">
                  <c:v>2.7</c:v>
                </c:pt>
                <c:pt idx="24">
                  <c:v>3.6479999999999997</c:v>
                </c:pt>
                <c:pt idx="25">
                  <c:v>3.274</c:v>
                </c:pt>
                <c:pt idx="26">
                  <c:v>3.1679999999999997</c:v>
                </c:pt>
                <c:pt idx="27">
                  <c:v>2.58</c:v>
                </c:pt>
                <c:pt idx="28">
                  <c:v>1.98</c:v>
                </c:pt>
                <c:pt idx="29">
                  <c:v>4.68</c:v>
                </c:pt>
                <c:pt idx="30">
                  <c:v>2.5382557651991613</c:v>
                </c:pt>
                <c:pt idx="31">
                  <c:v>4.4615999999999998</c:v>
                </c:pt>
                <c:pt idx="32">
                  <c:v>1.968</c:v>
                </c:pt>
                <c:pt idx="33">
                  <c:v>5.6280000000000001</c:v>
                </c:pt>
                <c:pt idx="34">
                  <c:v>4.84</c:v>
                </c:pt>
                <c:pt idx="35">
                  <c:v>2.9039999999999999</c:v>
                </c:pt>
                <c:pt idx="36">
                  <c:v>2.04</c:v>
                </c:pt>
                <c:pt idx="37">
                  <c:v>2.7679348694095176</c:v>
                </c:pt>
                <c:pt idx="38">
                  <c:v>4.3440000000000003</c:v>
                </c:pt>
                <c:pt idx="39">
                  <c:v>2.7629999999999999</c:v>
                </c:pt>
                <c:pt idx="40">
                  <c:v>3.1559999999999997</c:v>
                </c:pt>
                <c:pt idx="41">
                  <c:v>3.3479999999999999</c:v>
                </c:pt>
                <c:pt idx="42">
                  <c:v>2.8319999999999999</c:v>
                </c:pt>
                <c:pt idx="43">
                  <c:v>5.5111787756796291</c:v>
                </c:pt>
                <c:pt idx="44">
                  <c:v>4.4000000000000004</c:v>
                </c:pt>
                <c:pt idx="45">
                  <c:v>2.2200000000000002</c:v>
                </c:pt>
                <c:pt idx="46">
                  <c:v>2.6160000000000001</c:v>
                </c:pt>
                <c:pt idx="47">
                  <c:v>2.7558608955046511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38744"/>
        <c:axId val="203539528"/>
      </c:barChart>
      <c:catAx>
        <c:axId val="203538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539528"/>
        <c:crosses val="autoZero"/>
        <c:auto val="1"/>
        <c:lblAlgn val="ctr"/>
        <c:lblOffset val="100"/>
        <c:noMultiLvlLbl val="0"/>
      </c:catAx>
      <c:valAx>
        <c:axId val="203539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538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kanalisatsiooniteenuse hind elanikele seisuga 30.06.2016 koos km-ga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+km'!$B$1:$B$2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+km'!$B$3:$B$53</c:f>
            </c:numRef>
          </c:val>
        </c:ser>
        <c:ser>
          <c:idx val="1"/>
          <c:order val="1"/>
          <c:tx>
            <c:strRef>
              <c:f>'elanike vee ja kanali hind +km'!$C$1:$C$2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+km'!$C$3:$C$53</c:f>
            </c:numRef>
          </c:val>
        </c:ser>
        <c:ser>
          <c:idx val="2"/>
          <c:order val="2"/>
          <c:tx>
            <c:strRef>
              <c:f>'elanike vee ja kanali hind +km'!$D$1:$D$2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+km'!$D$3:$D$53</c:f>
            </c:numRef>
          </c:val>
        </c:ser>
        <c:ser>
          <c:idx val="3"/>
          <c:order val="3"/>
          <c:tx>
            <c:strRef>
              <c:f>'elanike vee ja kanali hind +km'!$E$1:$E$2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+km'!$E$3:$E$53</c:f>
            </c:numRef>
          </c:val>
        </c:ser>
        <c:ser>
          <c:idx val="4"/>
          <c:order val="4"/>
          <c:tx>
            <c:strRef>
              <c:f>'elanike vee ja kanali hind +km'!$F$1:$F$2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+km'!$F$3:$F$53</c:f>
            </c:numRef>
          </c:val>
        </c:ser>
        <c:ser>
          <c:idx val="5"/>
          <c:order val="5"/>
          <c:tx>
            <c:strRef>
              <c:f>'elanike vee ja kanali hind +km'!$G$1:$G$2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+km'!$G$3:$G$53</c:f>
            </c:numRef>
          </c:val>
        </c:ser>
        <c:ser>
          <c:idx val="6"/>
          <c:order val="6"/>
          <c:tx>
            <c:strRef>
              <c:f>'elanike vee ja kanali hind +km'!$H$1:$H$2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+km'!$H$3:$H$53</c:f>
            </c:numRef>
          </c:val>
        </c:ser>
        <c:ser>
          <c:idx val="7"/>
          <c:order val="7"/>
          <c:tx>
            <c:strRef>
              <c:f>'elanike vee ja kanali hind +km'!$I$1:$I$2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+km'!$I$3:$I$53</c:f>
            </c:numRef>
          </c:val>
        </c:ser>
        <c:ser>
          <c:idx val="8"/>
          <c:order val="8"/>
          <c:tx>
            <c:strRef>
              <c:f>'elanike vee ja kanali hind +km'!$J$1:$J$2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+km'!$J$3:$J$53</c:f>
            </c:numRef>
          </c:val>
        </c:ser>
        <c:ser>
          <c:idx val="9"/>
          <c:order val="9"/>
          <c:tx>
            <c:strRef>
              <c:f>'elanike vee ja kanali hind +km'!$K$1:$K$2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+km'!$K$3:$K$53</c:f>
            </c:numRef>
          </c:val>
        </c:ser>
        <c:ser>
          <c:idx val="10"/>
          <c:order val="10"/>
          <c:tx>
            <c:strRef>
              <c:f>'elanike vee ja kanali hind +km'!$L$1:$L$2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+km'!$L$3:$L$53</c:f>
            </c:numRef>
          </c:val>
        </c:ser>
        <c:ser>
          <c:idx val="11"/>
          <c:order val="11"/>
          <c:tx>
            <c:strRef>
              <c:f>'elanike vee ja kanali hind +km'!$M$1:$M$2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+km'!$M$3:$M$53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1.38</c:v>
                </c:pt>
                <c:pt idx="2">
                  <c:v>1.4431107265134127</c:v>
                </c:pt>
                <c:pt idx="3">
                  <c:v>0.88</c:v>
                </c:pt>
                <c:pt idx="4">
                  <c:v>1.0791343778216564</c:v>
                </c:pt>
                <c:pt idx="5">
                  <c:v>1.1639999999999999</c:v>
                </c:pt>
                <c:pt idx="6">
                  <c:v>1.23</c:v>
                </c:pt>
                <c:pt idx="7">
                  <c:v>1.1399999999999999</c:v>
                </c:pt>
                <c:pt idx="8">
                  <c:v>1.4328000000000001</c:v>
                </c:pt>
                <c:pt idx="9">
                  <c:v>1.224</c:v>
                </c:pt>
                <c:pt idx="10">
                  <c:v>0.93</c:v>
                </c:pt>
                <c:pt idx="11">
                  <c:v>1.6319999999999999</c:v>
                </c:pt>
                <c:pt idx="12">
                  <c:v>1.613</c:v>
                </c:pt>
                <c:pt idx="13">
                  <c:v>1.3440000000000001</c:v>
                </c:pt>
                <c:pt idx="14">
                  <c:v>1.5840000000000001</c:v>
                </c:pt>
                <c:pt idx="15">
                  <c:v>1.32</c:v>
                </c:pt>
                <c:pt idx="16">
                  <c:v>1.2</c:v>
                </c:pt>
                <c:pt idx="17">
                  <c:v>1.738</c:v>
                </c:pt>
                <c:pt idx="18">
                  <c:v>1.0794176572726057</c:v>
                </c:pt>
                <c:pt idx="19">
                  <c:v>1.476</c:v>
                </c:pt>
                <c:pt idx="20">
                  <c:v>1.4670000000000001</c:v>
                </c:pt>
                <c:pt idx="21">
                  <c:v>1.1160000000000001</c:v>
                </c:pt>
                <c:pt idx="22">
                  <c:v>1.02</c:v>
                </c:pt>
                <c:pt idx="23">
                  <c:v>1.05</c:v>
                </c:pt>
                <c:pt idx="24">
                  <c:v>1.74</c:v>
                </c:pt>
                <c:pt idx="25">
                  <c:v>1.3959999999999999</c:v>
                </c:pt>
                <c:pt idx="26">
                  <c:v>0.88800000000000001</c:v>
                </c:pt>
                <c:pt idx="27">
                  <c:v>1.32</c:v>
                </c:pt>
                <c:pt idx="28">
                  <c:v>0.85</c:v>
                </c:pt>
                <c:pt idx="29">
                  <c:v>1.992</c:v>
                </c:pt>
                <c:pt idx="30">
                  <c:v>1.054</c:v>
                </c:pt>
                <c:pt idx="31">
                  <c:v>1.5035999999999998</c:v>
                </c:pt>
                <c:pt idx="32">
                  <c:v>0.92400000000000004</c:v>
                </c:pt>
                <c:pt idx="33">
                  <c:v>1.3440000000000001</c:v>
                </c:pt>
                <c:pt idx="34">
                  <c:v>1.1399999999999999</c:v>
                </c:pt>
                <c:pt idx="35">
                  <c:v>1.08</c:v>
                </c:pt>
                <c:pt idx="36">
                  <c:v>0.74399999999999999</c:v>
                </c:pt>
                <c:pt idx="37">
                  <c:v>1.1639999999999999</c:v>
                </c:pt>
                <c:pt idx="38">
                  <c:v>1.704</c:v>
                </c:pt>
                <c:pt idx="39">
                  <c:v>1.1890000000000001</c:v>
                </c:pt>
                <c:pt idx="40">
                  <c:v>1.2</c:v>
                </c:pt>
                <c:pt idx="41">
                  <c:v>1.056</c:v>
                </c:pt>
                <c:pt idx="42">
                  <c:v>0.97199999999999998</c:v>
                </c:pt>
                <c:pt idx="43">
                  <c:v>1.92</c:v>
                </c:pt>
                <c:pt idx="44">
                  <c:v>1.5</c:v>
                </c:pt>
                <c:pt idx="45">
                  <c:v>0.92400000000000004</c:v>
                </c:pt>
                <c:pt idx="46">
                  <c:v>1.1160000000000001</c:v>
                </c:pt>
                <c:pt idx="47">
                  <c:v>1.02</c:v>
                </c:pt>
                <c:pt idx="48">
                  <c:v>1.3174013947023928</c:v>
                </c:pt>
              </c:numCache>
            </c:numRef>
          </c:val>
        </c:ser>
        <c:ser>
          <c:idx val="12"/>
          <c:order val="12"/>
          <c:tx>
            <c:strRef>
              <c:f>'elanike vee ja kanali hind +km'!$N$1:$N$2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+km'!$N$3:$N$53</c:f>
            </c:numRef>
          </c:val>
        </c:ser>
        <c:ser>
          <c:idx val="13"/>
          <c:order val="13"/>
          <c:tx>
            <c:strRef>
              <c:f>'elanike vee ja kanali hind +km'!$O$1:$O$2</c:f>
              <c:strCache>
                <c:ptCount val="2"/>
                <c:pt idx="1">
                  <c:v>Kanali hind €+KM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+km'!$O$3:$O$53</c:f>
              <c:numCache>
                <c:formatCode>General</c:formatCode>
                <c:ptCount val="51"/>
                <c:pt idx="0">
                  <c:v>0</c:v>
                </c:pt>
                <c:pt idx="1">
                  <c:v>1.464</c:v>
                </c:pt>
                <c:pt idx="2" formatCode="0.00">
                  <c:v>1.7759002541570588</c:v>
                </c:pt>
                <c:pt idx="3">
                  <c:v>0.71</c:v>
                </c:pt>
                <c:pt idx="4" formatCode="0.00">
                  <c:v>1.5351430302841957</c:v>
                </c:pt>
                <c:pt idx="5" formatCode="0.00">
                  <c:v>1.8599999999999999</c:v>
                </c:pt>
                <c:pt idx="6">
                  <c:v>1.82</c:v>
                </c:pt>
                <c:pt idx="7">
                  <c:v>1.36</c:v>
                </c:pt>
                <c:pt idx="8">
                  <c:v>0.86760000000000004</c:v>
                </c:pt>
                <c:pt idx="9">
                  <c:v>1.8240000000000001</c:v>
                </c:pt>
                <c:pt idx="10">
                  <c:v>2.2200000000000002</c:v>
                </c:pt>
                <c:pt idx="11">
                  <c:v>1.8779999999999999</c:v>
                </c:pt>
                <c:pt idx="12">
                  <c:v>2.2200000000000002</c:v>
                </c:pt>
                <c:pt idx="13">
                  <c:v>1.6439999999999999</c:v>
                </c:pt>
                <c:pt idx="14">
                  <c:v>2.1720000000000002</c:v>
                </c:pt>
                <c:pt idx="15">
                  <c:v>2.508</c:v>
                </c:pt>
                <c:pt idx="16">
                  <c:v>2.496</c:v>
                </c:pt>
                <c:pt idx="17">
                  <c:v>2.4649999999999999</c:v>
                </c:pt>
                <c:pt idx="18" formatCode="0.00">
                  <c:v>2.044220270591028</c:v>
                </c:pt>
                <c:pt idx="19">
                  <c:v>2.34</c:v>
                </c:pt>
                <c:pt idx="20">
                  <c:v>1.8149999999999999</c:v>
                </c:pt>
                <c:pt idx="21">
                  <c:v>2.3279999999999998</c:v>
                </c:pt>
                <c:pt idx="22">
                  <c:v>1.38</c:v>
                </c:pt>
                <c:pt idx="23">
                  <c:v>1.65</c:v>
                </c:pt>
                <c:pt idx="24">
                  <c:v>1.9079999999999999</c:v>
                </c:pt>
                <c:pt idx="25">
                  <c:v>1.5980000000000001</c:v>
                </c:pt>
                <c:pt idx="26">
                  <c:v>1.788</c:v>
                </c:pt>
                <c:pt idx="27">
                  <c:v>1.26</c:v>
                </c:pt>
                <c:pt idx="28">
                  <c:v>1.1299999999999999</c:v>
                </c:pt>
                <c:pt idx="29">
                  <c:v>2.2440000000000002</c:v>
                </c:pt>
                <c:pt idx="30">
                  <c:v>1.379</c:v>
                </c:pt>
                <c:pt idx="31">
                  <c:v>1.4268000000000001</c:v>
                </c:pt>
                <c:pt idx="32">
                  <c:v>0.70799999999999996</c:v>
                </c:pt>
                <c:pt idx="33">
                  <c:v>2.028</c:v>
                </c:pt>
                <c:pt idx="34">
                  <c:v>0.94</c:v>
                </c:pt>
                <c:pt idx="35">
                  <c:v>1.4159999999999999</c:v>
                </c:pt>
                <c:pt idx="36">
                  <c:v>1.296</c:v>
                </c:pt>
                <c:pt idx="37">
                  <c:v>1.512</c:v>
                </c:pt>
                <c:pt idx="38">
                  <c:v>2.64</c:v>
                </c:pt>
                <c:pt idx="39">
                  <c:v>1.2569999999999999</c:v>
                </c:pt>
                <c:pt idx="40">
                  <c:v>1.956</c:v>
                </c:pt>
                <c:pt idx="41">
                  <c:v>2.2919999999999998</c:v>
                </c:pt>
                <c:pt idx="42">
                  <c:v>1.86</c:v>
                </c:pt>
                <c:pt idx="43">
                  <c:v>3.42</c:v>
                </c:pt>
                <c:pt idx="44">
                  <c:v>2.34</c:v>
                </c:pt>
                <c:pt idx="45">
                  <c:v>1.296</c:v>
                </c:pt>
                <c:pt idx="46">
                  <c:v>1.5</c:v>
                </c:pt>
                <c:pt idx="47">
                  <c:v>1.716</c:v>
                </c:pt>
                <c:pt idx="48" formatCode="0.00">
                  <c:v>1.8508369678896059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01160"/>
        <c:axId val="199401552"/>
      </c:barChart>
      <c:catAx>
        <c:axId val="199401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401552"/>
        <c:crosses val="autoZero"/>
        <c:auto val="1"/>
        <c:lblAlgn val="ctr"/>
        <c:lblOffset val="100"/>
        <c:noMultiLvlLbl val="0"/>
      </c:catAx>
      <c:valAx>
        <c:axId val="19940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401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baseline="0"/>
              <a:t>Vee ja kanalsatsiooniteenuse hind elanikele koos abonenttasu ja käibemaksuga seisuga 30.06.2016</a:t>
            </a:r>
            <a:endParaRPr lang="et-E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32180737970021E-2"/>
          <c:y val="0.26983688386956811"/>
          <c:w val="0.68424298229403335"/>
          <c:h val="0.33565222237186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 vee ja kanali hind+ab.+km'!$AC$1:$AC$2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hind+ab.+km'!$AC$3:$AC$53</c:f>
            </c:numRef>
          </c:val>
        </c:ser>
        <c:ser>
          <c:idx val="1"/>
          <c:order val="1"/>
          <c:tx>
            <c:strRef>
              <c:f>'el vee ja kanali hind+ab.+km'!$AD$1:$AD$2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hind+ab.+km'!$AD$3:$AD$53</c:f>
            </c:numRef>
          </c:val>
        </c:ser>
        <c:ser>
          <c:idx val="2"/>
          <c:order val="2"/>
          <c:tx>
            <c:strRef>
              <c:f>'el vee ja kanali hind+ab.+km'!$AE$1:$AE$2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hind+ab.+km'!$AE$3:$AE$53</c:f>
            </c:numRef>
          </c:val>
        </c:ser>
        <c:ser>
          <c:idx val="3"/>
          <c:order val="3"/>
          <c:tx>
            <c:strRef>
              <c:f>'el vee ja kanali hind+ab.+km'!$AF$1:$AF$2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hind+ab.+km'!$AF$3:$AF$53</c:f>
            </c:numRef>
          </c:val>
        </c:ser>
        <c:ser>
          <c:idx val="4"/>
          <c:order val="4"/>
          <c:tx>
            <c:strRef>
              <c:f>'el vee ja kanali hind+ab.+km'!$AG$1:$AG$2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hind+ab.+km'!$AG$3:$AG$53</c:f>
            </c:numRef>
          </c:val>
        </c:ser>
        <c:ser>
          <c:idx val="5"/>
          <c:order val="5"/>
          <c:tx>
            <c:strRef>
              <c:f>'el vee ja kanali hind+ab.+km'!$AH$1:$AH$2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hind+ab.+km'!$AH$3:$AH$53</c:f>
            </c:numRef>
          </c:val>
        </c:ser>
        <c:ser>
          <c:idx val="6"/>
          <c:order val="6"/>
          <c:tx>
            <c:strRef>
              <c:f>'el vee ja kanali hind+ab.+km'!$AI$1:$AI$2</c:f>
              <c:strCache>
                <c:ptCount val="2"/>
                <c:pt idx="0">
                  <c:v>Hind koos abonenttasuga 1 m³ kohta € +KM</c:v>
                </c:pt>
                <c:pt idx="1">
                  <c:v>elanikud vesi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hind+ab.+km'!$AI$3:$AI$53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1.38</c:v>
                </c:pt>
                <c:pt idx="2">
                  <c:v>1.4431107265134127</c:v>
                </c:pt>
                <c:pt idx="3">
                  <c:v>0.99421122486410773</c:v>
                </c:pt>
                <c:pt idx="4">
                  <c:v>1.0791343778216564</c:v>
                </c:pt>
                <c:pt idx="5">
                  <c:v>1.4625947806137081</c:v>
                </c:pt>
                <c:pt idx="6">
                  <c:v>1.2299999999999998</c:v>
                </c:pt>
                <c:pt idx="7">
                  <c:v>1.1375999999999999</c:v>
                </c:pt>
                <c:pt idx="8">
                  <c:v>1.4327999999999999</c:v>
                </c:pt>
                <c:pt idx="9">
                  <c:v>1.224</c:v>
                </c:pt>
                <c:pt idx="10">
                  <c:v>0.92999999999999994</c:v>
                </c:pt>
                <c:pt idx="11">
                  <c:v>1.6320000000000001</c:v>
                </c:pt>
                <c:pt idx="12">
                  <c:v>1.6128</c:v>
                </c:pt>
                <c:pt idx="13">
                  <c:v>1.3440000000000001</c:v>
                </c:pt>
                <c:pt idx="14">
                  <c:v>1.7744453582990638</c:v>
                </c:pt>
                <c:pt idx="15">
                  <c:v>1.32</c:v>
                </c:pt>
                <c:pt idx="16">
                  <c:v>1.3334285969456103</c:v>
                </c:pt>
                <c:pt idx="17">
                  <c:v>1.9009960047003522</c:v>
                </c:pt>
                <c:pt idx="18">
                  <c:v>1.0805930279150529</c:v>
                </c:pt>
                <c:pt idx="19">
                  <c:v>1.476</c:v>
                </c:pt>
                <c:pt idx="20">
                  <c:v>1.4676</c:v>
                </c:pt>
                <c:pt idx="21">
                  <c:v>1.1167965367965369</c:v>
                </c:pt>
                <c:pt idx="22">
                  <c:v>1.02</c:v>
                </c:pt>
                <c:pt idx="23">
                  <c:v>1.05</c:v>
                </c:pt>
                <c:pt idx="24">
                  <c:v>1.74</c:v>
                </c:pt>
                <c:pt idx="25">
                  <c:v>1.3956</c:v>
                </c:pt>
                <c:pt idx="26">
                  <c:v>0.88800000000000001</c:v>
                </c:pt>
                <c:pt idx="27">
                  <c:v>1.32</c:v>
                </c:pt>
                <c:pt idx="28">
                  <c:v>0.85199999999999998</c:v>
                </c:pt>
                <c:pt idx="29">
                  <c:v>1.9919999999999998</c:v>
                </c:pt>
                <c:pt idx="30">
                  <c:v>1.0857819474058279</c:v>
                </c:pt>
                <c:pt idx="31">
                  <c:v>1.5035999999999998</c:v>
                </c:pt>
                <c:pt idx="32">
                  <c:v>0.92399999999999993</c:v>
                </c:pt>
                <c:pt idx="33">
                  <c:v>1.3440000000000001</c:v>
                </c:pt>
                <c:pt idx="34">
                  <c:v>1.1399999999999999</c:v>
                </c:pt>
                <c:pt idx="35">
                  <c:v>1.08</c:v>
                </c:pt>
                <c:pt idx="36">
                  <c:v>0.74399999999999999</c:v>
                </c:pt>
                <c:pt idx="37">
                  <c:v>1.2547478877646814</c:v>
                </c:pt>
                <c:pt idx="38">
                  <c:v>1.704</c:v>
                </c:pt>
                <c:pt idx="39">
                  <c:v>1.1892</c:v>
                </c:pt>
                <c:pt idx="40">
                  <c:v>1.2</c:v>
                </c:pt>
                <c:pt idx="41">
                  <c:v>1.056</c:v>
                </c:pt>
                <c:pt idx="42">
                  <c:v>0.97199999999999998</c:v>
                </c:pt>
                <c:pt idx="43">
                  <c:v>2.8556329768885824</c:v>
                </c:pt>
                <c:pt idx="44">
                  <c:v>1.5</c:v>
                </c:pt>
                <c:pt idx="45">
                  <c:v>0.92399999999999993</c:v>
                </c:pt>
                <c:pt idx="46">
                  <c:v>1.1160000000000001</c:v>
                </c:pt>
                <c:pt idx="47">
                  <c:v>1.0376416600381579</c:v>
                </c:pt>
              </c:numCache>
            </c:numRef>
          </c:val>
        </c:ser>
        <c:ser>
          <c:idx val="7"/>
          <c:order val="7"/>
          <c:tx>
            <c:strRef>
              <c:f>'el vee ja kanali hind+ab.+km'!$AJ$1:$AJ$2</c:f>
              <c:strCache>
                <c:ptCount val="2"/>
                <c:pt idx="0">
                  <c:v>Hind koos abonenttasuga 1 m³ kohta € +KM</c:v>
                </c:pt>
                <c:pt idx="1">
                  <c:v>elanikud kanal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hind+ab.+km'!$AJ$3:$AJ$53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1.464</c:v>
                </c:pt>
                <c:pt idx="2">
                  <c:v>1.7759002541570588</c:v>
                </c:pt>
                <c:pt idx="3">
                  <c:v>0.79876170305995753</c:v>
                </c:pt>
                <c:pt idx="4">
                  <c:v>1.5351430302841957</c:v>
                </c:pt>
                <c:pt idx="5">
                  <c:v>1.8599999999999999</c:v>
                </c:pt>
                <c:pt idx="6">
                  <c:v>1.8203999999999998</c:v>
                </c:pt>
                <c:pt idx="7">
                  <c:v>1.3559999999999999</c:v>
                </c:pt>
                <c:pt idx="8">
                  <c:v>0.86759999999999993</c:v>
                </c:pt>
                <c:pt idx="9">
                  <c:v>1.8239999999999998</c:v>
                </c:pt>
                <c:pt idx="10">
                  <c:v>2.2212000000000001</c:v>
                </c:pt>
                <c:pt idx="11">
                  <c:v>1.8779999999999999</c:v>
                </c:pt>
                <c:pt idx="12">
                  <c:v>2.2200000000000002</c:v>
                </c:pt>
                <c:pt idx="13">
                  <c:v>1.6440000000000001</c:v>
                </c:pt>
                <c:pt idx="14">
                  <c:v>2.1720000000000002</c:v>
                </c:pt>
                <c:pt idx="15">
                  <c:v>2.5079999999999996</c:v>
                </c:pt>
                <c:pt idx="16">
                  <c:v>2.6977195798699598</c:v>
                </c:pt>
                <c:pt idx="17">
                  <c:v>2.4647999999999999</c:v>
                </c:pt>
                <c:pt idx="18">
                  <c:v>2.0453239971516735</c:v>
                </c:pt>
                <c:pt idx="19">
                  <c:v>2.34</c:v>
                </c:pt>
                <c:pt idx="20">
                  <c:v>1.8155999999999999</c:v>
                </c:pt>
                <c:pt idx="21">
                  <c:v>2.3282051693762402</c:v>
                </c:pt>
                <c:pt idx="22">
                  <c:v>1.38</c:v>
                </c:pt>
                <c:pt idx="23">
                  <c:v>1.65</c:v>
                </c:pt>
                <c:pt idx="24">
                  <c:v>1.9079999999999999</c:v>
                </c:pt>
                <c:pt idx="25">
                  <c:v>1.5984</c:v>
                </c:pt>
                <c:pt idx="26">
                  <c:v>1.788</c:v>
                </c:pt>
                <c:pt idx="27">
                  <c:v>1.26</c:v>
                </c:pt>
                <c:pt idx="28">
                  <c:v>1.1279999999999999</c:v>
                </c:pt>
                <c:pt idx="29">
                  <c:v>2.2440000000000002</c:v>
                </c:pt>
                <c:pt idx="30">
                  <c:v>1.3827545953863054</c:v>
                </c:pt>
                <c:pt idx="31">
                  <c:v>1.4268000000000001</c:v>
                </c:pt>
                <c:pt idx="32">
                  <c:v>0.70799999999999996</c:v>
                </c:pt>
                <c:pt idx="33">
                  <c:v>2.028</c:v>
                </c:pt>
                <c:pt idx="34">
                  <c:v>0.93599999999999994</c:v>
                </c:pt>
                <c:pt idx="35">
                  <c:v>1.4159999999999999</c:v>
                </c:pt>
                <c:pt idx="36">
                  <c:v>1.296</c:v>
                </c:pt>
                <c:pt idx="37">
                  <c:v>1.6017554936552152</c:v>
                </c:pt>
                <c:pt idx="38">
                  <c:v>2.64</c:v>
                </c:pt>
                <c:pt idx="39">
                  <c:v>1.2576000000000001</c:v>
                </c:pt>
                <c:pt idx="40">
                  <c:v>1.9559999999999997</c:v>
                </c:pt>
                <c:pt idx="41">
                  <c:v>2.2919999999999998</c:v>
                </c:pt>
                <c:pt idx="42">
                  <c:v>1.8599999999999999</c:v>
                </c:pt>
                <c:pt idx="43">
                  <c:v>4.6621686746987949</c:v>
                </c:pt>
                <c:pt idx="44">
                  <c:v>2.34</c:v>
                </c:pt>
                <c:pt idx="45">
                  <c:v>1.296</c:v>
                </c:pt>
                <c:pt idx="46">
                  <c:v>1.5</c:v>
                </c:pt>
                <c:pt idx="47">
                  <c:v>1.7332631029809529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05120"/>
        <c:axId val="202005512"/>
      </c:barChart>
      <c:catAx>
        <c:axId val="20200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005512"/>
        <c:crosses val="autoZero"/>
        <c:auto val="1"/>
        <c:lblAlgn val="ctr"/>
        <c:lblOffset val="100"/>
        <c:noMultiLvlLbl val="0"/>
      </c:catAx>
      <c:valAx>
        <c:axId val="202005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051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elanikele käibemaksuga € (Vesi+kanal ) 30.06.2016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hind+km'!$AC$3:$AC$53</c:f>
            </c:numRef>
          </c:val>
        </c:ser>
        <c:ser>
          <c:idx val="1"/>
          <c:order val="1"/>
          <c:tx>
            <c:strRef>
              <c:f>'elanike veeteenuse hind+km'!$AD$1:$AD$2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hind+km'!$AD$3:$AD$53</c:f>
            </c:numRef>
          </c:val>
        </c:ser>
        <c:ser>
          <c:idx val="2"/>
          <c:order val="2"/>
          <c:tx>
            <c:strRef>
              <c:f>'elanike veeteenuse hind+km'!$AE$1:$AE$2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hind+km'!$AE$3:$AE$53</c:f>
            </c:numRef>
          </c:val>
        </c:ser>
        <c:ser>
          <c:idx val="3"/>
          <c:order val="3"/>
          <c:tx>
            <c:strRef>
              <c:f>'elanike veeteenuse hind+km'!$AF$1:$AF$2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hind+km'!$AF$3:$AF$53</c:f>
            </c:numRef>
          </c:val>
        </c:ser>
        <c:ser>
          <c:idx val="4"/>
          <c:order val="4"/>
          <c:tx>
            <c:strRef>
              <c:f>'elanike veeteenuse hind+km'!$AG$1:$AG$2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hind+km'!$AG$3:$AG$53</c:f>
            </c:numRef>
          </c:val>
        </c:ser>
        <c:ser>
          <c:idx val="5"/>
          <c:order val="5"/>
          <c:tx>
            <c:strRef>
              <c:f>'elanike veeteenuse hind+km'!$AH$1:$AH$2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hind+km'!$AH$3:$AH$53</c:f>
            </c:numRef>
          </c:val>
        </c:ser>
        <c:ser>
          <c:idx val="6"/>
          <c:order val="6"/>
          <c:tx>
            <c:strRef>
              <c:f>'elanike veeteenuse hind+km'!$AI$1:$AI$2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hind+km'!$AI$3:$AI$53</c:f>
            </c:numRef>
          </c:val>
        </c:ser>
        <c:ser>
          <c:idx val="7"/>
          <c:order val="7"/>
          <c:tx>
            <c:strRef>
              <c:f>'elanike veeteenuse hind+km'!$AJ$1:$AJ$2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hind+km'!$AJ$3:$AJ$53</c:f>
            </c:numRef>
          </c:val>
        </c:ser>
        <c:ser>
          <c:idx val="8"/>
          <c:order val="8"/>
          <c:tx>
            <c:strRef>
              <c:f>'elanike veeteenuse hind+km'!$AK$1:$AK$2</c:f>
              <c:strCache>
                <c:ptCount val="2"/>
                <c:pt idx="0">
                  <c:v>tulu 1 m³ kohta koos abonenttasuga €</c:v>
                </c:pt>
                <c:pt idx="1">
                  <c:v>Vesi+kanal €+KM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hind+km'!$AK$3:$AK$53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2.8439999999999999</c:v>
                </c:pt>
                <c:pt idx="2">
                  <c:v>3.2190109806704714</c:v>
                </c:pt>
                <c:pt idx="3">
                  <c:v>1.5899999999999999</c:v>
                </c:pt>
                <c:pt idx="4">
                  <c:v>2.6142774081058522</c:v>
                </c:pt>
                <c:pt idx="5">
                  <c:v>3.024</c:v>
                </c:pt>
                <c:pt idx="6">
                  <c:v>3.05</c:v>
                </c:pt>
                <c:pt idx="7">
                  <c:v>2.5</c:v>
                </c:pt>
                <c:pt idx="8">
                  <c:v>2.3004000000000002</c:v>
                </c:pt>
                <c:pt idx="9">
                  <c:v>3.048</c:v>
                </c:pt>
                <c:pt idx="10">
                  <c:v>3.1500000000000004</c:v>
                </c:pt>
                <c:pt idx="11">
                  <c:v>3.51</c:v>
                </c:pt>
                <c:pt idx="12">
                  <c:v>3.8330000000000002</c:v>
                </c:pt>
                <c:pt idx="13">
                  <c:v>2.988</c:v>
                </c:pt>
                <c:pt idx="14">
                  <c:v>3.7560000000000002</c:v>
                </c:pt>
                <c:pt idx="15">
                  <c:v>3.8280000000000003</c:v>
                </c:pt>
                <c:pt idx="16">
                  <c:v>3.6959999999999997</c:v>
                </c:pt>
                <c:pt idx="17">
                  <c:v>4.2029999999999994</c:v>
                </c:pt>
                <c:pt idx="18">
                  <c:v>3.1236379278636335</c:v>
                </c:pt>
                <c:pt idx="19">
                  <c:v>3.8159999999999998</c:v>
                </c:pt>
                <c:pt idx="20">
                  <c:v>3.282</c:v>
                </c:pt>
                <c:pt idx="21">
                  <c:v>3.444</c:v>
                </c:pt>
                <c:pt idx="22">
                  <c:v>2.4</c:v>
                </c:pt>
                <c:pt idx="23">
                  <c:v>2.7</c:v>
                </c:pt>
                <c:pt idx="24">
                  <c:v>3.6479999999999997</c:v>
                </c:pt>
                <c:pt idx="25">
                  <c:v>2.9939999999999998</c:v>
                </c:pt>
                <c:pt idx="26">
                  <c:v>2.6760000000000002</c:v>
                </c:pt>
                <c:pt idx="27">
                  <c:v>2.58</c:v>
                </c:pt>
                <c:pt idx="28">
                  <c:v>1.98</c:v>
                </c:pt>
                <c:pt idx="29">
                  <c:v>4.2360000000000007</c:v>
                </c:pt>
                <c:pt idx="30">
                  <c:v>2.4329999999999998</c:v>
                </c:pt>
                <c:pt idx="31">
                  <c:v>2.9303999999999997</c:v>
                </c:pt>
                <c:pt idx="32">
                  <c:v>1.6320000000000001</c:v>
                </c:pt>
                <c:pt idx="33">
                  <c:v>3.3719999999999999</c:v>
                </c:pt>
                <c:pt idx="34">
                  <c:v>2.08</c:v>
                </c:pt>
                <c:pt idx="35">
                  <c:v>2.496</c:v>
                </c:pt>
                <c:pt idx="36">
                  <c:v>2.04</c:v>
                </c:pt>
                <c:pt idx="37">
                  <c:v>2.6760000000000002</c:v>
                </c:pt>
                <c:pt idx="38">
                  <c:v>4.3440000000000003</c:v>
                </c:pt>
                <c:pt idx="39">
                  <c:v>2.4459999999999997</c:v>
                </c:pt>
                <c:pt idx="40">
                  <c:v>3.1559999999999997</c:v>
                </c:pt>
                <c:pt idx="41">
                  <c:v>3.3479999999999999</c:v>
                </c:pt>
                <c:pt idx="42">
                  <c:v>2.8319999999999999</c:v>
                </c:pt>
                <c:pt idx="43">
                  <c:v>5.34</c:v>
                </c:pt>
                <c:pt idx="44">
                  <c:v>3.84</c:v>
                </c:pt>
                <c:pt idx="45">
                  <c:v>2.2200000000000002</c:v>
                </c:pt>
                <c:pt idx="46">
                  <c:v>2.6160000000000001</c:v>
                </c:pt>
                <c:pt idx="47">
                  <c:v>2.7359999999999998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05904"/>
        <c:axId val="202006688"/>
      </c:barChart>
      <c:catAx>
        <c:axId val="20200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006688"/>
        <c:crosses val="autoZero"/>
        <c:auto val="1"/>
        <c:lblAlgn val="ctr"/>
        <c:lblOffset val="100"/>
        <c:noMultiLvlLbl val="0"/>
      </c:catAx>
      <c:valAx>
        <c:axId val="20200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0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Elanike veeteenuse h</a:t>
            </a:r>
            <a:r>
              <a:rPr lang="en-US"/>
              <a:t>ind koos abonenttasuga 1 m³ kohta € +KM</a:t>
            </a:r>
            <a:r>
              <a:rPr lang="et-EE"/>
              <a:t> 30.06.2016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hind+ab+km'!$AC$1:$AC$2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hind+ab+km'!$AC$3:$AC$53</c:f>
            </c:numRef>
          </c:val>
        </c:ser>
        <c:ser>
          <c:idx val="1"/>
          <c:order val="1"/>
          <c:tx>
            <c:strRef>
              <c:f>'elanike veeteenuse hind+ab+km'!$AD$1:$AD$2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hind+ab+km'!$AD$3:$AD$53</c:f>
            </c:numRef>
          </c:val>
        </c:ser>
        <c:ser>
          <c:idx val="2"/>
          <c:order val="2"/>
          <c:tx>
            <c:strRef>
              <c:f>'elanike veeteenuse hind+ab+km'!$AE$1:$AE$2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hind+ab+km'!$AE$3:$AE$53</c:f>
            </c:numRef>
          </c:val>
        </c:ser>
        <c:ser>
          <c:idx val="3"/>
          <c:order val="3"/>
          <c:tx>
            <c:strRef>
              <c:f>'elanike veeteenuse hind+ab+km'!$AF$1:$AF$2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hind+ab+km'!$AF$3:$AF$53</c:f>
            </c:numRef>
          </c:val>
        </c:ser>
        <c:ser>
          <c:idx val="4"/>
          <c:order val="4"/>
          <c:tx>
            <c:strRef>
              <c:f>'elanike veeteenuse hind+ab+km'!$AG$1:$AG$2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hind+ab+km'!$AG$3:$AG$53</c:f>
            </c:numRef>
          </c:val>
        </c:ser>
        <c:ser>
          <c:idx val="5"/>
          <c:order val="5"/>
          <c:tx>
            <c:strRef>
              <c:f>'elanike veeteenuse hind+ab+km'!$AH$1:$AH$2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hind+ab+km'!$AH$3:$AH$53</c:f>
            </c:numRef>
          </c:val>
        </c:ser>
        <c:ser>
          <c:idx val="6"/>
          <c:order val="6"/>
          <c:tx>
            <c:strRef>
              <c:f>'elanike veeteenuse hind+ab+km'!$AI$1:$AI$2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hind+ab+km'!$AI$3:$AI$53</c:f>
            </c:numRef>
          </c:val>
        </c:ser>
        <c:ser>
          <c:idx val="7"/>
          <c:order val="7"/>
          <c:tx>
            <c:strRef>
              <c:f>'elanike veeteenuse hind+ab+km'!$AJ$1:$AJ$2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hind+ab+km'!$AJ$3:$AJ$53</c:f>
            </c:numRef>
          </c:val>
        </c:ser>
        <c:ser>
          <c:idx val="8"/>
          <c:order val="8"/>
          <c:tx>
            <c:strRef>
              <c:f>'elanike veeteenuse hind+ab+km'!$AK$1:$AK$2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hind+ab+km'!$AK$3:$AK$53</c:f>
            </c:numRef>
          </c:val>
        </c:ser>
        <c:ser>
          <c:idx val="9"/>
          <c:order val="9"/>
          <c:tx>
            <c:strRef>
              <c:f>'elanike veeteenuse hind+ab+km'!$AL$1:$AL$2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hind+ab+km'!$AL$3:$AL$53</c:f>
            </c:numRef>
          </c:val>
        </c:ser>
        <c:ser>
          <c:idx val="10"/>
          <c:order val="10"/>
          <c:tx>
            <c:strRef>
              <c:f>'elanike veeteenuse hind+ab+km'!$AM$1:$AM$2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hind+ab+km'!$AM$3:$AM$53</c:f>
            </c:numRef>
          </c:val>
        </c:ser>
        <c:ser>
          <c:idx val="11"/>
          <c:order val="11"/>
          <c:tx>
            <c:strRef>
              <c:f>'elanike veeteenuse hind+ab+km'!$AN$1:$AN$2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hind+ab+km'!$AN$3:$AN$53</c:f>
            </c:numRef>
          </c:val>
        </c:ser>
        <c:ser>
          <c:idx val="12"/>
          <c:order val="12"/>
          <c:tx>
            <c:strRef>
              <c:f>'elanike veeteenuse hind+ab+km'!$AO$1:$AO$2</c:f>
              <c:strCache>
                <c:ptCount val="2"/>
                <c:pt idx="0">
                  <c:v>Hind koos abonenttasuga 1 m³ kohta € +KM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hind+ab+km'!$AO$3:$AO$53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2.8439999999999999</c:v>
                </c:pt>
                <c:pt idx="2">
                  <c:v>3.2190109806704714</c:v>
                </c:pt>
                <c:pt idx="3">
                  <c:v>1.7929729279240654</c:v>
                </c:pt>
                <c:pt idx="4">
                  <c:v>2.6142774081058522</c:v>
                </c:pt>
                <c:pt idx="5">
                  <c:v>3.3225947806137079</c:v>
                </c:pt>
                <c:pt idx="6">
                  <c:v>3.0503999999999998</c:v>
                </c:pt>
                <c:pt idx="7">
                  <c:v>2.4935999999999998</c:v>
                </c:pt>
                <c:pt idx="8">
                  <c:v>2.3003999999999998</c:v>
                </c:pt>
                <c:pt idx="9">
                  <c:v>3.048</c:v>
                </c:pt>
                <c:pt idx="10">
                  <c:v>3.1512000000000002</c:v>
                </c:pt>
                <c:pt idx="11">
                  <c:v>3.51</c:v>
                </c:pt>
                <c:pt idx="12">
                  <c:v>3.8328000000000002</c:v>
                </c:pt>
                <c:pt idx="13">
                  <c:v>2.9880000000000004</c:v>
                </c:pt>
                <c:pt idx="14">
                  <c:v>3.946445358299064</c:v>
                </c:pt>
                <c:pt idx="15">
                  <c:v>3.8279999999999994</c:v>
                </c:pt>
                <c:pt idx="16">
                  <c:v>4.0311481768155701</c:v>
                </c:pt>
                <c:pt idx="17">
                  <c:v>4.3657960047003517</c:v>
                </c:pt>
                <c:pt idx="18">
                  <c:v>3.1259170250667263</c:v>
                </c:pt>
                <c:pt idx="19">
                  <c:v>3.8159999999999998</c:v>
                </c:pt>
                <c:pt idx="20">
                  <c:v>3.2831999999999999</c:v>
                </c:pt>
                <c:pt idx="21">
                  <c:v>3.4450017061727771</c:v>
                </c:pt>
                <c:pt idx="22">
                  <c:v>2.4</c:v>
                </c:pt>
                <c:pt idx="23">
                  <c:v>2.7</c:v>
                </c:pt>
                <c:pt idx="24">
                  <c:v>3.6479999999999997</c:v>
                </c:pt>
                <c:pt idx="25">
                  <c:v>2.9939999999999998</c:v>
                </c:pt>
                <c:pt idx="26">
                  <c:v>2.6760000000000002</c:v>
                </c:pt>
                <c:pt idx="27">
                  <c:v>2.58</c:v>
                </c:pt>
                <c:pt idx="28">
                  <c:v>1.98</c:v>
                </c:pt>
                <c:pt idx="29">
                  <c:v>4.2359999999999998</c:v>
                </c:pt>
                <c:pt idx="30">
                  <c:v>2.4685365427921333</c:v>
                </c:pt>
                <c:pt idx="31">
                  <c:v>2.9303999999999997</c:v>
                </c:pt>
                <c:pt idx="32">
                  <c:v>1.6319999999999999</c:v>
                </c:pt>
                <c:pt idx="33">
                  <c:v>3.3719999999999999</c:v>
                </c:pt>
                <c:pt idx="34">
                  <c:v>2.0759999999999996</c:v>
                </c:pt>
                <c:pt idx="35">
                  <c:v>2.496</c:v>
                </c:pt>
                <c:pt idx="36">
                  <c:v>2.04</c:v>
                </c:pt>
                <c:pt idx="37">
                  <c:v>2.8565033814198966</c:v>
                </c:pt>
                <c:pt idx="38">
                  <c:v>4.3440000000000003</c:v>
                </c:pt>
                <c:pt idx="39">
                  <c:v>2.4468000000000001</c:v>
                </c:pt>
                <c:pt idx="40">
                  <c:v>3.1559999999999997</c:v>
                </c:pt>
                <c:pt idx="41">
                  <c:v>3.3479999999999999</c:v>
                </c:pt>
                <c:pt idx="42">
                  <c:v>2.8319999999999999</c:v>
                </c:pt>
                <c:pt idx="43">
                  <c:v>7.5178016515873773</c:v>
                </c:pt>
                <c:pt idx="44">
                  <c:v>3.84</c:v>
                </c:pt>
                <c:pt idx="45">
                  <c:v>2.2199999999999998</c:v>
                </c:pt>
                <c:pt idx="46">
                  <c:v>2.6160000000000001</c:v>
                </c:pt>
                <c:pt idx="47">
                  <c:v>2.7709047630191108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91360"/>
        <c:axId val="202491752"/>
      </c:barChart>
      <c:catAx>
        <c:axId val="20249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491752"/>
        <c:crosses val="autoZero"/>
        <c:auto val="1"/>
        <c:lblAlgn val="ctr"/>
        <c:lblOffset val="100"/>
        <c:noMultiLvlLbl val="0"/>
      </c:catAx>
      <c:valAx>
        <c:axId val="202491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91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ettevõtetele seisuga 30.06.2016(ilma km-ta)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'ettevõtete vee ja kanali hind'!$B$1:$B$2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hind'!$B$3:$B$53</c:f>
            </c:numRef>
          </c:val>
        </c:ser>
        <c:ser>
          <c:idx val="1"/>
          <c:order val="1"/>
          <c:tx>
            <c:strRef>
              <c:f>'ettevõtete vee ja kanali hind'!$C$1:$C$2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hind'!$C$3:$C$53</c:f>
            </c:numRef>
          </c:val>
        </c:ser>
        <c:ser>
          <c:idx val="2"/>
          <c:order val="2"/>
          <c:tx>
            <c:strRef>
              <c:f>'ettevõtete vee ja kanali hind'!$D$1:$D$2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hind'!$D$3:$D$53</c:f>
            </c:numRef>
          </c:val>
        </c:ser>
        <c:ser>
          <c:idx val="3"/>
          <c:order val="3"/>
          <c:tx>
            <c:strRef>
              <c:f>'ettevõtete vee ja kanali hind'!$E$1:$E$2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hind'!$E$3:$E$53</c:f>
            </c:numRef>
          </c:val>
        </c:ser>
        <c:ser>
          <c:idx val="4"/>
          <c:order val="4"/>
          <c:tx>
            <c:strRef>
              <c:f>'ettevõtete vee ja kanali hind'!$F$1:$F$2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hind'!$F$3:$F$53</c:f>
            </c:numRef>
          </c:val>
        </c:ser>
        <c:ser>
          <c:idx val="5"/>
          <c:order val="5"/>
          <c:tx>
            <c:strRef>
              <c:f>'ettevõtete vee ja kanali hind'!$G$1:$G$2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hind'!$G$3:$G$53</c:f>
            </c:numRef>
          </c:val>
        </c:ser>
        <c:ser>
          <c:idx val="6"/>
          <c:order val="6"/>
          <c:tx>
            <c:strRef>
              <c:f>'ettevõtete vee ja kanali hind'!$H$1:$H$2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hind'!$H$3:$H$53</c:f>
            </c:numRef>
          </c:val>
        </c:ser>
        <c:ser>
          <c:idx val="7"/>
          <c:order val="7"/>
          <c:tx>
            <c:strRef>
              <c:f>'ettevõtete vee ja kanali hind'!$I$1:$I$2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hind'!$I$3:$I$53</c:f>
            </c:numRef>
          </c:val>
        </c:ser>
        <c:ser>
          <c:idx val="8"/>
          <c:order val="8"/>
          <c:tx>
            <c:strRef>
              <c:f>'ettevõtete vee ja kanali hind'!$J$1:$J$2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hind'!$J$3:$J$53</c:f>
              <c:numCache>
                <c:formatCode>0.000</c:formatCode>
                <c:ptCount val="50"/>
                <c:pt idx="0" formatCode="General">
                  <c:v>0</c:v>
                </c:pt>
                <c:pt idx="1">
                  <c:v>1.1499999999999999</c:v>
                </c:pt>
                <c:pt idx="2">
                  <c:v>1.2224145633236541</c:v>
                </c:pt>
                <c:pt idx="3">
                  <c:v>0.90147571311792796</c:v>
                </c:pt>
                <c:pt idx="4">
                  <c:v>0.97</c:v>
                </c:pt>
                <c:pt idx="5">
                  <c:v>1.2</c:v>
                </c:pt>
                <c:pt idx="6">
                  <c:v>0.94799999999999995</c:v>
                </c:pt>
                <c:pt idx="7">
                  <c:v>1.625</c:v>
                </c:pt>
                <c:pt idx="8">
                  <c:v>1.02</c:v>
                </c:pt>
                <c:pt idx="9">
                  <c:v>0.77500000000000002</c:v>
                </c:pt>
                <c:pt idx="10">
                  <c:v>1.43</c:v>
                </c:pt>
                <c:pt idx="11">
                  <c:v>1.3440000000000001</c:v>
                </c:pt>
                <c:pt idx="12">
                  <c:v>1.1200000000000001</c:v>
                </c:pt>
                <c:pt idx="13">
                  <c:v>1.83</c:v>
                </c:pt>
                <c:pt idx="14">
                  <c:v>1.27</c:v>
                </c:pt>
                <c:pt idx="15">
                  <c:v>1</c:v>
                </c:pt>
                <c:pt idx="16">
                  <c:v>1.4550000000000001</c:v>
                </c:pt>
                <c:pt idx="17">
                  <c:v>0.95515947061662942</c:v>
                </c:pt>
                <c:pt idx="18">
                  <c:v>1.23</c:v>
                </c:pt>
                <c:pt idx="19">
                  <c:v>1.2230000000000001</c:v>
                </c:pt>
                <c:pt idx="20">
                  <c:v>0.9</c:v>
                </c:pt>
                <c:pt idx="21">
                  <c:v>1.22</c:v>
                </c:pt>
                <c:pt idx="22">
                  <c:v>0.875</c:v>
                </c:pt>
                <c:pt idx="23">
                  <c:v>1.45</c:v>
                </c:pt>
                <c:pt idx="24">
                  <c:v>1.258</c:v>
                </c:pt>
                <c:pt idx="25">
                  <c:v>1</c:v>
                </c:pt>
                <c:pt idx="26">
                  <c:v>1.1000000000000001</c:v>
                </c:pt>
                <c:pt idx="27">
                  <c:v>0.71</c:v>
                </c:pt>
                <c:pt idx="28">
                  <c:v>1.72</c:v>
                </c:pt>
                <c:pt idx="29">
                  <c:v>0.89500000000000002</c:v>
                </c:pt>
                <c:pt idx="30">
                  <c:v>1.4510000000000001</c:v>
                </c:pt>
                <c:pt idx="31">
                  <c:v>0.89</c:v>
                </c:pt>
                <c:pt idx="32">
                  <c:v>1.87</c:v>
                </c:pt>
                <c:pt idx="33">
                  <c:v>2.3199999999999998</c:v>
                </c:pt>
                <c:pt idx="34">
                  <c:v>1.05</c:v>
                </c:pt>
                <c:pt idx="35">
                  <c:v>0.62</c:v>
                </c:pt>
                <c:pt idx="36">
                  <c:v>0.97</c:v>
                </c:pt>
                <c:pt idx="37">
                  <c:v>1.42</c:v>
                </c:pt>
                <c:pt idx="38">
                  <c:v>1.127</c:v>
                </c:pt>
                <c:pt idx="39">
                  <c:v>1</c:v>
                </c:pt>
                <c:pt idx="40">
                  <c:v>0.88</c:v>
                </c:pt>
                <c:pt idx="41">
                  <c:v>0.81</c:v>
                </c:pt>
                <c:pt idx="42">
                  <c:v>1.6</c:v>
                </c:pt>
                <c:pt idx="43">
                  <c:v>1.47</c:v>
                </c:pt>
                <c:pt idx="44">
                  <c:v>0.77</c:v>
                </c:pt>
                <c:pt idx="45">
                  <c:v>0.93</c:v>
                </c:pt>
                <c:pt idx="46">
                  <c:v>0.85</c:v>
                </c:pt>
              </c:numCache>
            </c:numRef>
          </c:val>
        </c:ser>
        <c:ser>
          <c:idx val="9"/>
          <c:order val="9"/>
          <c:tx>
            <c:strRef>
              <c:f>'ettevõtete vee ja kanali hind'!$K$1:$K$2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hind'!$K$3:$K$53</c:f>
            </c:numRef>
          </c:val>
        </c:ser>
        <c:ser>
          <c:idx val="10"/>
          <c:order val="10"/>
          <c:tx>
            <c:strRef>
              <c:f>'ettevõtete vee ja kanali hind'!$L$1:$L$2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hind'!$L$3:$L$53</c:f>
              <c:numCache>
                <c:formatCode>0.000</c:formatCode>
                <c:ptCount val="50"/>
                <c:pt idx="0" formatCode="General">
                  <c:v>0</c:v>
                </c:pt>
                <c:pt idx="1">
                  <c:v>1.22</c:v>
                </c:pt>
                <c:pt idx="2">
                  <c:v>1.8042933092587019</c:v>
                </c:pt>
                <c:pt idx="3">
                  <c:v>1.4390913458238968</c:v>
                </c:pt>
                <c:pt idx="4">
                  <c:v>1.55</c:v>
                </c:pt>
                <c:pt idx="5">
                  <c:v>1.7829999999999999</c:v>
                </c:pt>
                <c:pt idx="6">
                  <c:v>1.1299999999999999</c:v>
                </c:pt>
                <c:pt idx="7">
                  <c:v>0.66300000000000003</c:v>
                </c:pt>
                <c:pt idx="8">
                  <c:v>1.52</c:v>
                </c:pt>
                <c:pt idx="9">
                  <c:v>1.851</c:v>
                </c:pt>
                <c:pt idx="10">
                  <c:v>1.601</c:v>
                </c:pt>
                <c:pt idx="11">
                  <c:v>1.85</c:v>
                </c:pt>
                <c:pt idx="12">
                  <c:v>1.37</c:v>
                </c:pt>
                <c:pt idx="13">
                  <c:v>2.77</c:v>
                </c:pt>
                <c:pt idx="14">
                  <c:v>2.4</c:v>
                </c:pt>
                <c:pt idx="15">
                  <c:v>2.08</c:v>
                </c:pt>
                <c:pt idx="16">
                  <c:v>1.788</c:v>
                </c:pt>
                <c:pt idx="17">
                  <c:v>2.1772375170103633</c:v>
                </c:pt>
                <c:pt idx="18">
                  <c:v>1.95</c:v>
                </c:pt>
                <c:pt idx="19">
                  <c:v>1.5129999999999999</c:v>
                </c:pt>
                <c:pt idx="20">
                  <c:v>2.42</c:v>
                </c:pt>
                <c:pt idx="21">
                  <c:v>1.52</c:v>
                </c:pt>
                <c:pt idx="22">
                  <c:v>1.375</c:v>
                </c:pt>
                <c:pt idx="23">
                  <c:v>1.59</c:v>
                </c:pt>
                <c:pt idx="24">
                  <c:v>1.4710000000000001</c:v>
                </c:pt>
                <c:pt idx="25">
                  <c:v>1.64</c:v>
                </c:pt>
                <c:pt idx="26">
                  <c:v>1.05</c:v>
                </c:pt>
                <c:pt idx="27">
                  <c:v>0.94</c:v>
                </c:pt>
                <c:pt idx="28">
                  <c:v>2.1800000000000002</c:v>
                </c:pt>
                <c:pt idx="29">
                  <c:v>1.1419999999999999</c:v>
                </c:pt>
                <c:pt idx="30">
                  <c:v>2.2669999999999999</c:v>
                </c:pt>
                <c:pt idx="31">
                  <c:v>0.75</c:v>
                </c:pt>
                <c:pt idx="32">
                  <c:v>2.82</c:v>
                </c:pt>
                <c:pt idx="33">
                  <c:v>1.72</c:v>
                </c:pt>
                <c:pt idx="34">
                  <c:v>1.37</c:v>
                </c:pt>
                <c:pt idx="35">
                  <c:v>1.08</c:v>
                </c:pt>
                <c:pt idx="36">
                  <c:v>1.26</c:v>
                </c:pt>
                <c:pt idx="37">
                  <c:v>2.2000000000000002</c:v>
                </c:pt>
                <c:pt idx="38">
                  <c:v>1.1759999999999999</c:v>
                </c:pt>
                <c:pt idx="39">
                  <c:v>1.63</c:v>
                </c:pt>
                <c:pt idx="40">
                  <c:v>1.91</c:v>
                </c:pt>
                <c:pt idx="41">
                  <c:v>1.55</c:v>
                </c:pt>
                <c:pt idx="42">
                  <c:v>2.85</c:v>
                </c:pt>
                <c:pt idx="43">
                  <c:v>2.2000000000000002</c:v>
                </c:pt>
                <c:pt idx="44">
                  <c:v>1.08</c:v>
                </c:pt>
                <c:pt idx="45">
                  <c:v>1.25</c:v>
                </c:pt>
                <c:pt idx="46">
                  <c:v>1.43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92144"/>
        <c:axId val="202492928"/>
      </c:barChart>
      <c:catAx>
        <c:axId val="20249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492928"/>
        <c:crosses val="autoZero"/>
        <c:auto val="1"/>
        <c:lblAlgn val="ctr"/>
        <c:lblOffset val="100"/>
        <c:noMultiLvlLbl val="0"/>
      </c:catAx>
      <c:valAx>
        <c:axId val="20249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9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1m</a:t>
            </a:r>
            <a:r>
              <a:rPr lang="et-EE">
                <a:latin typeface="Calibri"/>
              </a:rPr>
              <a:t>³</a:t>
            </a:r>
            <a:r>
              <a:rPr lang="et-EE"/>
              <a:t> vee</a:t>
            </a:r>
            <a:r>
              <a:rPr lang="et-EE" baseline="0"/>
              <a:t> müügi kohta 01.01.2016-30.06.2016</a:t>
            </a:r>
            <a:endParaRPr lang="et-E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vee müügist'!$AC$1:$AC$2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müügist'!$AC$3:$AC$53</c:f>
            </c:numRef>
          </c:val>
        </c:ser>
        <c:ser>
          <c:idx val="1"/>
          <c:order val="1"/>
          <c:tx>
            <c:strRef>
              <c:f>'tulu 1m3 vee müügist'!$AD$1:$AD$2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müügist'!$AD$3:$AD$53</c:f>
            </c:numRef>
          </c:val>
        </c:ser>
        <c:ser>
          <c:idx val="2"/>
          <c:order val="2"/>
          <c:tx>
            <c:strRef>
              <c:f>'tulu 1m3 vee müügist'!$AE$1:$AE$2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müügist'!$AE$3:$AE$53</c:f>
            </c:numRef>
          </c:val>
        </c:ser>
        <c:ser>
          <c:idx val="3"/>
          <c:order val="3"/>
          <c:tx>
            <c:strRef>
              <c:f>'tulu 1m3 vee müügist'!$AF$1:$AF$2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müügist'!$AF$3:$AF$53</c:f>
            </c:numRef>
          </c:val>
        </c:ser>
        <c:ser>
          <c:idx val="4"/>
          <c:order val="4"/>
          <c:tx>
            <c:strRef>
              <c:f>'tulu 1m3 vee müügist'!$AG$1:$AG$2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müügist'!$AG$3:$AG$53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1.1510102460978646</c:v>
                </c:pt>
                <c:pt idx="2">
                  <c:v>1.2025922720945106</c:v>
                </c:pt>
                <c:pt idx="3">
                  <c:v>0.85431464745834296</c:v>
                </c:pt>
                <c:pt idx="4">
                  <c:v>0.8992786481847137</c:v>
                </c:pt>
                <c:pt idx="5">
                  <c:v>1.1885097027052862</c:v>
                </c:pt>
                <c:pt idx="6">
                  <c:v>1.027480849958887</c:v>
                </c:pt>
                <c:pt idx="7">
                  <c:v>0.94793581815142913</c:v>
                </c:pt>
                <c:pt idx="8">
                  <c:v>1.1939526152909543</c:v>
                </c:pt>
                <c:pt idx="9">
                  <c:v>1.0199724733335418</c:v>
                </c:pt>
                <c:pt idx="10">
                  <c:v>0.77499272120907337</c:v>
                </c:pt>
                <c:pt idx="11">
                  <c:v>1.3599843350647209</c:v>
                </c:pt>
                <c:pt idx="12">
                  <c:v>1.3296099962135555</c:v>
                </c:pt>
                <c:pt idx="13">
                  <c:v>1.1200358627208407</c:v>
                </c:pt>
                <c:pt idx="14">
                  <c:v>1.4787091317408931</c:v>
                </c:pt>
                <c:pt idx="15">
                  <c:v>0.91675297520176646</c:v>
                </c:pt>
                <c:pt idx="16">
                  <c:v>1.1111904974546754</c:v>
                </c:pt>
                <c:pt idx="17">
                  <c:v>1.5843125734430081</c:v>
                </c:pt>
                <c:pt idx="18">
                  <c:v>0.90049418992921071</c:v>
                </c:pt>
                <c:pt idx="19">
                  <c:v>1.2300059907143928</c:v>
                </c:pt>
                <c:pt idx="20">
                  <c:v>1.2228754232534951</c:v>
                </c:pt>
                <c:pt idx="21">
                  <c:v>0.92787157287157296</c:v>
                </c:pt>
                <c:pt idx="22">
                  <c:v>0.8501387866085085</c:v>
                </c:pt>
                <c:pt idx="23">
                  <c:v>0.87500255890601641</c:v>
                </c:pt>
                <c:pt idx="24">
                  <c:v>1.5632614438355086</c:v>
                </c:pt>
                <c:pt idx="25">
                  <c:v>1</c:v>
                </c:pt>
                <c:pt idx="26">
                  <c:v>0.74341341430740382</c:v>
                </c:pt>
                <c:pt idx="27">
                  <c:v>1.0999991317635618</c:v>
                </c:pt>
                <c:pt idx="28">
                  <c:v>0.72492050493986027</c:v>
                </c:pt>
                <c:pt idx="29">
                  <c:v>1.6600186786370621</c:v>
                </c:pt>
                <c:pt idx="30">
                  <c:v>0.90452499407723286</c:v>
                </c:pt>
                <c:pt idx="31">
                  <c:v>1.2528844335161717</c:v>
                </c:pt>
                <c:pt idx="32">
                  <c:v>0.77005351824089929</c:v>
                </c:pt>
                <c:pt idx="33">
                  <c:v>1.120001251153407</c:v>
                </c:pt>
                <c:pt idx="34">
                  <c:v>0.95006242506890448</c:v>
                </c:pt>
                <c:pt idx="35">
                  <c:v>0.90000384847279769</c:v>
                </c:pt>
                <c:pt idx="36">
                  <c:v>0.61660028508857534</c:v>
                </c:pt>
                <c:pt idx="37">
                  <c:v>1.0660269114425784</c:v>
                </c:pt>
                <c:pt idx="38">
                  <c:v>1.4200016039778651</c:v>
                </c:pt>
                <c:pt idx="39">
                  <c:v>0.98948246180331378</c:v>
                </c:pt>
                <c:pt idx="40">
                  <c:v>1</c:v>
                </c:pt>
                <c:pt idx="41">
                  <c:v>0.87930090545377981</c:v>
                </c:pt>
                <c:pt idx="42">
                  <c:v>0.81000156152404745</c:v>
                </c:pt>
                <c:pt idx="43">
                  <c:v>2.3797861331493619</c:v>
                </c:pt>
                <c:pt idx="44">
                  <c:v>1.2537475175246888</c:v>
                </c:pt>
                <c:pt idx="45">
                  <c:v>0.77000090836924029</c:v>
                </c:pt>
                <c:pt idx="46">
                  <c:v>0.93004288827954718</c:v>
                </c:pt>
                <c:pt idx="47">
                  <c:v>0.90206865095478339</c:v>
                </c:pt>
              </c:numCache>
            </c:numRef>
          </c:val>
        </c:ser>
        <c:ser>
          <c:idx val="5"/>
          <c:order val="5"/>
          <c:tx>
            <c:strRef>
              <c:f>'tulu 1m3 vee müügist'!$AH$1:$AH$2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müügist'!$AH$3:$AH$53</c:f>
            </c:numRef>
          </c:val>
        </c:ser>
        <c:ser>
          <c:idx val="6"/>
          <c:order val="6"/>
          <c:tx>
            <c:strRef>
              <c:f>'tulu 1m3 vee müügist'!$AI$1:$AI$2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müügist'!$AI$3:$AI$53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1.1416239316239316</c:v>
                </c:pt>
                <c:pt idx="2">
                  <c:v>1.2218152886351865</c:v>
                </c:pt>
                <c:pt idx="3">
                  <c:v>0</c:v>
                </c:pt>
                <c:pt idx="4">
                  <c:v>0.90147571311792796</c:v>
                </c:pt>
                <c:pt idx="5">
                  <c:v>1.1095625241966705</c:v>
                </c:pt>
                <c:pt idx="6">
                  <c:v>1.2121822033898306</c:v>
                </c:pt>
                <c:pt idx="7">
                  <c:v>0.94837261503928161</c:v>
                </c:pt>
                <c:pt idx="8">
                  <c:v>1.625392045087874</c:v>
                </c:pt>
                <c:pt idx="9">
                  <c:v>1.019987294140644</c:v>
                </c:pt>
                <c:pt idx="10">
                  <c:v>0.77497608309416421</c:v>
                </c:pt>
                <c:pt idx="11">
                  <c:v>1.4299806326662361</c:v>
                </c:pt>
                <c:pt idx="12">
                  <c:v>1.3335171653109059</c:v>
                </c:pt>
                <c:pt idx="13">
                  <c:v>1.1200061344988881</c:v>
                </c:pt>
                <c:pt idx="14">
                  <c:v>1.8628276660701126</c:v>
                </c:pt>
                <c:pt idx="15">
                  <c:v>1.0949031272610339</c:v>
                </c:pt>
                <c:pt idx="16">
                  <c:v>1.0997260593343823</c:v>
                </c:pt>
                <c:pt idx="17">
                  <c:v>1.4773082942097027</c:v>
                </c:pt>
                <c:pt idx="18">
                  <c:v>0.95546205773650439</c:v>
                </c:pt>
                <c:pt idx="19">
                  <c:v>1.2300312522712407</c:v>
                </c:pt>
                <c:pt idx="20">
                  <c:v>1.224065163042017</c:v>
                </c:pt>
                <c:pt idx="21">
                  <c:v>0.89823941805914298</c:v>
                </c:pt>
                <c:pt idx="22">
                  <c:v>1.2199553713739242</c:v>
                </c:pt>
                <c:pt idx="23">
                  <c:v>0.70381876028289236</c:v>
                </c:pt>
                <c:pt idx="24">
                  <c:v>1.5092914153414976</c:v>
                </c:pt>
                <c:pt idx="25">
                  <c:v>1</c:v>
                </c:pt>
                <c:pt idx="26">
                  <c:v>0.99646973012399687</c:v>
                </c:pt>
                <c:pt idx="27">
                  <c:v>1.100005368551028</c:v>
                </c:pt>
                <c:pt idx="28">
                  <c:v>0.71291208791208793</c:v>
                </c:pt>
                <c:pt idx="29">
                  <c:v>1.7201517518411069</c:v>
                </c:pt>
                <c:pt idx="30">
                  <c:v>0.97400419287211726</c:v>
                </c:pt>
                <c:pt idx="31">
                  <c:v>1.4515110624538534</c:v>
                </c:pt>
                <c:pt idx="32">
                  <c:v>0.89000541548829659</c:v>
                </c:pt>
                <c:pt idx="33">
                  <c:v>1.6725586059922277</c:v>
                </c:pt>
                <c:pt idx="34">
                  <c:v>2.3200004215274048</c:v>
                </c:pt>
                <c:pt idx="35">
                  <c:v>1.0500034612455869</c:v>
                </c:pt>
                <c:pt idx="36">
                  <c:v>0.61673822921709776</c:v>
                </c:pt>
                <c:pt idx="37">
                  <c:v>1.3575633478372153</c:v>
                </c:pt>
                <c:pt idx="38">
                  <c:v>1.4200765381218723</c:v>
                </c:pt>
                <c:pt idx="39">
                  <c:v>1.1274434014356709</c:v>
                </c:pt>
                <c:pt idx="40">
                  <c:v>1</c:v>
                </c:pt>
                <c:pt idx="41">
                  <c:v>0.87928665854480403</c:v>
                </c:pt>
                <c:pt idx="42">
                  <c:v>0.80995114168910154</c:v>
                </c:pt>
                <c:pt idx="43">
                  <c:v>1.6684544124817162</c:v>
                </c:pt>
                <c:pt idx="44">
                  <c:v>1.3368299804452064</c:v>
                </c:pt>
                <c:pt idx="45">
                  <c:v>0.77000210881484599</c:v>
                </c:pt>
                <c:pt idx="46">
                  <c:v>0.92987533392698118</c:v>
                </c:pt>
                <c:pt idx="47">
                  <c:v>0.89665339137414712</c:v>
                </c:pt>
              </c:numCache>
            </c:numRef>
          </c:val>
        </c:ser>
        <c:ser>
          <c:idx val="7"/>
          <c:order val="7"/>
          <c:tx>
            <c:strRef>
              <c:f>'tulu 1m3 vee müügist'!$AJ$1:$AJ$2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müügist'!$AJ$3:$AJ$53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08648"/>
        <c:axId val="202008256"/>
      </c:barChart>
      <c:catAx>
        <c:axId val="202008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008256"/>
        <c:crosses val="autoZero"/>
        <c:auto val="1"/>
        <c:lblAlgn val="ctr"/>
        <c:lblOffset val="100"/>
        <c:noMultiLvlLbl val="0"/>
      </c:catAx>
      <c:valAx>
        <c:axId val="20200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08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 m</a:t>
            </a:r>
            <a:r>
              <a:rPr lang="et-EE">
                <a:latin typeface="Calibri"/>
              </a:rPr>
              <a:t>³</a:t>
            </a:r>
            <a:r>
              <a:rPr lang="et-EE"/>
              <a:t> kanalisatsiooniteenuse müügi kohta 01.01.2015-30.16.2016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kanali müügist 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'!$AC$3:$AC$53</c:f>
            </c:numRef>
          </c:val>
        </c:ser>
        <c:ser>
          <c:idx val="1"/>
          <c:order val="1"/>
          <c:tx>
            <c:strRef>
              <c:f>'tulu 1m3 kanali müügist 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'!$AD$3:$AD$53</c:f>
            </c:numRef>
          </c:val>
        </c:ser>
        <c:ser>
          <c:idx val="2"/>
          <c:order val="2"/>
          <c:tx>
            <c:strRef>
              <c:f>'tulu 1m3 kanali müügist 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'!$AE$3:$AE$53</c:f>
            </c:numRef>
          </c:val>
        </c:ser>
        <c:ser>
          <c:idx val="3"/>
          <c:order val="3"/>
          <c:tx>
            <c:strRef>
              <c:f>'tulu 1m3 kanali müügist 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'!$AF$3:$AF$53</c:f>
            </c:numRef>
          </c:val>
        </c:ser>
        <c:ser>
          <c:idx val="4"/>
          <c:order val="4"/>
          <c:tx>
            <c:strRef>
              <c:f>'tulu 1m3 kanali müügist 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'!$AG$3:$AG$53</c:f>
            </c:numRef>
          </c:val>
        </c:ser>
        <c:ser>
          <c:idx val="5"/>
          <c:order val="5"/>
          <c:tx>
            <c:strRef>
              <c:f>'tulu 1m3 kanali müügist 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'!$AH$3:$AH$53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1.2243969746524939</c:v>
                </c:pt>
                <c:pt idx="2">
                  <c:v>1.4799168784642156</c:v>
                </c:pt>
                <c:pt idx="3">
                  <c:v>0.69367560067187617</c:v>
                </c:pt>
                <c:pt idx="4">
                  <c:v>1.2792858585701632</c:v>
                </c:pt>
                <c:pt idx="5">
                  <c:v>1.5002362948960302</c:v>
                </c:pt>
                <c:pt idx="6">
                  <c:v>1.5206128009290278</c:v>
                </c:pt>
                <c:pt idx="7">
                  <c:v>1.1294997662459094</c:v>
                </c:pt>
                <c:pt idx="8">
                  <c:v>0.72271657806254119</c:v>
                </c:pt>
                <c:pt idx="9">
                  <c:v>1.5198300951781643</c:v>
                </c:pt>
                <c:pt idx="10">
                  <c:v>1.8509955752212393</c:v>
                </c:pt>
                <c:pt idx="11">
                  <c:v>1.56491469336886</c:v>
                </c:pt>
                <c:pt idx="12">
                  <c:v>1.8379248096695708</c:v>
                </c:pt>
                <c:pt idx="13">
                  <c:v>1.3699921054316053</c:v>
                </c:pt>
                <c:pt idx="14">
                  <c:v>1.8099944004721764</c:v>
                </c:pt>
                <c:pt idx="15">
                  <c:v>1.7151070578905629</c:v>
                </c:pt>
                <c:pt idx="16">
                  <c:v>2.2481244194631671</c:v>
                </c:pt>
                <c:pt idx="17">
                  <c:v>2.0534979423868314</c:v>
                </c:pt>
                <c:pt idx="18">
                  <c:v>1.7044366642930613</c:v>
                </c:pt>
                <c:pt idx="19">
                  <c:v>1.9499844564954578</c:v>
                </c:pt>
                <c:pt idx="20">
                  <c:v>1.4870748299319727</c:v>
                </c:pt>
                <c:pt idx="21">
                  <c:v>1.9413483196182066</c:v>
                </c:pt>
                <c:pt idx="22">
                  <c:v>1.083022081453372</c:v>
                </c:pt>
                <c:pt idx="23">
                  <c:v>1.3760302486094627</c:v>
                </c:pt>
                <c:pt idx="24">
                  <c:v>1.7068958034978086</c:v>
                </c:pt>
                <c:pt idx="25">
                  <c:v>1.33200507154501</c:v>
                </c:pt>
                <c:pt idx="26">
                  <c:v>1.4869307655090216</c:v>
                </c:pt>
                <c:pt idx="27">
                  <c:v>1.0500008764395519</c:v>
                </c:pt>
                <c:pt idx="28">
                  <c:v>0.9148335382793642</c:v>
                </c:pt>
                <c:pt idx="29">
                  <c:v>1.8699824164782717</c:v>
                </c:pt>
                <c:pt idx="30">
                  <c:v>1.1526390123973427</c:v>
                </c:pt>
                <c:pt idx="31">
                  <c:v>1.1893372645660973</c:v>
                </c:pt>
                <c:pt idx="32">
                  <c:v>0.59005094870688457</c:v>
                </c:pt>
                <c:pt idx="33">
                  <c:v>1.6899998398180331</c:v>
                </c:pt>
                <c:pt idx="34">
                  <c:v>0.78000003041046806</c:v>
                </c:pt>
                <c:pt idx="35">
                  <c:v>1.1799983165927836</c:v>
                </c:pt>
                <c:pt idx="36">
                  <c:v>1.0803993217390953</c:v>
                </c:pt>
                <c:pt idx="37">
                  <c:v>1.3498400907871659</c:v>
                </c:pt>
                <c:pt idx="38">
                  <c:v>2.1999608457321846</c:v>
                </c:pt>
                <c:pt idx="39">
                  <c:v>1.0485300921584075</c:v>
                </c:pt>
                <c:pt idx="40">
                  <c:v>1.630007267598742</c:v>
                </c:pt>
                <c:pt idx="41">
                  <c:v>1.9149208874745867</c:v>
                </c:pt>
                <c:pt idx="42">
                  <c:v>1.6131042065398868</c:v>
                </c:pt>
                <c:pt idx="43">
                  <c:v>3.88504016064257</c:v>
                </c:pt>
                <c:pt idx="44">
                  <c:v>1.9570502271405907</c:v>
                </c:pt>
                <c:pt idx="45">
                  <c:v>1.0799984353914456</c:v>
                </c:pt>
                <c:pt idx="46">
                  <c:v>1.2499999999999998</c:v>
                </c:pt>
                <c:pt idx="47">
                  <c:v>1.4242343481539865</c:v>
                </c:pt>
              </c:numCache>
            </c:numRef>
          </c:val>
        </c:ser>
        <c:ser>
          <c:idx val="6"/>
          <c:order val="6"/>
          <c:tx>
            <c:strRef>
              <c:f>'tulu 1m3 kanali müügist '!$AI$1:$AI$2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'!$AI$3:$AI$53</c:f>
            </c:numRef>
          </c:val>
        </c:ser>
        <c:ser>
          <c:idx val="7"/>
          <c:order val="7"/>
          <c:tx>
            <c:strRef>
              <c:f>'tulu 1m3 kanali müügist 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'!$AJ$3:$AJ$53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1.2051375147499319</c:v>
                </c:pt>
                <c:pt idx="2">
                  <c:v>1.7994401449036721</c:v>
                </c:pt>
                <c:pt idx="3">
                  <c:v>0</c:v>
                </c:pt>
                <c:pt idx="4">
                  <c:v>1.4390913458238968</c:v>
                </c:pt>
                <c:pt idx="5">
                  <c:v>1.5326864147088868</c:v>
                </c:pt>
                <c:pt idx="6">
                  <c:v>1.781928757602085</c:v>
                </c:pt>
                <c:pt idx="7">
                  <c:v>1.1293490460157127</c:v>
                </c:pt>
                <c:pt idx="8">
                  <c:v>0.66319702016629101</c:v>
                </c:pt>
                <c:pt idx="9">
                  <c:v>1.4808052386987747</c:v>
                </c:pt>
                <c:pt idx="10">
                  <c:v>1.8510138740661688</c:v>
                </c:pt>
                <c:pt idx="11">
                  <c:v>1.601358888550857</c:v>
                </c:pt>
                <c:pt idx="12">
                  <c:v>1.8770004572473709</c:v>
                </c:pt>
                <c:pt idx="13">
                  <c:v>1.7120861096873399</c:v>
                </c:pt>
                <c:pt idx="14">
                  <c:v>2.7699708454810494</c:v>
                </c:pt>
                <c:pt idx="15">
                  <c:v>2.0385751936746264</c:v>
                </c:pt>
                <c:pt idx="16">
                  <c:v>2.230357263914311</c:v>
                </c:pt>
                <c:pt idx="17">
                  <c:v>1.7883965280950207</c:v>
                </c:pt>
                <c:pt idx="18">
                  <c:v>2.1774573432429603</c:v>
                </c:pt>
                <c:pt idx="19">
                  <c:v>1.9499205087440381</c:v>
                </c:pt>
                <c:pt idx="20">
                  <c:v>1.5718848982659581</c:v>
                </c:pt>
                <c:pt idx="21">
                  <c:v>2.4168614973544043</c:v>
                </c:pt>
                <c:pt idx="22">
                  <c:v>1.3297051724953859</c:v>
                </c:pt>
                <c:pt idx="23">
                  <c:v>1.2255600483554963</c:v>
                </c:pt>
                <c:pt idx="24">
                  <c:v>1.6763188745603752</c:v>
                </c:pt>
                <c:pt idx="25">
                  <c:v>1.579728420630679</c:v>
                </c:pt>
                <c:pt idx="26">
                  <c:v>1.0635698876530413</c:v>
                </c:pt>
                <c:pt idx="27">
                  <c:v>1.0500005082127175</c:v>
                </c:pt>
                <c:pt idx="28">
                  <c:v>0.93642328275053144</c:v>
                </c:pt>
                <c:pt idx="29">
                  <c:v>2.1799410029498527</c:v>
                </c:pt>
                <c:pt idx="30">
                  <c:v>1.1427366645582964</c:v>
                </c:pt>
                <c:pt idx="31">
                  <c:v>2.2671181899374813</c:v>
                </c:pt>
                <c:pt idx="32">
                  <c:v>0.88915053317456283</c:v>
                </c:pt>
                <c:pt idx="33">
                  <c:v>2.5373875271486197</c:v>
                </c:pt>
                <c:pt idx="34">
                  <c:v>1.7223003878685197</c:v>
                </c:pt>
                <c:pt idx="35">
                  <c:v>1.3700143797774917</c:v>
                </c:pt>
                <c:pt idx="36">
                  <c:v>1.4643007406248481</c:v>
                </c:pt>
                <c:pt idx="37">
                  <c:v>1.4896474053538942</c:v>
                </c:pt>
                <c:pt idx="38">
                  <c:v>2.2002128306476134</c:v>
                </c:pt>
                <c:pt idx="39">
                  <c:v>1.1761019878997407</c:v>
                </c:pt>
                <c:pt idx="40">
                  <c:v>1.6299905890609796</c:v>
                </c:pt>
                <c:pt idx="41">
                  <c:v>1.9148816082995135</c:v>
                </c:pt>
                <c:pt idx="42">
                  <c:v>1.55001087192868</c:v>
                </c:pt>
                <c:pt idx="43">
                  <c:v>2.9237753378378377</c:v>
                </c:pt>
                <c:pt idx="44">
                  <c:v>2.0308053934688894</c:v>
                </c:pt>
                <c:pt idx="45">
                  <c:v>1.2486052009456265</c:v>
                </c:pt>
                <c:pt idx="46">
                  <c:v>1.25</c:v>
                </c:pt>
                <c:pt idx="47">
                  <c:v>1.4452321603919156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90968"/>
        <c:axId val="202493712"/>
      </c:barChart>
      <c:catAx>
        <c:axId val="202490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493712"/>
        <c:crosses val="autoZero"/>
        <c:auto val="1"/>
        <c:lblAlgn val="ctr"/>
        <c:lblOffset val="100"/>
        <c:noMultiLvlLbl val="0"/>
      </c:catAx>
      <c:valAx>
        <c:axId val="20249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90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 hind koos km-ga  30.06.2016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1 '!$AP$2</c:f>
              <c:strCache>
                <c:ptCount val="1"/>
                <c:pt idx="0">
                  <c:v>Vesi+kanal €+KM elanik</c:v>
                </c:pt>
              </c:strCache>
            </c:strRef>
          </c:tx>
          <c:invertIfNegative val="0"/>
          <c:cat>
            <c:strRef>
              <c:f>'graafik 1 '!$AO$3:$AO$50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</c:strCache>
            </c:strRef>
          </c:cat>
          <c:val>
            <c:numRef>
              <c:f>'graafik 1 '!$AP$3:$AP$50</c:f>
              <c:numCache>
                <c:formatCode>0.00</c:formatCode>
                <c:ptCount val="48"/>
                <c:pt idx="1">
                  <c:v>2.8439999999999999</c:v>
                </c:pt>
                <c:pt idx="2">
                  <c:v>3.2190109806704714</c:v>
                </c:pt>
                <c:pt idx="3">
                  <c:v>1.5899999999999999</c:v>
                </c:pt>
                <c:pt idx="4">
                  <c:v>2.6142774081058522</c:v>
                </c:pt>
                <c:pt idx="5">
                  <c:v>3.024</c:v>
                </c:pt>
                <c:pt idx="6">
                  <c:v>3.05</c:v>
                </c:pt>
                <c:pt idx="7">
                  <c:v>2.5</c:v>
                </c:pt>
                <c:pt idx="8">
                  <c:v>2.3004000000000002</c:v>
                </c:pt>
                <c:pt idx="9">
                  <c:v>3.048</c:v>
                </c:pt>
                <c:pt idx="10">
                  <c:v>3.1500000000000004</c:v>
                </c:pt>
                <c:pt idx="11">
                  <c:v>3.51</c:v>
                </c:pt>
                <c:pt idx="12">
                  <c:v>3.8330000000000002</c:v>
                </c:pt>
                <c:pt idx="13">
                  <c:v>2.988</c:v>
                </c:pt>
                <c:pt idx="14">
                  <c:v>3.7560000000000002</c:v>
                </c:pt>
                <c:pt idx="15">
                  <c:v>3.8280000000000003</c:v>
                </c:pt>
                <c:pt idx="16">
                  <c:v>3.6959999999999997</c:v>
                </c:pt>
                <c:pt idx="17">
                  <c:v>4.2029999999999994</c:v>
                </c:pt>
                <c:pt idx="18">
                  <c:v>3.1236379278636335</c:v>
                </c:pt>
                <c:pt idx="19">
                  <c:v>3.8159999999999998</c:v>
                </c:pt>
                <c:pt idx="20">
                  <c:v>3.282</c:v>
                </c:pt>
                <c:pt idx="21">
                  <c:v>3.444</c:v>
                </c:pt>
                <c:pt idx="22">
                  <c:v>2.4</c:v>
                </c:pt>
                <c:pt idx="23">
                  <c:v>2.7</c:v>
                </c:pt>
                <c:pt idx="24">
                  <c:v>3.6479999999999997</c:v>
                </c:pt>
                <c:pt idx="25">
                  <c:v>2.9939999999999998</c:v>
                </c:pt>
                <c:pt idx="26">
                  <c:v>2.6760000000000002</c:v>
                </c:pt>
                <c:pt idx="27">
                  <c:v>2.58</c:v>
                </c:pt>
                <c:pt idx="28">
                  <c:v>1.98</c:v>
                </c:pt>
                <c:pt idx="29">
                  <c:v>4.2360000000000007</c:v>
                </c:pt>
                <c:pt idx="30">
                  <c:v>2.4329999999999998</c:v>
                </c:pt>
                <c:pt idx="31">
                  <c:v>2.9303999999999997</c:v>
                </c:pt>
                <c:pt idx="32">
                  <c:v>1.6320000000000001</c:v>
                </c:pt>
                <c:pt idx="33">
                  <c:v>3.3719999999999999</c:v>
                </c:pt>
                <c:pt idx="34">
                  <c:v>2.08</c:v>
                </c:pt>
                <c:pt idx="35">
                  <c:v>2.496</c:v>
                </c:pt>
                <c:pt idx="36">
                  <c:v>2.04</c:v>
                </c:pt>
                <c:pt idx="37">
                  <c:v>2.6760000000000002</c:v>
                </c:pt>
                <c:pt idx="38">
                  <c:v>4.3440000000000003</c:v>
                </c:pt>
                <c:pt idx="39">
                  <c:v>2.4459999999999997</c:v>
                </c:pt>
                <c:pt idx="40">
                  <c:v>3.1559999999999997</c:v>
                </c:pt>
                <c:pt idx="41">
                  <c:v>3.3479999999999999</c:v>
                </c:pt>
                <c:pt idx="42">
                  <c:v>2.8319999999999999</c:v>
                </c:pt>
                <c:pt idx="43">
                  <c:v>5.34</c:v>
                </c:pt>
                <c:pt idx="44">
                  <c:v>3.84</c:v>
                </c:pt>
                <c:pt idx="45">
                  <c:v>2.2200000000000002</c:v>
                </c:pt>
                <c:pt idx="46">
                  <c:v>2.6160000000000001</c:v>
                </c:pt>
                <c:pt idx="47">
                  <c:v>2.7359999999999998</c:v>
                </c:pt>
              </c:numCache>
            </c:numRef>
          </c:val>
        </c:ser>
        <c:ser>
          <c:idx val="1"/>
          <c:order val="1"/>
          <c:tx>
            <c:strRef>
              <c:f>'graafik 1 '!$AQ$2</c:f>
              <c:strCache>
                <c:ptCount val="1"/>
                <c:pt idx="0">
                  <c:v>Vesi+kanal €+KM ettevõte</c:v>
                </c:pt>
              </c:strCache>
            </c:strRef>
          </c:tx>
          <c:invertIfNegative val="0"/>
          <c:cat>
            <c:strRef>
              <c:f>'graafik 1 '!$AO$3:$AO$50</c:f>
              <c:strCache>
                <c:ptCount val="48"/>
                <c:pt idx="0">
                  <c:v>30.06.2016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</c:strCache>
            </c:strRef>
          </c:cat>
          <c:val>
            <c:numRef>
              <c:f>'graafik 1 '!$AQ$3:$AQ$50</c:f>
              <c:numCache>
                <c:formatCode>0.00</c:formatCode>
                <c:ptCount val="48"/>
                <c:pt idx="1">
                  <c:v>2.8439999999999999</c:v>
                </c:pt>
                <c:pt idx="2">
                  <c:v>3.6320494470988267</c:v>
                </c:pt>
                <c:pt idx="3">
                  <c:v>0</c:v>
                </c:pt>
                <c:pt idx="4">
                  <c:v>2.8086804707301898</c:v>
                </c:pt>
                <c:pt idx="5">
                  <c:v>3.024</c:v>
                </c:pt>
                <c:pt idx="6">
                  <c:v>3.58</c:v>
                </c:pt>
                <c:pt idx="7">
                  <c:v>2.5</c:v>
                </c:pt>
                <c:pt idx="8">
                  <c:v>2.746</c:v>
                </c:pt>
                <c:pt idx="9">
                  <c:v>3.048</c:v>
                </c:pt>
                <c:pt idx="10">
                  <c:v>3.1500000000000004</c:v>
                </c:pt>
                <c:pt idx="11">
                  <c:v>3.637</c:v>
                </c:pt>
                <c:pt idx="12">
                  <c:v>3.8330000000000002</c:v>
                </c:pt>
                <c:pt idx="13">
                  <c:v>2.988</c:v>
                </c:pt>
                <c:pt idx="14">
                  <c:v>5.52</c:v>
                </c:pt>
                <c:pt idx="15">
                  <c:v>4.4039999999999999</c:v>
                </c:pt>
                <c:pt idx="16">
                  <c:v>3.6959999999999997</c:v>
                </c:pt>
                <c:pt idx="17">
                  <c:v>3.891</c:v>
                </c:pt>
                <c:pt idx="18">
                  <c:v>3.7588763851523908</c:v>
                </c:pt>
                <c:pt idx="19">
                  <c:v>3.8159999999999998</c:v>
                </c:pt>
                <c:pt idx="20">
                  <c:v>3.282</c:v>
                </c:pt>
                <c:pt idx="21">
                  <c:v>3.984</c:v>
                </c:pt>
                <c:pt idx="22">
                  <c:v>3.2880000000000003</c:v>
                </c:pt>
                <c:pt idx="23">
                  <c:v>2.7</c:v>
                </c:pt>
                <c:pt idx="24">
                  <c:v>3.6479999999999997</c:v>
                </c:pt>
                <c:pt idx="25">
                  <c:v>3.274</c:v>
                </c:pt>
                <c:pt idx="26">
                  <c:v>3.1679999999999997</c:v>
                </c:pt>
                <c:pt idx="27">
                  <c:v>2.58</c:v>
                </c:pt>
                <c:pt idx="28">
                  <c:v>1.98</c:v>
                </c:pt>
                <c:pt idx="29">
                  <c:v>4.68</c:v>
                </c:pt>
                <c:pt idx="30">
                  <c:v>2.444</c:v>
                </c:pt>
                <c:pt idx="31">
                  <c:v>4.4615999999999998</c:v>
                </c:pt>
                <c:pt idx="32">
                  <c:v>1.968</c:v>
                </c:pt>
                <c:pt idx="33">
                  <c:v>5.6280000000000001</c:v>
                </c:pt>
                <c:pt idx="34">
                  <c:v>4.84</c:v>
                </c:pt>
                <c:pt idx="35">
                  <c:v>2.9039999999999999</c:v>
                </c:pt>
                <c:pt idx="36">
                  <c:v>2.04</c:v>
                </c:pt>
                <c:pt idx="37">
                  <c:v>2.6760000000000002</c:v>
                </c:pt>
                <c:pt idx="38">
                  <c:v>4.3440000000000003</c:v>
                </c:pt>
                <c:pt idx="39">
                  <c:v>2.7629999999999999</c:v>
                </c:pt>
                <c:pt idx="40">
                  <c:v>3.1559999999999997</c:v>
                </c:pt>
                <c:pt idx="41">
                  <c:v>3.3479999999999999</c:v>
                </c:pt>
                <c:pt idx="42">
                  <c:v>2.8319999999999999</c:v>
                </c:pt>
                <c:pt idx="43">
                  <c:v>5.34</c:v>
                </c:pt>
                <c:pt idx="44">
                  <c:v>4.4000000000000004</c:v>
                </c:pt>
                <c:pt idx="45">
                  <c:v>2.2200000000000002</c:v>
                </c:pt>
                <c:pt idx="46">
                  <c:v>2.6160000000000001</c:v>
                </c:pt>
                <c:pt idx="47">
                  <c:v>2.7359999999999998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36784"/>
        <c:axId val="203537176"/>
      </c:barChart>
      <c:catAx>
        <c:axId val="20353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537176"/>
        <c:crosses val="autoZero"/>
        <c:auto val="1"/>
        <c:lblAlgn val="ctr"/>
        <c:lblOffset val="100"/>
        <c:noMultiLvlLbl val="0"/>
      </c:catAx>
      <c:valAx>
        <c:axId val="203537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536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6</xdr:row>
      <xdr:rowOff>152400</xdr:rowOff>
    </xdr:from>
    <xdr:to>
      <xdr:col>55</xdr:col>
      <xdr:colOff>371475</xdr:colOff>
      <xdr:row>27</xdr:row>
      <xdr:rowOff>142881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228599</xdr:colOff>
      <xdr:row>0</xdr:row>
      <xdr:rowOff>114306</xdr:rowOff>
    </xdr:from>
    <xdr:to>
      <xdr:col>73</xdr:col>
      <xdr:colOff>0</xdr:colOff>
      <xdr:row>34</xdr:row>
      <xdr:rowOff>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428625</xdr:colOff>
      <xdr:row>8</xdr:row>
      <xdr:rowOff>19050</xdr:rowOff>
    </xdr:from>
    <xdr:to>
      <xdr:col>62</xdr:col>
      <xdr:colOff>381000</xdr:colOff>
      <xdr:row>36</xdr:row>
      <xdr:rowOff>66675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542925</xdr:colOff>
      <xdr:row>11</xdr:row>
      <xdr:rowOff>152400</xdr:rowOff>
    </xdr:from>
    <xdr:to>
      <xdr:col>65</xdr:col>
      <xdr:colOff>228600</xdr:colOff>
      <xdr:row>34</xdr:row>
      <xdr:rowOff>90487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0.51194</cdr:x>
      <cdr:y>0.53097</cdr:y>
    </cdr:from>
    <cdr:to>
      <cdr:x>0.60363</cdr:x>
      <cdr:y>0.81416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05400" y="1714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314326</xdr:colOff>
      <xdr:row>8</xdr:row>
      <xdr:rowOff>114299</xdr:rowOff>
    </xdr:from>
    <xdr:to>
      <xdr:col>58</xdr:col>
      <xdr:colOff>428625</xdr:colOff>
      <xdr:row>37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295276</xdr:colOff>
      <xdr:row>11</xdr:row>
      <xdr:rowOff>171450</xdr:rowOff>
    </xdr:from>
    <xdr:to>
      <xdr:col>63</xdr:col>
      <xdr:colOff>495300</xdr:colOff>
      <xdr:row>33</xdr:row>
      <xdr:rowOff>61912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142875</xdr:colOff>
      <xdr:row>5</xdr:row>
      <xdr:rowOff>171450</xdr:rowOff>
    </xdr:from>
    <xdr:to>
      <xdr:col>60</xdr:col>
      <xdr:colOff>285750</xdr:colOff>
      <xdr:row>36</xdr:row>
      <xdr:rowOff>152400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352425</xdr:colOff>
      <xdr:row>11</xdr:row>
      <xdr:rowOff>152399</xdr:rowOff>
    </xdr:from>
    <xdr:to>
      <xdr:col>62</xdr:col>
      <xdr:colOff>266700</xdr:colOff>
      <xdr:row>37</xdr:row>
      <xdr:rowOff>47624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266701</xdr:colOff>
      <xdr:row>6</xdr:row>
      <xdr:rowOff>161923</xdr:rowOff>
    </xdr:from>
    <xdr:to>
      <xdr:col>56</xdr:col>
      <xdr:colOff>1</xdr:colOff>
      <xdr:row>33</xdr:row>
      <xdr:rowOff>180975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523875</xdr:colOff>
      <xdr:row>9</xdr:row>
      <xdr:rowOff>133350</xdr:rowOff>
    </xdr:from>
    <xdr:to>
      <xdr:col>57</xdr:col>
      <xdr:colOff>95250</xdr:colOff>
      <xdr:row>34</xdr:row>
      <xdr:rowOff>90487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457199</xdr:colOff>
      <xdr:row>9</xdr:row>
      <xdr:rowOff>104775</xdr:rowOff>
    </xdr:from>
    <xdr:to>
      <xdr:col>57</xdr:col>
      <xdr:colOff>209550</xdr:colOff>
      <xdr:row>30</xdr:row>
      <xdr:rowOff>57156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53"/>
  <sheetViews>
    <sheetView tabSelected="1" zoomScaleNormal="10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Z24" sqref="Z24"/>
    </sheetView>
  </sheetViews>
  <sheetFormatPr defaultRowHeight="15" x14ac:dyDescent="0.25"/>
  <cols>
    <col min="1" max="1" width="25.42578125" style="11" customWidth="1"/>
    <col min="2" max="2" width="14.85546875" style="11" customWidth="1"/>
    <col min="3" max="3" width="13" style="11" hidden="1" customWidth="1"/>
    <col min="4" max="4" width="9.7109375" customWidth="1"/>
    <col min="5" max="9" width="9.140625" customWidth="1"/>
    <col min="10" max="10" width="10.28515625" customWidth="1"/>
    <col min="11" max="29" width="9.140625" customWidth="1"/>
    <col min="30" max="30" width="10.7109375" customWidth="1"/>
    <col min="31" max="31" width="15" customWidth="1"/>
    <col min="32" max="32" width="15.7109375" customWidth="1"/>
    <col min="33" max="33" width="18.7109375" customWidth="1"/>
    <col min="34" max="35" width="17.28515625" customWidth="1"/>
    <col min="36" max="36" width="17.7109375" customWidth="1"/>
    <col min="37" max="37" width="18.85546875" customWidth="1"/>
    <col min="38" max="38" width="20.28515625" customWidth="1"/>
    <col min="39" max="42" width="9.140625" customWidth="1"/>
    <col min="43" max="43" width="19.28515625" customWidth="1"/>
    <col min="44" max="44" width="14.42578125" customWidth="1"/>
    <col min="45" max="45" width="16.85546875" customWidth="1"/>
    <col min="46" max="46" width="14.5703125" customWidth="1"/>
    <col min="47" max="47" width="13.85546875" customWidth="1"/>
    <col min="48" max="48" width="13.28515625" customWidth="1"/>
  </cols>
  <sheetData>
    <row r="1" spans="1:48" x14ac:dyDescent="0.25">
      <c r="AE1" s="24" t="s">
        <v>61</v>
      </c>
      <c r="AF1" s="25"/>
      <c r="AG1" s="24" t="s">
        <v>61</v>
      </c>
      <c r="AH1" s="25"/>
      <c r="AI1" s="38" t="s">
        <v>63</v>
      </c>
      <c r="AJ1" s="38"/>
      <c r="AK1" s="40" t="s">
        <v>64</v>
      </c>
      <c r="AL1" s="41"/>
      <c r="AM1" s="27" t="s">
        <v>58</v>
      </c>
      <c r="AN1" s="28"/>
      <c r="AO1" s="28"/>
      <c r="AP1" s="29"/>
      <c r="AQ1" s="78"/>
      <c r="AR1" s="79"/>
      <c r="AS1" s="78"/>
      <c r="AT1" s="79"/>
      <c r="AU1" s="78"/>
      <c r="AV1" s="79"/>
    </row>
    <row r="2" spans="1:48" x14ac:dyDescent="0.25">
      <c r="A2" s="6"/>
      <c r="B2" s="51" t="s">
        <v>105</v>
      </c>
      <c r="C2" s="49" t="s">
        <v>77</v>
      </c>
      <c r="D2" s="80" t="s">
        <v>0</v>
      </c>
      <c r="E2" s="81"/>
      <c r="F2" s="82"/>
      <c r="G2" s="80" t="s">
        <v>4</v>
      </c>
      <c r="H2" s="81"/>
      <c r="I2" s="81"/>
      <c r="J2" s="42"/>
      <c r="K2" s="18" t="s">
        <v>6</v>
      </c>
      <c r="L2" s="19"/>
      <c r="M2" s="22" t="s">
        <v>7</v>
      </c>
      <c r="N2" s="19"/>
      <c r="O2" s="22" t="s">
        <v>8</v>
      </c>
      <c r="P2" s="19"/>
      <c r="Q2" s="22" t="s">
        <v>9</v>
      </c>
      <c r="R2" s="19"/>
      <c r="S2" s="22" t="s">
        <v>56</v>
      </c>
      <c r="T2" s="18"/>
      <c r="U2" s="19"/>
      <c r="V2" s="22" t="s">
        <v>57</v>
      </c>
      <c r="W2" s="18"/>
      <c r="X2" s="19"/>
      <c r="Y2" s="22" t="s">
        <v>11</v>
      </c>
      <c r="Z2" s="18"/>
      <c r="AA2" s="19"/>
      <c r="AB2" s="83" t="s">
        <v>12</v>
      </c>
      <c r="AC2" s="84"/>
      <c r="AD2" s="85"/>
      <c r="AE2" s="24" t="s">
        <v>53</v>
      </c>
      <c r="AF2" s="25"/>
      <c r="AG2" s="24" t="s">
        <v>55</v>
      </c>
      <c r="AH2" s="25"/>
      <c r="AI2" s="38" t="s">
        <v>53</v>
      </c>
      <c r="AJ2" s="38"/>
      <c r="AK2" s="38" t="s">
        <v>53</v>
      </c>
      <c r="AL2" s="38"/>
      <c r="AM2" s="27" t="s">
        <v>53</v>
      </c>
      <c r="AN2" s="29"/>
      <c r="AO2" s="27" t="s">
        <v>55</v>
      </c>
      <c r="AP2" s="29"/>
      <c r="AQ2" s="76"/>
      <c r="AR2" s="77"/>
      <c r="AS2" s="76"/>
      <c r="AT2" s="77"/>
      <c r="AU2" s="76"/>
      <c r="AV2" s="77"/>
    </row>
    <row r="3" spans="1:48" ht="21" x14ac:dyDescent="0.35">
      <c r="A3" s="10">
        <v>42551</v>
      </c>
      <c r="B3" s="52" t="s">
        <v>112</v>
      </c>
      <c r="C3" s="50">
        <v>2014</v>
      </c>
      <c r="D3" s="20" t="s">
        <v>1</v>
      </c>
      <c r="E3" s="20" t="s">
        <v>2</v>
      </c>
      <c r="F3" s="20" t="s">
        <v>3</v>
      </c>
      <c r="G3" s="23" t="s">
        <v>1</v>
      </c>
      <c r="H3" s="23" t="s">
        <v>5</v>
      </c>
      <c r="I3" s="23" t="s">
        <v>3</v>
      </c>
      <c r="J3" s="23" t="s">
        <v>43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</v>
      </c>
      <c r="T3" s="20" t="s">
        <v>2</v>
      </c>
      <c r="U3" s="20" t="s">
        <v>10</v>
      </c>
      <c r="V3" s="20" t="s">
        <v>1</v>
      </c>
      <c r="W3" s="20" t="s">
        <v>2</v>
      </c>
      <c r="X3" s="20" t="s">
        <v>10</v>
      </c>
      <c r="Y3" s="20" t="s">
        <v>1</v>
      </c>
      <c r="Z3" s="20" t="s">
        <v>2</v>
      </c>
      <c r="AA3" s="20" t="s">
        <v>10</v>
      </c>
      <c r="AB3" s="20" t="s">
        <v>1</v>
      </c>
      <c r="AC3" s="20" t="s">
        <v>2</v>
      </c>
      <c r="AD3" s="20" t="s">
        <v>10</v>
      </c>
      <c r="AE3" s="26" t="s">
        <v>47</v>
      </c>
      <c r="AF3" s="26" t="s">
        <v>48</v>
      </c>
      <c r="AG3" s="26" t="s">
        <v>47</v>
      </c>
      <c r="AH3" s="26" t="s">
        <v>48</v>
      </c>
      <c r="AI3" s="39" t="s">
        <v>47</v>
      </c>
      <c r="AJ3" s="39" t="s">
        <v>48</v>
      </c>
      <c r="AK3" s="39" t="s">
        <v>47</v>
      </c>
      <c r="AL3" s="39" t="s">
        <v>48</v>
      </c>
      <c r="AM3" s="30" t="s">
        <v>47</v>
      </c>
      <c r="AN3" s="30" t="s">
        <v>48</v>
      </c>
      <c r="AO3" s="30" t="s">
        <v>47</v>
      </c>
      <c r="AP3" s="30" t="s">
        <v>48</v>
      </c>
      <c r="AQ3" s="56"/>
      <c r="AR3" s="56"/>
      <c r="AS3" s="56"/>
      <c r="AT3" s="56"/>
      <c r="AU3" s="56"/>
      <c r="AV3" s="56"/>
    </row>
    <row r="4" spans="1:48" s="11" customFormat="1" x14ac:dyDescent="0.25">
      <c r="A4" s="54" t="s">
        <v>102</v>
      </c>
      <c r="B4" s="12">
        <v>74.632999999999996</v>
      </c>
      <c r="C4" s="17">
        <v>109.489</v>
      </c>
      <c r="D4" s="17">
        <v>20.885999999999999</v>
      </c>
      <c r="E4" s="17">
        <v>11.7</v>
      </c>
      <c r="F4" s="17">
        <v>0</v>
      </c>
      <c r="G4" s="17">
        <v>19.568000000000001</v>
      </c>
      <c r="H4" s="17">
        <v>11.016999999999999</v>
      </c>
      <c r="I4" s="17">
        <v>0</v>
      </c>
      <c r="J4" s="17">
        <v>0</v>
      </c>
      <c r="K4" s="17">
        <v>1.1499999999999999</v>
      </c>
      <c r="L4" s="17">
        <v>1.1499999999999999</v>
      </c>
      <c r="M4" s="17">
        <v>1.22</v>
      </c>
      <c r="N4" s="17">
        <v>1.22</v>
      </c>
      <c r="O4" s="17">
        <v>1.38</v>
      </c>
      <c r="P4" s="17">
        <v>1.38</v>
      </c>
      <c r="Q4" s="17">
        <v>1.464</v>
      </c>
      <c r="R4" s="17">
        <v>1.464</v>
      </c>
      <c r="S4" s="70">
        <v>24.04</v>
      </c>
      <c r="T4" s="70">
        <v>13.356999999999999</v>
      </c>
      <c r="U4" s="70">
        <v>0</v>
      </c>
      <c r="V4" s="70">
        <v>23.959</v>
      </c>
      <c r="W4" s="70">
        <v>13.276999999999999</v>
      </c>
      <c r="X4" s="17">
        <v>0</v>
      </c>
      <c r="Y4" s="17"/>
      <c r="Z4" s="17"/>
      <c r="AA4" s="17">
        <v>0</v>
      </c>
      <c r="AB4" s="17"/>
      <c r="AC4" s="17"/>
      <c r="AD4" s="17">
        <v>0</v>
      </c>
      <c r="AE4" s="17">
        <f>Y4/D4</f>
        <v>0</v>
      </c>
      <c r="AF4" s="17">
        <f>AB4/G4</f>
        <v>0</v>
      </c>
      <c r="AG4" s="17">
        <f>(Z4+AA4)/(E4+F4)</f>
        <v>0</v>
      </c>
      <c r="AH4" s="17">
        <f>(AC4+AD4)/(H4+I4)</f>
        <v>0</v>
      </c>
      <c r="AI4" s="17">
        <f>K4+AE4</f>
        <v>1.1499999999999999</v>
      </c>
      <c r="AJ4" s="17">
        <f>M4+AF4</f>
        <v>1.22</v>
      </c>
      <c r="AK4" s="60">
        <f>AI4*1.2</f>
        <v>1.38</v>
      </c>
      <c r="AL4" s="60">
        <f>AJ4*1.2</f>
        <v>1.464</v>
      </c>
      <c r="AM4" s="60">
        <f t="shared" ref="AM4:AM26" si="0">(S4+Y4)/D4</f>
        <v>1.1510102460978646</v>
      </c>
      <c r="AN4" s="60">
        <f t="shared" ref="AN4:AN26" si="1">(V4+AB4)/G4</f>
        <v>1.2243969746524939</v>
      </c>
      <c r="AO4" s="60">
        <f t="shared" ref="AO4:AO19" si="2">(T4+U4+Z4+AA4)/(E4+F4)</f>
        <v>1.1416239316239316</v>
      </c>
      <c r="AP4" s="60">
        <f t="shared" ref="AP4:AP26" si="3">(W4+X4+AC4+AD4)/(H4+I4)</f>
        <v>1.2051375147499319</v>
      </c>
      <c r="AQ4" s="61"/>
      <c r="AR4" s="61"/>
      <c r="AS4" s="61"/>
      <c r="AT4" s="61"/>
      <c r="AU4" s="61"/>
      <c r="AV4" s="61"/>
    </row>
    <row r="5" spans="1:48" x14ac:dyDescent="0.25">
      <c r="A5" s="54" t="s">
        <v>83</v>
      </c>
      <c r="B5" s="12">
        <v>902.40200000000004</v>
      </c>
      <c r="C5" s="17">
        <v>1662.13</v>
      </c>
      <c r="D5" s="4">
        <v>265.79000000000002</v>
      </c>
      <c r="E5" s="4">
        <v>71.632000000000005</v>
      </c>
      <c r="F5" s="4">
        <v>7.5510000000000002</v>
      </c>
      <c r="G5" s="4">
        <v>254.56700000000001</v>
      </c>
      <c r="H5" s="4">
        <v>59.814</v>
      </c>
      <c r="I5" s="4">
        <v>0.91600000000000004</v>
      </c>
      <c r="J5" s="4"/>
      <c r="K5" s="7">
        <f>S5/D5</f>
        <v>1.2025922720945106</v>
      </c>
      <c r="L5" s="7">
        <f>T5/E5</f>
        <v>1.2224145633236541</v>
      </c>
      <c r="M5" s="7">
        <f>V5/G5</f>
        <v>1.4799168784642156</v>
      </c>
      <c r="N5" s="7">
        <f>W5/H5</f>
        <v>1.8042933092587019</v>
      </c>
      <c r="O5" s="8">
        <f>K5*1.2</f>
        <v>1.4431107265134127</v>
      </c>
      <c r="P5" s="8">
        <f>L5*1.2</f>
        <v>1.4668974759883848</v>
      </c>
      <c r="Q5" s="8">
        <f>M5*1.2</f>
        <v>1.7759002541570588</v>
      </c>
      <c r="R5" s="8">
        <f>N5*1.2</f>
        <v>2.1651519711104421</v>
      </c>
      <c r="S5" s="4">
        <v>319.637</v>
      </c>
      <c r="T5" s="4">
        <v>87.563999999999993</v>
      </c>
      <c r="U5" s="4">
        <v>9.1829999999999998</v>
      </c>
      <c r="V5" s="4">
        <v>376.738</v>
      </c>
      <c r="W5" s="4">
        <v>107.922</v>
      </c>
      <c r="X5" s="4">
        <v>1.3580000000000001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f t="shared" ref="AE5:AE48" si="4">Y5/D5</f>
        <v>0</v>
      </c>
      <c r="AF5" s="4">
        <f t="shared" ref="AF5:AF48" si="5">AB5/G5</f>
        <v>0</v>
      </c>
      <c r="AG5" s="4">
        <f t="shared" ref="AG5:AG48" si="6">(Z5+AA5)/(E5+F5)</f>
        <v>0</v>
      </c>
      <c r="AH5" s="4">
        <f t="shared" ref="AH5:AH48" si="7">(AC5+AD5)/(H5+I5)</f>
        <v>0</v>
      </c>
      <c r="AI5" s="4">
        <f t="shared" ref="AI5:AI48" si="8">K5+AE5</f>
        <v>1.2025922720945106</v>
      </c>
      <c r="AJ5" s="4">
        <f t="shared" ref="AJ5:AJ48" si="9">M5+AF5</f>
        <v>1.4799168784642156</v>
      </c>
      <c r="AK5" s="8">
        <f t="shared" ref="AK5:AL48" si="10">AI5*1.2</f>
        <v>1.4431107265134127</v>
      </c>
      <c r="AL5" s="8">
        <f t="shared" si="10"/>
        <v>1.7759002541570588</v>
      </c>
      <c r="AM5" s="8">
        <f t="shared" si="0"/>
        <v>1.2025922720945106</v>
      </c>
      <c r="AN5" s="8">
        <f t="shared" si="1"/>
        <v>1.4799168784642156</v>
      </c>
      <c r="AO5" s="35">
        <f t="shared" si="2"/>
        <v>1.2218152886351865</v>
      </c>
      <c r="AP5" s="8">
        <f t="shared" si="3"/>
        <v>1.7994401449036721</v>
      </c>
      <c r="AQ5" s="57"/>
      <c r="AR5" s="57"/>
      <c r="AS5" s="57"/>
      <c r="AT5" s="57"/>
      <c r="AU5" s="57"/>
      <c r="AV5" s="57"/>
    </row>
    <row r="6" spans="1:48" s="36" customFormat="1" x14ac:dyDescent="0.25">
      <c r="A6" s="54" t="s">
        <v>79</v>
      </c>
      <c r="B6" s="33">
        <v>133.846</v>
      </c>
      <c r="C6" s="34">
        <v>233.28800000000001</v>
      </c>
      <c r="D6" s="34">
        <v>89.960999999999999</v>
      </c>
      <c r="E6" s="34">
        <v>0</v>
      </c>
      <c r="F6" s="34">
        <v>0</v>
      </c>
      <c r="G6" s="34">
        <v>82.158000000000001</v>
      </c>
      <c r="H6" s="34">
        <v>0</v>
      </c>
      <c r="I6" s="34">
        <v>0</v>
      </c>
      <c r="J6" s="34"/>
      <c r="K6" s="34">
        <v>0.73</v>
      </c>
      <c r="L6" s="34"/>
      <c r="M6" s="34">
        <v>0.59</v>
      </c>
      <c r="N6" s="34"/>
      <c r="O6" s="34">
        <v>0.88</v>
      </c>
      <c r="P6" s="34"/>
      <c r="Q6" s="34">
        <v>0.71</v>
      </c>
      <c r="R6" s="34"/>
      <c r="S6" s="34">
        <v>67.992999999999995</v>
      </c>
      <c r="T6" s="34"/>
      <c r="U6" s="34"/>
      <c r="V6" s="34">
        <v>50.777000000000001</v>
      </c>
      <c r="W6" s="34"/>
      <c r="X6" s="34"/>
      <c r="Y6" s="34">
        <v>8.8620000000000001</v>
      </c>
      <c r="Z6" s="34"/>
      <c r="AA6" s="34"/>
      <c r="AB6" s="34">
        <v>6.2140000000000004</v>
      </c>
      <c r="AC6" s="34"/>
      <c r="AD6" s="34"/>
      <c r="AE6" s="34">
        <f t="shared" si="4"/>
        <v>9.8509354053423148E-2</v>
      </c>
      <c r="AF6" s="34">
        <f t="shared" si="5"/>
        <v>7.5634752549964712E-2</v>
      </c>
      <c r="AG6" s="34"/>
      <c r="AH6" s="34"/>
      <c r="AI6" s="4">
        <f t="shared" si="8"/>
        <v>0.82850935405342319</v>
      </c>
      <c r="AJ6" s="4">
        <f t="shared" si="9"/>
        <v>0.66563475254996463</v>
      </c>
      <c r="AK6" s="8">
        <f t="shared" si="10"/>
        <v>0.99421122486410773</v>
      </c>
      <c r="AL6" s="8">
        <f t="shared" si="10"/>
        <v>0.79876170305995753</v>
      </c>
      <c r="AM6" s="35">
        <f t="shared" si="0"/>
        <v>0.85431464745834296</v>
      </c>
      <c r="AN6" s="35">
        <f t="shared" si="1"/>
        <v>0.69367560067187617</v>
      </c>
      <c r="AO6" s="35"/>
      <c r="AP6" s="35"/>
      <c r="AQ6" s="58"/>
      <c r="AR6" s="58"/>
      <c r="AS6" s="58"/>
      <c r="AT6" s="58"/>
      <c r="AU6" s="58"/>
      <c r="AV6" s="58"/>
    </row>
    <row r="7" spans="1:48" x14ac:dyDescent="0.25">
      <c r="A7" s="54" t="s">
        <v>46</v>
      </c>
      <c r="B7" s="12">
        <v>637.88300000000004</v>
      </c>
      <c r="C7" s="17">
        <v>1187.9110000000001</v>
      </c>
      <c r="D7" s="4">
        <v>201.566</v>
      </c>
      <c r="E7" s="4">
        <v>92.971999999999994</v>
      </c>
      <c r="F7" s="4">
        <v>0</v>
      </c>
      <c r="G7" s="4">
        <v>193.071</v>
      </c>
      <c r="H7" s="4">
        <v>87.426000000000002</v>
      </c>
      <c r="I7" s="4">
        <v>0</v>
      </c>
      <c r="J7" s="4"/>
      <c r="K7" s="7">
        <f>S7/D7</f>
        <v>0.8992786481847137</v>
      </c>
      <c r="L7" s="7">
        <f>T7/E7</f>
        <v>0.90147571311792796</v>
      </c>
      <c r="M7" s="7">
        <f>V7/G7</f>
        <v>1.2792858585701632</v>
      </c>
      <c r="N7" s="7">
        <f>W7/H7</f>
        <v>1.4390913458238968</v>
      </c>
      <c r="O7" s="8">
        <f>K7*1.2</f>
        <v>1.0791343778216564</v>
      </c>
      <c r="P7" s="8">
        <f>L7*1.2</f>
        <v>1.0817708557415135</v>
      </c>
      <c r="Q7" s="8">
        <f>M7*1.2</f>
        <v>1.5351430302841957</v>
      </c>
      <c r="R7" s="8">
        <f>N7*1.2</f>
        <v>1.726909614988676</v>
      </c>
      <c r="S7" s="4">
        <v>181.26400000000001</v>
      </c>
      <c r="T7" s="4">
        <v>83.811999999999998</v>
      </c>
      <c r="U7" s="4">
        <v>0</v>
      </c>
      <c r="V7" s="4">
        <v>246.99299999999999</v>
      </c>
      <c r="W7" s="4">
        <v>125.81399999999999</v>
      </c>
      <c r="X7" s="4">
        <v>0</v>
      </c>
      <c r="Y7" s="4"/>
      <c r="Z7" s="4"/>
      <c r="AA7" s="4"/>
      <c r="AB7" s="4"/>
      <c r="AC7" s="4"/>
      <c r="AD7" s="4"/>
      <c r="AE7" s="4">
        <f t="shared" si="4"/>
        <v>0</v>
      </c>
      <c r="AF7" s="4">
        <f t="shared" si="5"/>
        <v>0</v>
      </c>
      <c r="AG7" s="4">
        <f t="shared" si="6"/>
        <v>0</v>
      </c>
      <c r="AH7" s="4">
        <f t="shared" si="7"/>
        <v>0</v>
      </c>
      <c r="AI7" s="4">
        <f t="shared" si="8"/>
        <v>0.8992786481847137</v>
      </c>
      <c r="AJ7" s="4">
        <f t="shared" si="9"/>
        <v>1.2792858585701632</v>
      </c>
      <c r="AK7" s="8">
        <f t="shared" si="10"/>
        <v>1.0791343778216564</v>
      </c>
      <c r="AL7" s="8">
        <f t="shared" si="10"/>
        <v>1.5351430302841957</v>
      </c>
      <c r="AM7" s="8">
        <f t="shared" si="0"/>
        <v>0.8992786481847137</v>
      </c>
      <c r="AN7" s="8">
        <f t="shared" si="1"/>
        <v>1.2792858585701632</v>
      </c>
      <c r="AO7" s="35">
        <f t="shared" si="2"/>
        <v>0.90147571311792796</v>
      </c>
      <c r="AP7" s="8">
        <f t="shared" si="3"/>
        <v>1.4390913458238968</v>
      </c>
      <c r="AQ7" s="57"/>
      <c r="AR7" s="57"/>
      <c r="AS7" s="57"/>
      <c r="AT7" s="57"/>
      <c r="AU7" s="57"/>
      <c r="AV7" s="57"/>
    </row>
    <row r="8" spans="1:48" x14ac:dyDescent="0.25">
      <c r="A8" s="54" t="s">
        <v>114</v>
      </c>
      <c r="B8" s="12">
        <v>24.61</v>
      </c>
      <c r="C8" s="17">
        <v>1187.9110000000001</v>
      </c>
      <c r="D8" s="4">
        <v>10.461</v>
      </c>
      <c r="E8" s="4">
        <v>2.4630000000000001</v>
      </c>
      <c r="F8" s="4">
        <v>0.12</v>
      </c>
      <c r="G8" s="4">
        <v>4.2320000000000002</v>
      </c>
      <c r="H8" s="4">
        <v>1.9379999999999999</v>
      </c>
      <c r="I8" s="4">
        <v>0.02</v>
      </c>
      <c r="J8" s="4"/>
      <c r="K8" s="7">
        <v>0.97</v>
      </c>
      <c r="L8" s="7">
        <v>0.97</v>
      </c>
      <c r="M8" s="7">
        <v>1.55</v>
      </c>
      <c r="N8" s="7">
        <v>1.55</v>
      </c>
      <c r="O8" s="8">
        <v>1.1639999999999999</v>
      </c>
      <c r="P8" s="8">
        <v>1.1639999999999999</v>
      </c>
      <c r="Q8" s="8">
        <f>M8*1.2</f>
        <v>1.8599999999999999</v>
      </c>
      <c r="R8" s="8">
        <f>N8*1.2</f>
        <v>1.8599999999999999</v>
      </c>
      <c r="S8" s="4">
        <v>9.83</v>
      </c>
      <c r="T8" s="4">
        <v>2.323</v>
      </c>
      <c r="U8" s="4">
        <v>0.11600000000000001</v>
      </c>
      <c r="V8" s="4">
        <v>6.3490000000000002</v>
      </c>
      <c r="W8" s="4">
        <v>2.931</v>
      </c>
      <c r="X8" s="4">
        <v>3.1E-2</v>
      </c>
      <c r="Y8" s="4">
        <v>2.6030000000000002</v>
      </c>
      <c r="Z8" s="4">
        <v>0.38800000000000001</v>
      </c>
      <c r="AA8" s="4">
        <v>3.9E-2</v>
      </c>
      <c r="AB8" s="4"/>
      <c r="AC8" s="4"/>
      <c r="AD8" s="4">
        <v>3.9E-2</v>
      </c>
      <c r="AE8" s="4">
        <f t="shared" ref="AE8" si="11">Y8/D8</f>
        <v>0.24882898384475674</v>
      </c>
      <c r="AF8" s="4">
        <f t="shared" ref="AF8" si="12">AB8/G8</f>
        <v>0</v>
      </c>
      <c r="AG8" s="4">
        <f t="shared" ref="AG8" si="13">(Z8+AA8)/(E8+F8)</f>
        <v>0.16531165311653115</v>
      </c>
      <c r="AH8" s="4">
        <f t="shared" ref="AH8" si="14">(AC8+AD8)/(H8+I8)</f>
        <v>1.9918283963227784E-2</v>
      </c>
      <c r="AI8" s="4">
        <f t="shared" ref="AI8" si="15">K8+AE8</f>
        <v>1.2188289838447568</v>
      </c>
      <c r="AJ8" s="4">
        <f t="shared" ref="AJ8" si="16">M8+AF8</f>
        <v>1.55</v>
      </c>
      <c r="AK8" s="8">
        <f t="shared" ref="AK8" si="17">AI8*1.2</f>
        <v>1.4625947806137081</v>
      </c>
      <c r="AL8" s="8">
        <f t="shared" ref="AL8" si="18">AJ8*1.2</f>
        <v>1.8599999999999999</v>
      </c>
      <c r="AM8" s="8">
        <f t="shared" ref="AM8" si="19">(S8+Y8)/D8</f>
        <v>1.1885097027052862</v>
      </c>
      <c r="AN8" s="8">
        <f t="shared" ref="AN8" si="20">(V8+AB8)/G8</f>
        <v>1.5002362948960302</v>
      </c>
      <c r="AO8" s="35">
        <f t="shared" ref="AO8" si="21">(T8+U8+Z8+AA8)/(E8+F8)</f>
        <v>1.1095625241966705</v>
      </c>
      <c r="AP8" s="8">
        <f t="shared" ref="AP8" si="22">(W8+X8+AC8+AD8)/(H8+I8)</f>
        <v>1.5326864147088868</v>
      </c>
      <c r="AQ8" s="57"/>
      <c r="AR8" s="57"/>
      <c r="AS8" s="57"/>
      <c r="AT8" s="57"/>
      <c r="AU8" s="57"/>
      <c r="AV8" s="57"/>
    </row>
    <row r="9" spans="1:48" x14ac:dyDescent="0.25">
      <c r="A9" s="54" t="s">
        <v>16</v>
      </c>
      <c r="B9" s="12">
        <v>83.587000000000003</v>
      </c>
      <c r="C9" s="17">
        <v>156.61199999999999</v>
      </c>
      <c r="D9" s="4">
        <v>23.106999999999999</v>
      </c>
      <c r="E9" s="4">
        <v>9.44</v>
      </c>
      <c r="F9" s="4">
        <v>0</v>
      </c>
      <c r="G9" s="4">
        <v>22.388999999999999</v>
      </c>
      <c r="H9" s="4">
        <v>8.0570000000000004</v>
      </c>
      <c r="I9" s="4">
        <v>0</v>
      </c>
      <c r="J9" s="4"/>
      <c r="K9" s="4">
        <v>1.0249999999999999</v>
      </c>
      <c r="L9" s="4">
        <v>1.2</v>
      </c>
      <c r="M9" s="4">
        <v>1.5169999999999999</v>
      </c>
      <c r="N9" s="4">
        <v>1.7829999999999999</v>
      </c>
      <c r="O9" s="4">
        <v>1.23</v>
      </c>
      <c r="P9" s="4">
        <v>1.44</v>
      </c>
      <c r="Q9" s="4">
        <v>1.82</v>
      </c>
      <c r="R9" s="4">
        <v>2.14</v>
      </c>
      <c r="S9" s="4">
        <v>23.742000000000001</v>
      </c>
      <c r="T9" s="4">
        <v>11.443</v>
      </c>
      <c r="U9" s="4">
        <v>0</v>
      </c>
      <c r="V9" s="4">
        <v>34.045000000000002</v>
      </c>
      <c r="W9" s="4">
        <v>14.356999999999999</v>
      </c>
      <c r="X9" s="4">
        <v>0</v>
      </c>
      <c r="Y9" s="4"/>
      <c r="Z9" s="4"/>
      <c r="AA9" s="4"/>
      <c r="AB9" s="4"/>
      <c r="AC9" s="4"/>
      <c r="AD9" s="4"/>
      <c r="AE9" s="4">
        <f t="shared" si="4"/>
        <v>0</v>
      </c>
      <c r="AF9" s="4">
        <f t="shared" si="5"/>
        <v>0</v>
      </c>
      <c r="AG9" s="4">
        <f t="shared" si="6"/>
        <v>0</v>
      </c>
      <c r="AH9" s="4">
        <f t="shared" si="7"/>
        <v>0</v>
      </c>
      <c r="AI9" s="4">
        <f t="shared" si="8"/>
        <v>1.0249999999999999</v>
      </c>
      <c r="AJ9" s="4">
        <f t="shared" si="9"/>
        <v>1.5169999999999999</v>
      </c>
      <c r="AK9" s="8">
        <f t="shared" si="10"/>
        <v>1.2299999999999998</v>
      </c>
      <c r="AL9" s="8">
        <f t="shared" si="10"/>
        <v>1.8203999999999998</v>
      </c>
      <c r="AM9" s="8">
        <f t="shared" si="0"/>
        <v>1.027480849958887</v>
      </c>
      <c r="AN9" s="8">
        <f t="shared" si="1"/>
        <v>1.5206128009290278</v>
      </c>
      <c r="AO9" s="35">
        <f t="shared" si="2"/>
        <v>1.2121822033898306</v>
      </c>
      <c r="AP9" s="8">
        <f t="shared" si="3"/>
        <v>1.781928757602085</v>
      </c>
      <c r="AQ9" s="57"/>
      <c r="AR9" s="57"/>
      <c r="AS9" s="57"/>
      <c r="AT9" s="57"/>
      <c r="AU9" s="57"/>
      <c r="AV9" s="57"/>
    </row>
    <row r="10" spans="1:48" s="36" customFormat="1" x14ac:dyDescent="0.25">
      <c r="A10" s="54" t="s">
        <v>17</v>
      </c>
      <c r="B10" s="33">
        <v>41.256999999999998</v>
      </c>
      <c r="C10" s="34">
        <v>88.518000000000001</v>
      </c>
      <c r="D10" s="34">
        <v>11.965999999999999</v>
      </c>
      <c r="E10" s="34">
        <v>3.5640000000000001</v>
      </c>
      <c r="F10" s="34">
        <v>0</v>
      </c>
      <c r="G10" s="34">
        <v>12.834</v>
      </c>
      <c r="H10" s="34">
        <v>3.5640000000000001</v>
      </c>
      <c r="I10" s="34">
        <v>0</v>
      </c>
      <c r="J10" s="34">
        <v>35.933</v>
      </c>
      <c r="K10" s="34">
        <v>0.94799999999999995</v>
      </c>
      <c r="L10" s="34">
        <v>0.94799999999999995</v>
      </c>
      <c r="M10" s="34">
        <v>1.1299999999999999</v>
      </c>
      <c r="N10" s="34">
        <v>1.1299999999999999</v>
      </c>
      <c r="O10" s="34">
        <v>1.1399999999999999</v>
      </c>
      <c r="P10" s="34">
        <v>1.1399999999999999</v>
      </c>
      <c r="Q10" s="34">
        <v>1.36</v>
      </c>
      <c r="R10" s="34">
        <v>1.36</v>
      </c>
      <c r="S10" s="34">
        <v>11.343</v>
      </c>
      <c r="T10" s="34">
        <v>3.38</v>
      </c>
      <c r="U10" s="34">
        <v>0</v>
      </c>
      <c r="V10" s="34">
        <v>14.496</v>
      </c>
      <c r="W10" s="34">
        <v>4.0250000000000004</v>
      </c>
      <c r="X10" s="34"/>
      <c r="Y10" s="34"/>
      <c r="Z10" s="34"/>
      <c r="AA10" s="34"/>
      <c r="AB10" s="34"/>
      <c r="AC10" s="34"/>
      <c r="AD10" s="34"/>
      <c r="AE10" s="34">
        <f t="shared" si="4"/>
        <v>0</v>
      </c>
      <c r="AF10" s="34">
        <f t="shared" si="5"/>
        <v>0</v>
      </c>
      <c r="AG10" s="34">
        <f t="shared" si="6"/>
        <v>0</v>
      </c>
      <c r="AH10" s="34">
        <f t="shared" si="7"/>
        <v>0</v>
      </c>
      <c r="AI10" s="4">
        <f t="shared" si="8"/>
        <v>0.94799999999999995</v>
      </c>
      <c r="AJ10" s="4">
        <f t="shared" si="9"/>
        <v>1.1299999999999999</v>
      </c>
      <c r="AK10" s="8">
        <f t="shared" si="10"/>
        <v>1.1375999999999999</v>
      </c>
      <c r="AL10" s="8">
        <f t="shared" si="10"/>
        <v>1.3559999999999999</v>
      </c>
      <c r="AM10" s="35">
        <f t="shared" si="0"/>
        <v>0.94793581815142913</v>
      </c>
      <c r="AN10" s="35">
        <f t="shared" si="1"/>
        <v>1.1294997662459094</v>
      </c>
      <c r="AO10" s="35">
        <f t="shared" si="2"/>
        <v>0.94837261503928161</v>
      </c>
      <c r="AP10" s="35">
        <f>(W10+AC10+AD10)/(H10+I10)</f>
        <v>1.1293490460157127</v>
      </c>
      <c r="AQ10" s="58"/>
      <c r="AR10" s="58"/>
      <c r="AS10" s="58"/>
      <c r="AT10" s="58"/>
      <c r="AU10" s="58"/>
      <c r="AV10" s="58"/>
    </row>
    <row r="11" spans="1:48" x14ac:dyDescent="0.25">
      <c r="A11" s="54" t="s">
        <v>86</v>
      </c>
      <c r="B11" s="12">
        <v>3159.7020000000002</v>
      </c>
      <c r="C11" s="17">
        <v>5332.19</v>
      </c>
      <c r="D11" s="7">
        <v>926.41700000000003</v>
      </c>
      <c r="E11" s="7">
        <v>232.435</v>
      </c>
      <c r="F11" s="4">
        <v>0</v>
      </c>
      <c r="G11" s="4">
        <v>859.81700000000001</v>
      </c>
      <c r="H11" s="4">
        <v>1396.588</v>
      </c>
      <c r="I11" s="4">
        <v>0</v>
      </c>
      <c r="J11" s="4"/>
      <c r="K11" s="4">
        <v>1.194</v>
      </c>
      <c r="L11" s="4">
        <v>1.625</v>
      </c>
      <c r="M11" s="4">
        <v>0.72299999999999998</v>
      </c>
      <c r="N11" s="4">
        <v>0.66300000000000003</v>
      </c>
      <c r="O11" s="4">
        <v>1.4328000000000001</v>
      </c>
      <c r="P11" s="4">
        <v>1.95</v>
      </c>
      <c r="Q11" s="4">
        <v>0.86760000000000004</v>
      </c>
      <c r="R11" s="4">
        <v>0.79600000000000004</v>
      </c>
      <c r="S11" s="4">
        <v>1106.098</v>
      </c>
      <c r="T11" s="4">
        <v>377.798</v>
      </c>
      <c r="U11" s="4">
        <v>0</v>
      </c>
      <c r="V11" s="4">
        <v>621.404</v>
      </c>
      <c r="W11" s="4">
        <v>926.21299999999997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f t="shared" si="4"/>
        <v>0</v>
      </c>
      <c r="AF11" s="4">
        <f t="shared" si="5"/>
        <v>0</v>
      </c>
      <c r="AG11" s="4">
        <f t="shared" si="6"/>
        <v>0</v>
      </c>
      <c r="AH11" s="4">
        <f t="shared" si="7"/>
        <v>0</v>
      </c>
      <c r="AI11" s="4">
        <f t="shared" si="8"/>
        <v>1.194</v>
      </c>
      <c r="AJ11" s="4">
        <f t="shared" si="9"/>
        <v>0.72299999999999998</v>
      </c>
      <c r="AK11" s="8">
        <f t="shared" si="10"/>
        <v>1.4327999999999999</v>
      </c>
      <c r="AL11" s="8">
        <f t="shared" si="10"/>
        <v>0.86759999999999993</v>
      </c>
      <c r="AM11" s="8">
        <f t="shared" si="0"/>
        <v>1.1939526152909543</v>
      </c>
      <c r="AN11" s="8">
        <f t="shared" si="1"/>
        <v>0.72271657806254119</v>
      </c>
      <c r="AO11" s="35">
        <f t="shared" si="2"/>
        <v>1.625392045087874</v>
      </c>
      <c r="AP11" s="8">
        <f t="shared" si="3"/>
        <v>0.66319702016629101</v>
      </c>
      <c r="AQ11" s="57"/>
      <c r="AR11" s="57"/>
      <c r="AS11" s="57"/>
      <c r="AT11" s="57"/>
      <c r="AU11" s="57"/>
      <c r="AV11" s="57"/>
    </row>
    <row r="12" spans="1:48" x14ac:dyDescent="0.25">
      <c r="A12" s="54" t="s">
        <v>85</v>
      </c>
      <c r="B12" s="12">
        <v>217.74600000000001</v>
      </c>
      <c r="C12" s="17">
        <v>436.286</v>
      </c>
      <c r="D12" s="4">
        <v>63.938000000000002</v>
      </c>
      <c r="E12" s="4">
        <v>20.451000000000001</v>
      </c>
      <c r="F12" s="4">
        <v>1.2E-2</v>
      </c>
      <c r="G12" s="4">
        <v>63.564999999999998</v>
      </c>
      <c r="H12" s="4">
        <v>23.658000000000001</v>
      </c>
      <c r="I12" s="4">
        <v>1.2E-2</v>
      </c>
      <c r="J12" s="4">
        <v>16.087</v>
      </c>
      <c r="K12" s="4">
        <v>1.02</v>
      </c>
      <c r="L12" s="4">
        <v>1.02</v>
      </c>
      <c r="M12" s="4">
        <v>1.52</v>
      </c>
      <c r="N12" s="4">
        <v>1.52</v>
      </c>
      <c r="O12" s="4">
        <v>1.224</v>
      </c>
      <c r="P12" s="4">
        <v>1.224</v>
      </c>
      <c r="Q12" s="4">
        <v>1.8240000000000001</v>
      </c>
      <c r="R12" s="4">
        <v>1.8240000000000001</v>
      </c>
      <c r="S12" s="4">
        <v>65.215000000000003</v>
      </c>
      <c r="T12" s="4">
        <v>20.86</v>
      </c>
      <c r="U12" s="4">
        <v>1.2E-2</v>
      </c>
      <c r="V12" s="4">
        <v>96.608000000000004</v>
      </c>
      <c r="W12" s="4">
        <v>46.24</v>
      </c>
      <c r="X12" s="4">
        <v>1.9E-2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f t="shared" si="4"/>
        <v>0</v>
      </c>
      <c r="AF12" s="4">
        <f t="shared" si="5"/>
        <v>0</v>
      </c>
      <c r="AG12" s="4">
        <f t="shared" si="6"/>
        <v>0</v>
      </c>
      <c r="AH12" s="4">
        <f t="shared" si="7"/>
        <v>0</v>
      </c>
      <c r="AI12" s="4">
        <f t="shared" si="8"/>
        <v>1.02</v>
      </c>
      <c r="AJ12" s="4">
        <f t="shared" si="9"/>
        <v>1.52</v>
      </c>
      <c r="AK12" s="8">
        <f t="shared" si="10"/>
        <v>1.224</v>
      </c>
      <c r="AL12" s="8">
        <f t="shared" si="10"/>
        <v>1.8239999999999998</v>
      </c>
      <c r="AM12" s="8">
        <f t="shared" si="0"/>
        <v>1.0199724733335418</v>
      </c>
      <c r="AN12" s="8">
        <f t="shared" si="1"/>
        <v>1.5198300951781643</v>
      </c>
      <c r="AO12" s="35">
        <f t="shared" si="2"/>
        <v>1.019987294140644</v>
      </c>
      <c r="AP12" s="8">
        <f>(W12+X12+AC12+AD12-11.20834)/(H12+I12)</f>
        <v>1.4808052386987747</v>
      </c>
      <c r="AQ12" s="57"/>
      <c r="AR12" s="57"/>
      <c r="AS12" s="57"/>
      <c r="AT12" s="57"/>
      <c r="AU12" s="57"/>
      <c r="AV12" s="57"/>
    </row>
    <row r="13" spans="1:48" s="11" customFormat="1" x14ac:dyDescent="0.25">
      <c r="A13" s="54" t="s">
        <v>20</v>
      </c>
      <c r="B13" s="33">
        <v>124.898</v>
      </c>
      <c r="C13" s="34">
        <v>225.67</v>
      </c>
      <c r="D13" s="34">
        <v>37.780999999999999</v>
      </c>
      <c r="E13" s="34">
        <v>14.634</v>
      </c>
      <c r="F13" s="34">
        <v>0</v>
      </c>
      <c r="G13" s="34">
        <v>36.159999999999997</v>
      </c>
      <c r="H13" s="34">
        <v>9.3699999999999992</v>
      </c>
      <c r="I13" s="34">
        <v>0</v>
      </c>
      <c r="J13" s="34"/>
      <c r="K13" s="34">
        <v>0.77500000000000002</v>
      </c>
      <c r="L13" s="34">
        <v>0.77500000000000002</v>
      </c>
      <c r="M13" s="34">
        <v>1.851</v>
      </c>
      <c r="N13" s="34">
        <v>1.851</v>
      </c>
      <c r="O13" s="34">
        <v>0.93</v>
      </c>
      <c r="P13" s="34">
        <v>0.93</v>
      </c>
      <c r="Q13" s="34">
        <v>2.2200000000000002</v>
      </c>
      <c r="R13" s="34">
        <v>2.2200000000000002</v>
      </c>
      <c r="S13" s="34">
        <v>29.28</v>
      </c>
      <c r="T13" s="34">
        <v>11.340999999999999</v>
      </c>
      <c r="U13" s="34">
        <v>0</v>
      </c>
      <c r="V13" s="34">
        <v>66.932000000000002</v>
      </c>
      <c r="W13" s="34">
        <v>17.344000000000001</v>
      </c>
      <c r="X13" s="34"/>
      <c r="Y13" s="34"/>
      <c r="Z13" s="34"/>
      <c r="AA13" s="34"/>
      <c r="AB13" s="34"/>
      <c r="AC13" s="34"/>
      <c r="AD13" s="34"/>
      <c r="AE13" s="34">
        <f t="shared" si="4"/>
        <v>0</v>
      </c>
      <c r="AF13" s="34">
        <f t="shared" si="5"/>
        <v>0</v>
      </c>
      <c r="AG13" s="34">
        <f t="shared" si="6"/>
        <v>0</v>
      </c>
      <c r="AH13" s="34">
        <f t="shared" si="7"/>
        <v>0</v>
      </c>
      <c r="AI13" s="17">
        <f t="shared" si="8"/>
        <v>0.77500000000000002</v>
      </c>
      <c r="AJ13" s="17">
        <f t="shared" si="9"/>
        <v>1.851</v>
      </c>
      <c r="AK13" s="60">
        <f t="shared" si="10"/>
        <v>0.92999999999999994</v>
      </c>
      <c r="AL13" s="60">
        <f t="shared" si="10"/>
        <v>2.2212000000000001</v>
      </c>
      <c r="AM13" s="60">
        <f t="shared" si="0"/>
        <v>0.77499272120907337</v>
      </c>
      <c r="AN13" s="60">
        <f t="shared" si="1"/>
        <v>1.8509955752212393</v>
      </c>
      <c r="AO13" s="60">
        <f t="shared" si="2"/>
        <v>0.77497608309416421</v>
      </c>
      <c r="AP13" s="60">
        <f t="shared" si="3"/>
        <v>1.8510138740661688</v>
      </c>
      <c r="AQ13" s="61"/>
      <c r="AR13" s="61"/>
      <c r="AS13" s="61"/>
      <c r="AT13" s="61"/>
      <c r="AU13" s="61"/>
      <c r="AV13" s="61"/>
    </row>
    <row r="14" spans="1:48" x14ac:dyDescent="0.25">
      <c r="A14" s="54" t="s">
        <v>50</v>
      </c>
      <c r="B14" s="12">
        <v>241.559</v>
      </c>
      <c r="C14" s="17">
        <v>335.61399999999998</v>
      </c>
      <c r="D14" s="4">
        <v>48.515999999999998</v>
      </c>
      <c r="E14" s="4">
        <v>38.725000000000001</v>
      </c>
      <c r="F14" s="4">
        <v>0</v>
      </c>
      <c r="G14" s="4">
        <v>46.537999999999997</v>
      </c>
      <c r="H14" s="4">
        <v>29.582999999999998</v>
      </c>
      <c r="I14" s="4">
        <v>0</v>
      </c>
      <c r="J14" s="4"/>
      <c r="K14" s="4">
        <v>1.36</v>
      </c>
      <c r="L14" s="4">
        <v>1.43</v>
      </c>
      <c r="M14" s="4">
        <v>1.5649999999999999</v>
      </c>
      <c r="N14" s="4">
        <v>1.601</v>
      </c>
      <c r="O14" s="4">
        <v>1.6319999999999999</v>
      </c>
      <c r="P14" s="4">
        <v>1.716</v>
      </c>
      <c r="Q14" s="4">
        <v>1.8779999999999999</v>
      </c>
      <c r="R14" s="4">
        <v>1.921</v>
      </c>
      <c r="S14" s="4">
        <v>65.980999999999995</v>
      </c>
      <c r="T14" s="4">
        <v>55.375999999999998</v>
      </c>
      <c r="U14" s="4">
        <v>0</v>
      </c>
      <c r="V14" s="4">
        <v>72.828000000000003</v>
      </c>
      <c r="W14" s="4">
        <v>47.372999999999998</v>
      </c>
      <c r="X14" s="4">
        <v>0</v>
      </c>
      <c r="Y14" s="4"/>
      <c r="Z14" s="4"/>
      <c r="AA14" s="4"/>
      <c r="AB14" s="4"/>
      <c r="AC14" s="4"/>
      <c r="AD14" s="4"/>
      <c r="AE14" s="4">
        <f t="shared" si="4"/>
        <v>0</v>
      </c>
      <c r="AF14" s="4">
        <f t="shared" si="5"/>
        <v>0</v>
      </c>
      <c r="AG14" s="4">
        <f t="shared" si="6"/>
        <v>0</v>
      </c>
      <c r="AH14" s="4">
        <f t="shared" si="7"/>
        <v>0</v>
      </c>
      <c r="AI14" s="4">
        <f t="shared" si="8"/>
        <v>1.36</v>
      </c>
      <c r="AJ14" s="4">
        <f t="shared" si="9"/>
        <v>1.5649999999999999</v>
      </c>
      <c r="AK14" s="8">
        <f t="shared" si="10"/>
        <v>1.6320000000000001</v>
      </c>
      <c r="AL14" s="8">
        <f t="shared" si="10"/>
        <v>1.8779999999999999</v>
      </c>
      <c r="AM14" s="8">
        <f t="shared" si="0"/>
        <v>1.3599843350647209</v>
      </c>
      <c r="AN14" s="8">
        <f t="shared" si="1"/>
        <v>1.56491469336886</v>
      </c>
      <c r="AO14" s="35">
        <f t="shared" si="2"/>
        <v>1.4299806326662361</v>
      </c>
      <c r="AP14" s="8">
        <f t="shared" si="3"/>
        <v>1.601358888550857</v>
      </c>
      <c r="AQ14" s="57"/>
      <c r="AR14" s="57"/>
      <c r="AS14" s="57"/>
      <c r="AT14" s="57"/>
      <c r="AU14" s="57"/>
      <c r="AV14" s="57"/>
    </row>
    <row r="15" spans="1:48" x14ac:dyDescent="0.25">
      <c r="A15" s="54" t="s">
        <v>109</v>
      </c>
      <c r="B15" s="12">
        <v>108.041</v>
      </c>
      <c r="C15" s="17"/>
      <c r="D15" s="4">
        <v>26.41</v>
      </c>
      <c r="E15" s="4">
        <v>7.2</v>
      </c>
      <c r="F15" s="4">
        <v>5.2999999999999999E-2</v>
      </c>
      <c r="G15" s="4">
        <v>25.481999999999999</v>
      </c>
      <c r="H15" s="4">
        <v>6.9690000000000003</v>
      </c>
      <c r="I15" s="4">
        <v>1.7789999999999999</v>
      </c>
      <c r="J15" s="4"/>
      <c r="K15" s="4">
        <v>1.3440000000000001</v>
      </c>
      <c r="L15" s="4">
        <v>1.3440000000000001</v>
      </c>
      <c r="M15" s="4">
        <v>1.85</v>
      </c>
      <c r="N15" s="4">
        <v>1.85</v>
      </c>
      <c r="O15" s="4">
        <v>1.613</v>
      </c>
      <c r="P15" s="4">
        <v>1.613</v>
      </c>
      <c r="Q15" s="4">
        <v>2.2200000000000002</v>
      </c>
      <c r="R15" s="4">
        <v>2.2200000000000002</v>
      </c>
      <c r="S15" s="4">
        <v>35.115000000000002</v>
      </c>
      <c r="T15" s="4">
        <v>9.5990000000000002</v>
      </c>
      <c r="U15" s="4">
        <v>7.2999999999999995E-2</v>
      </c>
      <c r="V15" s="4">
        <v>46.834000000000003</v>
      </c>
      <c r="W15" s="4">
        <v>12.965</v>
      </c>
      <c r="X15" s="4">
        <v>3.4550000000000001</v>
      </c>
      <c r="Y15" s="4"/>
      <c r="Z15" s="4"/>
      <c r="AA15" s="4"/>
      <c r="AB15" s="4"/>
      <c r="AC15" s="4"/>
      <c r="AD15" s="4"/>
      <c r="AE15" s="4">
        <f t="shared" ref="AE15" si="23">Y15/D15</f>
        <v>0</v>
      </c>
      <c r="AF15" s="4">
        <f t="shared" ref="AF15" si="24">AB15/G15</f>
        <v>0</v>
      </c>
      <c r="AG15" s="4">
        <f t="shared" ref="AG15" si="25">(Z15+AA15)/(E15+F15)</f>
        <v>0</v>
      </c>
      <c r="AH15" s="4">
        <f t="shared" ref="AH15" si="26">(AC15+AD15)/(H15+I15)</f>
        <v>0</v>
      </c>
      <c r="AI15" s="4">
        <f t="shared" ref="AI15" si="27">K15+AE15</f>
        <v>1.3440000000000001</v>
      </c>
      <c r="AJ15" s="4">
        <f t="shared" ref="AJ15" si="28">M15+AF15</f>
        <v>1.85</v>
      </c>
      <c r="AK15" s="8">
        <f t="shared" ref="AK15" si="29">AI15*1.2</f>
        <v>1.6128</v>
      </c>
      <c r="AL15" s="8">
        <f t="shared" ref="AL15" si="30">AJ15*1.2</f>
        <v>2.2200000000000002</v>
      </c>
      <c r="AM15" s="8">
        <f t="shared" ref="AM15" si="31">(S15+Y15)/D15</f>
        <v>1.3296099962135555</v>
      </c>
      <c r="AN15" s="8">
        <f t="shared" ref="AN15" si="32">(V15+AB15)/G15</f>
        <v>1.8379248096695708</v>
      </c>
      <c r="AO15" s="35">
        <f>(T15+U15+Z15+AA15)/(E15+F15)</f>
        <v>1.3335171653109059</v>
      </c>
      <c r="AP15" s="8">
        <f t="shared" ref="AP15" si="33">(W15+X15+AC15+AD15)/(H15+I15)</f>
        <v>1.8770004572473709</v>
      </c>
      <c r="AQ15" s="57"/>
      <c r="AR15" s="57"/>
      <c r="AS15" s="57"/>
      <c r="AT15" s="57"/>
      <c r="AU15" s="57"/>
      <c r="AV15" s="57"/>
    </row>
    <row r="16" spans="1:48" x14ac:dyDescent="0.25">
      <c r="A16" s="54" t="s">
        <v>21</v>
      </c>
      <c r="B16" s="12">
        <v>505.80500000000001</v>
      </c>
      <c r="C16" s="17">
        <v>838.03800000000001</v>
      </c>
      <c r="D16" s="4">
        <v>143.88200000000001</v>
      </c>
      <c r="E16" s="4">
        <v>39.122999999999998</v>
      </c>
      <c r="F16" s="4">
        <v>0</v>
      </c>
      <c r="G16" s="4">
        <v>140.60300000000001</v>
      </c>
      <c r="H16" s="4">
        <v>48.774999999999999</v>
      </c>
      <c r="I16" s="4"/>
      <c r="J16" s="4"/>
      <c r="K16" s="4">
        <v>1.1200000000000001</v>
      </c>
      <c r="L16" s="4">
        <v>1.1200000000000001</v>
      </c>
      <c r="M16" s="4">
        <v>1.37</v>
      </c>
      <c r="N16" s="4">
        <v>1.37</v>
      </c>
      <c r="O16" s="4">
        <v>1.3440000000000001</v>
      </c>
      <c r="P16" s="4">
        <v>1.3440000000000001</v>
      </c>
      <c r="Q16" s="4">
        <v>1.6439999999999999</v>
      </c>
      <c r="R16" s="4">
        <v>1.6439999999999999</v>
      </c>
      <c r="S16" s="4">
        <v>161.15299999999999</v>
      </c>
      <c r="T16" s="4">
        <v>43.817999999999998</v>
      </c>
      <c r="U16" s="4">
        <v>0</v>
      </c>
      <c r="V16" s="4">
        <v>192.625</v>
      </c>
      <c r="W16" s="4">
        <v>83.507000000000005</v>
      </c>
      <c r="X16" s="4">
        <v>0</v>
      </c>
      <c r="Y16" s="4"/>
      <c r="Z16" s="4"/>
      <c r="AA16" s="4">
        <v>0</v>
      </c>
      <c r="AB16" s="4"/>
      <c r="AC16" s="4"/>
      <c r="AD16" s="4"/>
      <c r="AE16" s="4">
        <f t="shared" si="4"/>
        <v>0</v>
      </c>
      <c r="AF16" s="4">
        <f t="shared" si="5"/>
        <v>0</v>
      </c>
      <c r="AG16" s="4">
        <f t="shared" si="6"/>
        <v>0</v>
      </c>
      <c r="AH16" s="4">
        <f t="shared" si="7"/>
        <v>0</v>
      </c>
      <c r="AI16" s="4">
        <f t="shared" si="8"/>
        <v>1.1200000000000001</v>
      </c>
      <c r="AJ16" s="4">
        <f t="shared" si="9"/>
        <v>1.37</v>
      </c>
      <c r="AK16" s="8">
        <f t="shared" si="10"/>
        <v>1.3440000000000001</v>
      </c>
      <c r="AL16" s="8">
        <f t="shared" si="10"/>
        <v>1.6440000000000001</v>
      </c>
      <c r="AM16" s="8">
        <f t="shared" si="0"/>
        <v>1.1200358627208407</v>
      </c>
      <c r="AN16" s="8">
        <f t="shared" si="1"/>
        <v>1.3699921054316053</v>
      </c>
      <c r="AO16" s="35">
        <f t="shared" si="2"/>
        <v>1.1200061344988881</v>
      </c>
      <c r="AP16" s="8">
        <f t="shared" si="3"/>
        <v>1.7120861096873399</v>
      </c>
      <c r="AQ16" s="57"/>
      <c r="AR16" s="57"/>
      <c r="AS16" s="57"/>
      <c r="AT16" s="57"/>
      <c r="AU16" s="57"/>
      <c r="AV16" s="57"/>
    </row>
    <row r="17" spans="1:48" s="36" customFormat="1" x14ac:dyDescent="0.25">
      <c r="A17" s="54" t="s">
        <v>22</v>
      </c>
      <c r="B17" s="33">
        <v>257.697</v>
      </c>
      <c r="C17" s="34">
        <v>402.20400000000001</v>
      </c>
      <c r="D17" s="34">
        <v>68.573999999999998</v>
      </c>
      <c r="E17" s="34">
        <v>9.4990000000000006</v>
      </c>
      <c r="F17" s="34">
        <v>0</v>
      </c>
      <c r="G17" s="34">
        <v>66.076999999999998</v>
      </c>
      <c r="H17" s="34">
        <v>6.86</v>
      </c>
      <c r="I17" s="34"/>
      <c r="J17" s="34"/>
      <c r="K17" s="34">
        <v>1.32</v>
      </c>
      <c r="L17" s="34">
        <v>1.83</v>
      </c>
      <c r="M17" s="34">
        <v>1.81</v>
      </c>
      <c r="N17" s="34">
        <v>2.77</v>
      </c>
      <c r="O17" s="34">
        <v>1.5840000000000001</v>
      </c>
      <c r="P17" s="34">
        <v>2.1960000000000002</v>
      </c>
      <c r="Q17" s="34">
        <v>2.1720000000000002</v>
      </c>
      <c r="R17" s="34">
        <v>3.3239999999999998</v>
      </c>
      <c r="S17" s="34">
        <v>90.518000000000001</v>
      </c>
      <c r="T17" s="34">
        <v>17.384</v>
      </c>
      <c r="U17" s="34">
        <v>0</v>
      </c>
      <c r="V17" s="34">
        <v>119.599</v>
      </c>
      <c r="W17" s="34">
        <v>19.001999999999999</v>
      </c>
      <c r="X17" s="34">
        <v>0</v>
      </c>
      <c r="Y17" s="34">
        <v>10.882999999999999</v>
      </c>
      <c r="Z17" s="34">
        <v>0.311</v>
      </c>
      <c r="AA17" s="34">
        <v>0</v>
      </c>
      <c r="AB17" s="34">
        <v>0</v>
      </c>
      <c r="AC17" s="34">
        <v>0</v>
      </c>
      <c r="AD17" s="34">
        <v>0</v>
      </c>
      <c r="AE17" s="34">
        <f t="shared" si="4"/>
        <v>0.1587044652492198</v>
      </c>
      <c r="AF17" s="34">
        <f t="shared" si="5"/>
        <v>0</v>
      </c>
      <c r="AG17" s="34">
        <f t="shared" si="6"/>
        <v>3.2740288451415939E-2</v>
      </c>
      <c r="AH17" s="34">
        <f t="shared" si="7"/>
        <v>0</v>
      </c>
      <c r="AI17" s="4">
        <f t="shared" si="8"/>
        <v>1.4787044652492198</v>
      </c>
      <c r="AJ17" s="4">
        <f t="shared" si="9"/>
        <v>1.81</v>
      </c>
      <c r="AK17" s="8">
        <f t="shared" si="10"/>
        <v>1.7744453582990638</v>
      </c>
      <c r="AL17" s="8">
        <f t="shared" si="10"/>
        <v>2.1720000000000002</v>
      </c>
      <c r="AM17" s="35">
        <f t="shared" si="0"/>
        <v>1.4787091317408931</v>
      </c>
      <c r="AN17" s="35">
        <f t="shared" si="1"/>
        <v>1.8099944004721764</v>
      </c>
      <c r="AO17" s="35">
        <f t="shared" si="2"/>
        <v>1.8628276660701126</v>
      </c>
      <c r="AP17" s="35">
        <f t="shared" si="3"/>
        <v>2.7699708454810494</v>
      </c>
      <c r="AQ17" s="58"/>
      <c r="AR17" s="58"/>
      <c r="AS17" s="58"/>
      <c r="AT17" s="58"/>
      <c r="AU17" s="58"/>
      <c r="AV17" s="58"/>
    </row>
    <row r="18" spans="1:48" x14ac:dyDescent="0.25">
      <c r="A18" s="54" t="s">
        <v>23</v>
      </c>
      <c r="B18" s="12">
        <v>203.06100000000001</v>
      </c>
      <c r="C18" s="17">
        <v>375.63499999999999</v>
      </c>
      <c r="D18" s="4">
        <v>51.173000000000002</v>
      </c>
      <c r="E18" s="4">
        <v>24.878</v>
      </c>
      <c r="F18" s="4">
        <v>0</v>
      </c>
      <c r="G18" s="4">
        <v>45.396000000000001</v>
      </c>
      <c r="H18" s="4">
        <v>25.042000000000002</v>
      </c>
      <c r="I18" s="4">
        <v>0</v>
      </c>
      <c r="J18" s="4"/>
      <c r="K18" s="4">
        <v>1.1000000000000001</v>
      </c>
      <c r="L18" s="4">
        <v>1.27</v>
      </c>
      <c r="M18" s="4">
        <v>2.09</v>
      </c>
      <c r="N18" s="4">
        <v>2.4</v>
      </c>
      <c r="O18" s="4">
        <v>1.32</v>
      </c>
      <c r="P18" s="4">
        <v>1.524</v>
      </c>
      <c r="Q18" s="4">
        <v>2.508</v>
      </c>
      <c r="R18" s="4">
        <v>2.88</v>
      </c>
      <c r="S18" s="4">
        <v>46.912999999999997</v>
      </c>
      <c r="T18" s="4">
        <v>27.239000000000001</v>
      </c>
      <c r="U18" s="4">
        <v>0</v>
      </c>
      <c r="V18" s="4">
        <v>77.858999999999995</v>
      </c>
      <c r="W18" s="4">
        <v>51.05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f t="shared" si="4"/>
        <v>0</v>
      </c>
      <c r="AF18" s="4">
        <f t="shared" si="5"/>
        <v>0</v>
      </c>
      <c r="AG18" s="4">
        <f t="shared" si="6"/>
        <v>0</v>
      </c>
      <c r="AH18" s="4">
        <f t="shared" si="7"/>
        <v>0</v>
      </c>
      <c r="AI18" s="4">
        <f t="shared" si="8"/>
        <v>1.1000000000000001</v>
      </c>
      <c r="AJ18" s="4">
        <f t="shared" si="9"/>
        <v>2.09</v>
      </c>
      <c r="AK18" s="8">
        <f t="shared" si="10"/>
        <v>1.32</v>
      </c>
      <c r="AL18" s="8">
        <f t="shared" si="10"/>
        <v>2.5079999999999996</v>
      </c>
      <c r="AM18" s="8">
        <f t="shared" si="0"/>
        <v>0.91675297520176646</v>
      </c>
      <c r="AN18" s="8">
        <f t="shared" si="1"/>
        <v>1.7151070578905629</v>
      </c>
      <c r="AO18" s="35">
        <f t="shared" si="2"/>
        <v>1.0949031272610339</v>
      </c>
      <c r="AP18" s="8">
        <f t="shared" si="3"/>
        <v>2.0385751936746264</v>
      </c>
      <c r="AQ18" s="57"/>
      <c r="AR18" s="57"/>
      <c r="AS18" s="57"/>
      <c r="AT18" s="57"/>
      <c r="AU18" s="57"/>
      <c r="AV18" s="57"/>
    </row>
    <row r="19" spans="1:48" s="36" customFormat="1" x14ac:dyDescent="0.25">
      <c r="A19" s="54" t="s">
        <v>24</v>
      </c>
      <c r="B19" s="33">
        <v>195.928</v>
      </c>
      <c r="C19" s="34">
        <v>374.93400000000003</v>
      </c>
      <c r="D19" s="34">
        <v>44.787999999999997</v>
      </c>
      <c r="E19" s="34">
        <v>17.157</v>
      </c>
      <c r="F19" s="34">
        <v>0</v>
      </c>
      <c r="G19" s="34">
        <v>41.987000000000002</v>
      </c>
      <c r="H19" s="34">
        <v>14.750999999999999</v>
      </c>
      <c r="I19" s="34">
        <v>0</v>
      </c>
      <c r="J19" s="34"/>
      <c r="K19" s="34">
        <v>1</v>
      </c>
      <c r="L19" s="34">
        <v>1</v>
      </c>
      <c r="M19" s="34">
        <v>2.08</v>
      </c>
      <c r="N19" s="34">
        <v>2.08</v>
      </c>
      <c r="O19" s="34">
        <v>1.2</v>
      </c>
      <c r="P19" s="34">
        <v>1.2</v>
      </c>
      <c r="Q19" s="34">
        <v>2.496</v>
      </c>
      <c r="R19" s="34">
        <v>2.496</v>
      </c>
      <c r="S19" s="34">
        <v>44.787999999999997</v>
      </c>
      <c r="T19" s="34">
        <v>17.157</v>
      </c>
      <c r="U19" s="34">
        <v>0</v>
      </c>
      <c r="V19" s="34">
        <v>87.334000000000003</v>
      </c>
      <c r="W19" s="34">
        <v>30.681000000000001</v>
      </c>
      <c r="X19" s="34">
        <v>0</v>
      </c>
      <c r="Y19" s="34">
        <v>4.9800000000000004</v>
      </c>
      <c r="Z19" s="34">
        <v>1.7110000000000001</v>
      </c>
      <c r="AA19" s="34">
        <v>0</v>
      </c>
      <c r="AB19" s="34">
        <v>7.0579999999999998</v>
      </c>
      <c r="AC19" s="34">
        <v>2.2189999999999999</v>
      </c>
      <c r="AD19" s="34">
        <v>0</v>
      </c>
      <c r="AE19" s="34">
        <f t="shared" si="4"/>
        <v>0.11119049745467538</v>
      </c>
      <c r="AF19" s="34">
        <f t="shared" si="5"/>
        <v>0.16809964989163312</v>
      </c>
      <c r="AG19" s="34">
        <f t="shared" si="6"/>
        <v>9.9726059334382472E-2</v>
      </c>
      <c r="AH19" s="34">
        <f t="shared" si="7"/>
        <v>0.15043047928953968</v>
      </c>
      <c r="AI19" s="4">
        <f t="shared" si="8"/>
        <v>1.1111904974546754</v>
      </c>
      <c r="AJ19" s="4">
        <f t="shared" si="9"/>
        <v>2.2480996498916332</v>
      </c>
      <c r="AK19" s="8">
        <f t="shared" si="10"/>
        <v>1.3334285969456103</v>
      </c>
      <c r="AL19" s="8">
        <f t="shared" si="10"/>
        <v>2.6977195798699598</v>
      </c>
      <c r="AM19" s="35">
        <f t="shared" si="0"/>
        <v>1.1111904974546754</v>
      </c>
      <c r="AN19" s="35">
        <f t="shared" si="1"/>
        <v>2.2481244194631671</v>
      </c>
      <c r="AO19" s="35">
        <f t="shared" si="2"/>
        <v>1.0997260593343823</v>
      </c>
      <c r="AP19" s="35">
        <f t="shared" si="3"/>
        <v>2.230357263914311</v>
      </c>
      <c r="AQ19" s="58"/>
      <c r="AR19" s="58"/>
      <c r="AS19" s="58"/>
      <c r="AT19" s="58"/>
      <c r="AU19" s="58"/>
      <c r="AV19" s="58"/>
    </row>
    <row r="20" spans="1:48" s="36" customFormat="1" x14ac:dyDescent="0.25">
      <c r="A20" s="54" t="s">
        <v>82</v>
      </c>
      <c r="B20" s="33">
        <v>110.79600000000001</v>
      </c>
      <c r="C20" s="34">
        <v>231.51900000000001</v>
      </c>
      <c r="D20" s="34">
        <v>13.616</v>
      </c>
      <c r="E20" s="34">
        <v>22.003</v>
      </c>
      <c r="F20" s="34">
        <v>1.0009999999999999</v>
      </c>
      <c r="G20" s="34">
        <v>8.9909999999999997</v>
      </c>
      <c r="H20" s="34">
        <v>21.23</v>
      </c>
      <c r="I20" s="34">
        <v>0.66</v>
      </c>
      <c r="J20" s="34"/>
      <c r="K20" s="34">
        <v>1.448</v>
      </c>
      <c r="L20" s="34">
        <v>1.4550000000000001</v>
      </c>
      <c r="M20" s="34">
        <v>2.0539999999999998</v>
      </c>
      <c r="N20" s="34">
        <v>1.788</v>
      </c>
      <c r="O20" s="34">
        <v>1.738</v>
      </c>
      <c r="P20" s="34">
        <v>1.746</v>
      </c>
      <c r="Q20" s="34">
        <v>2.4649999999999999</v>
      </c>
      <c r="R20" s="34">
        <v>2.145</v>
      </c>
      <c r="S20" s="34">
        <v>19.718</v>
      </c>
      <c r="T20" s="34">
        <v>32.356000000000002</v>
      </c>
      <c r="U20" s="34">
        <v>1.111</v>
      </c>
      <c r="V20" s="34">
        <v>18.463000000000001</v>
      </c>
      <c r="W20" s="34">
        <v>37.749000000000002</v>
      </c>
      <c r="X20" s="34">
        <v>1.399</v>
      </c>
      <c r="Y20" s="34">
        <v>1.8540000000000001</v>
      </c>
      <c r="Z20" s="34">
        <v>0.51700000000000002</v>
      </c>
      <c r="AA20" s="34"/>
      <c r="AB20" s="34"/>
      <c r="AC20" s="34"/>
      <c r="AD20" s="34">
        <v>0</v>
      </c>
      <c r="AE20" s="34">
        <f t="shared" ref="AE20" si="34">Y20/D20</f>
        <v>0.13616333725029378</v>
      </c>
      <c r="AF20" s="34">
        <f t="shared" ref="AF20" si="35">AB20/G20</f>
        <v>0</v>
      </c>
      <c r="AG20" s="34">
        <f t="shared" ref="AG20" si="36">(Z20+AA20)/(E20+F20)</f>
        <v>2.2474352286558859E-2</v>
      </c>
      <c r="AH20" s="34">
        <f t="shared" ref="AH20" si="37">(AC20+AD20)/(H20+I20)</f>
        <v>0</v>
      </c>
      <c r="AI20" s="4">
        <f t="shared" ref="AI20" si="38">K20+AE20</f>
        <v>1.5841633372502937</v>
      </c>
      <c r="AJ20" s="4">
        <f t="shared" ref="AJ20" si="39">M20+AF20</f>
        <v>2.0539999999999998</v>
      </c>
      <c r="AK20" s="8">
        <f t="shared" ref="AK20" si="40">AI20*1.2</f>
        <v>1.9009960047003522</v>
      </c>
      <c r="AL20" s="8">
        <f t="shared" ref="AL20" si="41">AJ20*1.2</f>
        <v>2.4647999999999999</v>
      </c>
      <c r="AM20" s="35">
        <f t="shared" ref="AM20" si="42">(S20+Y20)/D20</f>
        <v>1.5843125734430081</v>
      </c>
      <c r="AN20" s="35">
        <f t="shared" ref="AN20" si="43">(V20+AB20)/G20</f>
        <v>2.0534979423868314</v>
      </c>
      <c r="AO20" s="35">
        <f>(T20+U20+Z20+AA20)/(E20+F20)</f>
        <v>1.4773082942097027</v>
      </c>
      <c r="AP20" s="35">
        <f t="shared" ref="AP20" si="44">(W20+X20+AC20+AD20)/(H20+I20)</f>
        <v>1.7883965280950207</v>
      </c>
      <c r="AQ20" s="58"/>
      <c r="AR20" s="58"/>
      <c r="AS20" s="58"/>
      <c r="AT20" s="58"/>
      <c r="AU20" s="58"/>
      <c r="AV20" s="58"/>
    </row>
    <row r="21" spans="1:48" x14ac:dyDescent="0.25">
      <c r="A21" s="55" t="s">
        <v>49</v>
      </c>
      <c r="B21" s="12">
        <v>1075.3579999999999</v>
      </c>
      <c r="C21" s="17">
        <v>2195.241</v>
      </c>
      <c r="D21" s="4">
        <v>202.149</v>
      </c>
      <c r="E21" s="4">
        <v>138.803</v>
      </c>
      <c r="F21" s="4">
        <v>0</v>
      </c>
      <c r="G21" s="4">
        <v>202.22399999999999</v>
      </c>
      <c r="H21" s="4">
        <v>191.06</v>
      </c>
      <c r="I21" s="4">
        <v>0</v>
      </c>
      <c r="J21" s="4"/>
      <c r="K21" s="7">
        <f>S21/D21</f>
        <v>0.89951471439383823</v>
      </c>
      <c r="L21" s="7">
        <f>T21/E21</f>
        <v>0.95515947061662942</v>
      </c>
      <c r="M21" s="7">
        <f>V21/G21</f>
        <v>1.7035168921591899</v>
      </c>
      <c r="N21" s="7">
        <f>W21/H21</f>
        <v>2.1772375170103633</v>
      </c>
      <c r="O21" s="8">
        <f>K21*1.2</f>
        <v>1.0794176572726057</v>
      </c>
      <c r="P21" s="8">
        <f>L21*1.2</f>
        <v>1.1461913647399553</v>
      </c>
      <c r="Q21" s="8">
        <f>M21*1.2</f>
        <v>2.044220270591028</v>
      </c>
      <c r="R21" s="8">
        <f>N21*1.2</f>
        <v>2.6126850204124357</v>
      </c>
      <c r="S21" s="4">
        <v>181.83600000000001</v>
      </c>
      <c r="T21" s="4">
        <v>132.57900000000001</v>
      </c>
      <c r="U21" s="4">
        <v>0</v>
      </c>
      <c r="V21" s="4">
        <v>344.49200000000002</v>
      </c>
      <c r="W21" s="4">
        <v>415.983</v>
      </c>
      <c r="X21" s="4">
        <v>0</v>
      </c>
      <c r="Y21" s="4">
        <v>0.19800000000000001</v>
      </c>
      <c r="Z21" s="4">
        <v>4.2000000000000003E-2</v>
      </c>
      <c r="AA21" s="4">
        <v>0</v>
      </c>
      <c r="AB21" s="4">
        <v>0.186</v>
      </c>
      <c r="AC21" s="4">
        <v>4.2000000000000003E-2</v>
      </c>
      <c r="AD21" s="4"/>
      <c r="AE21" s="4">
        <f t="shared" si="4"/>
        <v>9.7947553537242331E-4</v>
      </c>
      <c r="AF21" s="4">
        <f t="shared" si="5"/>
        <v>9.1977213387135065E-4</v>
      </c>
      <c r="AG21" s="4">
        <f t="shared" si="6"/>
        <v>3.0258711987493067E-4</v>
      </c>
      <c r="AH21" s="4">
        <f t="shared" si="7"/>
        <v>2.1982623259708992E-4</v>
      </c>
      <c r="AI21" s="4">
        <f t="shared" si="8"/>
        <v>0.90049418992921071</v>
      </c>
      <c r="AJ21" s="4">
        <f t="shared" si="9"/>
        <v>1.7044366642930613</v>
      </c>
      <c r="AK21" s="8">
        <f t="shared" si="10"/>
        <v>1.0805930279150529</v>
      </c>
      <c r="AL21" s="8">
        <f t="shared" si="10"/>
        <v>2.0453239971516735</v>
      </c>
      <c r="AM21" s="8">
        <f t="shared" si="0"/>
        <v>0.90049418992921071</v>
      </c>
      <c r="AN21" s="8">
        <f t="shared" si="1"/>
        <v>1.7044366642930613</v>
      </c>
      <c r="AO21" s="35">
        <f t="shared" ref="AO21:AO48" si="45">(T21+U21+Z21+AA21)/(E21+F21)</f>
        <v>0.95546205773650439</v>
      </c>
      <c r="AP21" s="8">
        <f t="shared" si="3"/>
        <v>2.1774573432429603</v>
      </c>
      <c r="AQ21" s="59"/>
      <c r="AR21" s="59"/>
      <c r="AS21" s="59"/>
      <c r="AT21" s="59"/>
      <c r="AU21" s="59"/>
      <c r="AV21" s="59"/>
    </row>
    <row r="22" spans="1:48" s="36" customFormat="1" x14ac:dyDescent="0.25">
      <c r="A22" s="54" t="s">
        <v>26</v>
      </c>
      <c r="B22" s="17">
        <v>111.13500000000001</v>
      </c>
      <c r="C22" s="12">
        <f>S22+T22+U22+V22+W22+X22+Y22+Z22+AA22+AB22+AC22+AD22</f>
        <v>111.13500000000001</v>
      </c>
      <c r="D22" s="34">
        <v>26.707999999999998</v>
      </c>
      <c r="E22" s="34">
        <v>13.759</v>
      </c>
      <c r="F22" s="34">
        <v>0</v>
      </c>
      <c r="G22" s="34">
        <v>28.951000000000001</v>
      </c>
      <c r="H22" s="34">
        <v>2.516</v>
      </c>
      <c r="I22" s="34">
        <v>0</v>
      </c>
      <c r="J22" s="34"/>
      <c r="K22" s="34">
        <v>1.23</v>
      </c>
      <c r="L22" s="34">
        <v>1.23</v>
      </c>
      <c r="M22" s="34">
        <v>1.95</v>
      </c>
      <c r="N22" s="34">
        <v>1.95</v>
      </c>
      <c r="O22" s="34">
        <v>1.476</v>
      </c>
      <c r="P22" s="34">
        <v>1.476</v>
      </c>
      <c r="Q22" s="34">
        <v>2.34</v>
      </c>
      <c r="R22" s="34">
        <v>2.34</v>
      </c>
      <c r="S22" s="34">
        <v>32.850999999999999</v>
      </c>
      <c r="T22" s="34">
        <v>16.923999999999999</v>
      </c>
      <c r="U22" s="34">
        <v>0</v>
      </c>
      <c r="V22" s="34">
        <v>56.454000000000001</v>
      </c>
      <c r="W22" s="34">
        <v>4.9059999999999997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f t="shared" si="4"/>
        <v>0</v>
      </c>
      <c r="AF22" s="34">
        <f t="shared" si="5"/>
        <v>0</v>
      </c>
      <c r="AG22" s="34">
        <f t="shared" si="6"/>
        <v>0</v>
      </c>
      <c r="AH22" s="34">
        <f t="shared" si="7"/>
        <v>0</v>
      </c>
      <c r="AI22" s="4">
        <f t="shared" si="8"/>
        <v>1.23</v>
      </c>
      <c r="AJ22" s="4">
        <f t="shared" si="9"/>
        <v>1.95</v>
      </c>
      <c r="AK22" s="8">
        <f t="shared" si="10"/>
        <v>1.476</v>
      </c>
      <c r="AL22" s="8">
        <f t="shared" si="10"/>
        <v>2.34</v>
      </c>
      <c r="AM22" s="35">
        <f t="shared" si="0"/>
        <v>1.2300059907143928</v>
      </c>
      <c r="AN22" s="35">
        <f t="shared" si="1"/>
        <v>1.9499844564954578</v>
      </c>
      <c r="AO22" s="35">
        <f t="shared" si="45"/>
        <v>1.2300312522712407</v>
      </c>
      <c r="AP22" s="35">
        <f t="shared" si="3"/>
        <v>1.9499205087440381</v>
      </c>
      <c r="AQ22" s="61"/>
      <c r="AR22" s="61"/>
      <c r="AS22" s="61"/>
      <c r="AT22" s="61"/>
      <c r="AU22" s="61"/>
      <c r="AV22" s="61"/>
    </row>
    <row r="23" spans="1:48" x14ac:dyDescent="0.25">
      <c r="A23" s="54" t="s">
        <v>27</v>
      </c>
      <c r="B23" s="12">
        <v>349.71</v>
      </c>
      <c r="C23" s="17">
        <v>607.24099999999999</v>
      </c>
      <c r="D23" s="4">
        <v>96.278000000000006</v>
      </c>
      <c r="E23" s="4">
        <v>35.837000000000003</v>
      </c>
      <c r="F23" s="4">
        <v>1.3620000000000001</v>
      </c>
      <c r="G23" s="4">
        <v>85.995000000000005</v>
      </c>
      <c r="H23" s="4">
        <v>37.253999999999998</v>
      </c>
      <c r="I23" s="4">
        <v>0</v>
      </c>
      <c r="J23" s="4"/>
      <c r="K23" s="4">
        <v>1.2230000000000001</v>
      </c>
      <c r="L23" s="4">
        <v>1.2230000000000001</v>
      </c>
      <c r="M23" s="4">
        <v>1.5129999999999999</v>
      </c>
      <c r="N23" s="4">
        <v>1.5129999999999999</v>
      </c>
      <c r="O23" s="4">
        <v>1.4670000000000001</v>
      </c>
      <c r="P23" s="4">
        <v>1.4670000000000001</v>
      </c>
      <c r="Q23" s="4">
        <v>1.8149999999999999</v>
      </c>
      <c r="R23" s="4">
        <v>1.8149999999999999</v>
      </c>
      <c r="S23" s="4">
        <v>117.736</v>
      </c>
      <c r="T23" s="4">
        <v>44.021999999999998</v>
      </c>
      <c r="U23" s="4">
        <v>1.512</v>
      </c>
      <c r="V23" s="4">
        <v>127.881</v>
      </c>
      <c r="W23" s="4">
        <v>58.558999999999997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f t="shared" si="4"/>
        <v>0</v>
      </c>
      <c r="AF23" s="4">
        <f t="shared" si="5"/>
        <v>0</v>
      </c>
      <c r="AG23" s="4">
        <f t="shared" si="6"/>
        <v>0</v>
      </c>
      <c r="AH23" s="4">
        <f t="shared" si="7"/>
        <v>0</v>
      </c>
      <c r="AI23" s="4">
        <f t="shared" si="8"/>
        <v>1.2230000000000001</v>
      </c>
      <c r="AJ23" s="4">
        <f t="shared" si="9"/>
        <v>1.5129999999999999</v>
      </c>
      <c r="AK23" s="8">
        <f t="shared" si="10"/>
        <v>1.4676</v>
      </c>
      <c r="AL23" s="8">
        <f t="shared" si="10"/>
        <v>1.8155999999999999</v>
      </c>
      <c r="AM23" s="8">
        <f t="shared" si="0"/>
        <v>1.2228754232534951</v>
      </c>
      <c r="AN23" s="8">
        <f t="shared" si="1"/>
        <v>1.4870748299319727</v>
      </c>
      <c r="AO23" s="35">
        <f t="shared" si="45"/>
        <v>1.224065163042017</v>
      </c>
      <c r="AP23" s="8">
        <f t="shared" si="3"/>
        <v>1.5718848982659581</v>
      </c>
      <c r="AQ23" s="57"/>
      <c r="AR23" s="57"/>
      <c r="AS23" s="57"/>
      <c r="AT23" s="57"/>
      <c r="AU23" s="57"/>
      <c r="AV23" s="57"/>
    </row>
    <row r="24" spans="1:48" x14ac:dyDescent="0.25">
      <c r="A24" s="54" t="s">
        <v>44</v>
      </c>
      <c r="B24" s="12">
        <v>595.40800000000002</v>
      </c>
      <c r="C24" s="17">
        <v>1084.577</v>
      </c>
      <c r="D24" s="4">
        <v>138.6</v>
      </c>
      <c r="E24" s="4">
        <v>75.884</v>
      </c>
      <c r="F24" s="4">
        <v>0</v>
      </c>
      <c r="G24" s="4">
        <v>134.523</v>
      </c>
      <c r="H24" s="4">
        <v>56.887</v>
      </c>
      <c r="I24" s="4">
        <v>0</v>
      </c>
      <c r="J24" s="4">
        <v>458.649</v>
      </c>
      <c r="K24" s="4">
        <v>0.93</v>
      </c>
      <c r="L24" s="4">
        <v>0.9</v>
      </c>
      <c r="M24" s="4">
        <v>1.94</v>
      </c>
      <c r="N24" s="4">
        <v>2.42</v>
      </c>
      <c r="O24" s="7">
        <f>K24*1.2</f>
        <v>1.1160000000000001</v>
      </c>
      <c r="P24" s="7">
        <f>L24*1.2</f>
        <v>1.08</v>
      </c>
      <c r="Q24" s="7">
        <f>M24*1.2</f>
        <v>2.3279999999999998</v>
      </c>
      <c r="R24" s="7">
        <f>N24*1.2</f>
        <v>2.9039999999999999</v>
      </c>
      <c r="S24" s="4">
        <v>128.511</v>
      </c>
      <c r="T24" s="4">
        <v>68.162000000000006</v>
      </c>
      <c r="U24" s="4">
        <v>0</v>
      </c>
      <c r="V24" s="4">
        <v>261.13299999999998</v>
      </c>
      <c r="W24" s="4">
        <v>137.488</v>
      </c>
      <c r="X24" s="4">
        <v>0</v>
      </c>
      <c r="Y24" s="4">
        <v>9.1999999999999998E-2</v>
      </c>
      <c r="Z24" s="4">
        <v>0</v>
      </c>
      <c r="AA24" s="4">
        <v>0</v>
      </c>
      <c r="AB24" s="4">
        <v>2.3E-2</v>
      </c>
      <c r="AC24" s="4">
        <v>0</v>
      </c>
      <c r="AD24" s="4">
        <v>0</v>
      </c>
      <c r="AE24" s="4">
        <f t="shared" si="4"/>
        <v>6.6378066378066378E-4</v>
      </c>
      <c r="AF24" s="4">
        <f t="shared" si="5"/>
        <v>1.7097448020041183E-4</v>
      </c>
      <c r="AG24" s="4">
        <f t="shared" si="6"/>
        <v>0</v>
      </c>
      <c r="AH24" s="4">
        <f t="shared" si="7"/>
        <v>0</v>
      </c>
      <c r="AI24" s="4">
        <f t="shared" si="8"/>
        <v>0.93066378066378075</v>
      </c>
      <c r="AJ24" s="4">
        <f t="shared" si="9"/>
        <v>1.9401709744802003</v>
      </c>
      <c r="AK24" s="8">
        <f t="shared" si="10"/>
        <v>1.1167965367965369</v>
      </c>
      <c r="AL24" s="8">
        <f t="shared" si="10"/>
        <v>2.3282051693762402</v>
      </c>
      <c r="AM24" s="8">
        <f t="shared" si="0"/>
        <v>0.92787157287157296</v>
      </c>
      <c r="AN24" s="8">
        <f t="shared" si="1"/>
        <v>1.9413483196182066</v>
      </c>
      <c r="AO24" s="35">
        <f t="shared" si="45"/>
        <v>0.89823941805914298</v>
      </c>
      <c r="AP24" s="8">
        <f t="shared" si="3"/>
        <v>2.4168614973544043</v>
      </c>
      <c r="AQ24" s="57"/>
      <c r="AR24" s="57"/>
      <c r="AS24" s="57"/>
      <c r="AT24" s="57"/>
      <c r="AU24" s="57"/>
      <c r="AV24" s="57"/>
    </row>
    <row r="25" spans="1:48" s="36" customFormat="1" x14ac:dyDescent="0.25">
      <c r="A25" s="54" t="s">
        <v>81</v>
      </c>
      <c r="B25" s="33">
        <v>212.43199999999999</v>
      </c>
      <c r="C25" s="34">
        <f>212.44+207.702</f>
        <v>420.142</v>
      </c>
      <c r="D25" s="34">
        <v>70.611999999999995</v>
      </c>
      <c r="E25" s="34">
        <v>31.37</v>
      </c>
      <c r="F25" s="34">
        <v>0</v>
      </c>
      <c r="G25" s="34">
        <v>66.933999999999997</v>
      </c>
      <c r="H25" s="34">
        <v>21.131</v>
      </c>
      <c r="I25" s="34"/>
      <c r="J25" s="34"/>
      <c r="K25" s="34">
        <v>0.85</v>
      </c>
      <c r="L25" s="34">
        <v>1.22</v>
      </c>
      <c r="M25" s="34">
        <v>1.1499999999999999</v>
      </c>
      <c r="N25" s="34">
        <v>1.52</v>
      </c>
      <c r="O25" s="34">
        <v>1.02</v>
      </c>
      <c r="P25" s="34">
        <v>1.464</v>
      </c>
      <c r="Q25" s="34">
        <v>1.38</v>
      </c>
      <c r="R25" s="34">
        <v>1.8240000000000001</v>
      </c>
      <c r="S25" s="34">
        <v>60.03</v>
      </c>
      <c r="T25" s="34">
        <v>38.270000000000003</v>
      </c>
      <c r="U25" s="34">
        <v>0</v>
      </c>
      <c r="V25" s="34">
        <v>72.491</v>
      </c>
      <c r="W25" s="34">
        <v>28.097999999999999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f t="shared" si="4"/>
        <v>0</v>
      </c>
      <c r="AF25" s="34">
        <f t="shared" si="5"/>
        <v>0</v>
      </c>
      <c r="AG25" s="34">
        <f t="shared" si="6"/>
        <v>0</v>
      </c>
      <c r="AH25" s="34">
        <f t="shared" si="7"/>
        <v>0</v>
      </c>
      <c r="AI25" s="4">
        <f t="shared" si="8"/>
        <v>0.85</v>
      </c>
      <c r="AJ25" s="4">
        <f t="shared" si="9"/>
        <v>1.1499999999999999</v>
      </c>
      <c r="AK25" s="8">
        <f t="shared" si="10"/>
        <v>1.02</v>
      </c>
      <c r="AL25" s="8">
        <f t="shared" si="10"/>
        <v>1.38</v>
      </c>
      <c r="AM25" s="35">
        <f t="shared" si="0"/>
        <v>0.8501387866085085</v>
      </c>
      <c r="AN25" s="35">
        <f t="shared" si="1"/>
        <v>1.083022081453372</v>
      </c>
      <c r="AO25" s="35">
        <f t="shared" si="45"/>
        <v>1.2199553713739242</v>
      </c>
      <c r="AP25" s="35">
        <f t="shared" si="3"/>
        <v>1.3297051724953859</v>
      </c>
      <c r="AQ25" s="58"/>
      <c r="AR25" s="58"/>
      <c r="AS25" s="58"/>
      <c r="AT25" s="58"/>
      <c r="AU25" s="58"/>
      <c r="AV25" s="58"/>
    </row>
    <row r="26" spans="1:48" x14ac:dyDescent="0.25">
      <c r="A26" s="54" t="s">
        <v>68</v>
      </c>
      <c r="B26" s="12">
        <v>2520.585</v>
      </c>
      <c r="C26" s="17">
        <v>4612.1769999999997</v>
      </c>
      <c r="D26" s="4">
        <v>635.03700000000003</v>
      </c>
      <c r="E26" s="4">
        <v>559.78899999999999</v>
      </c>
      <c r="F26" s="4">
        <v>0</v>
      </c>
      <c r="G26" s="4">
        <v>607.49900000000002</v>
      </c>
      <c r="H26" s="4">
        <v>599.72500000000002</v>
      </c>
      <c r="I26" s="4">
        <v>0</v>
      </c>
      <c r="J26" s="4"/>
      <c r="K26" s="4">
        <v>0.875</v>
      </c>
      <c r="L26" s="4">
        <v>0.875</v>
      </c>
      <c r="M26" s="4">
        <v>1.375</v>
      </c>
      <c r="N26" s="4">
        <v>1.375</v>
      </c>
      <c r="O26" s="4">
        <v>1.05</v>
      </c>
      <c r="P26" s="4">
        <v>1.05</v>
      </c>
      <c r="Q26" s="4">
        <v>1.65</v>
      </c>
      <c r="R26" s="4">
        <v>1.65</v>
      </c>
      <c r="S26" s="4">
        <v>555.65899999999999</v>
      </c>
      <c r="T26" s="4">
        <v>393.99</v>
      </c>
      <c r="U26" s="4">
        <v>0</v>
      </c>
      <c r="V26" s="4">
        <v>835.93700000000001</v>
      </c>
      <c r="W26" s="4">
        <v>734.99900000000002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f t="shared" si="4"/>
        <v>0</v>
      </c>
      <c r="AF26" s="4">
        <f t="shared" si="5"/>
        <v>0</v>
      </c>
      <c r="AG26" s="4">
        <f t="shared" si="6"/>
        <v>0</v>
      </c>
      <c r="AH26" s="4">
        <f t="shared" si="7"/>
        <v>0</v>
      </c>
      <c r="AI26" s="4">
        <f t="shared" si="8"/>
        <v>0.875</v>
      </c>
      <c r="AJ26" s="4">
        <f t="shared" si="9"/>
        <v>1.375</v>
      </c>
      <c r="AK26" s="8">
        <f t="shared" si="10"/>
        <v>1.05</v>
      </c>
      <c r="AL26" s="8">
        <f t="shared" si="10"/>
        <v>1.65</v>
      </c>
      <c r="AM26" s="8">
        <f t="shared" si="0"/>
        <v>0.87500255890601641</v>
      </c>
      <c r="AN26" s="8">
        <f t="shared" si="1"/>
        <v>1.3760302486094627</v>
      </c>
      <c r="AO26" s="35">
        <f t="shared" si="45"/>
        <v>0.70381876028289236</v>
      </c>
      <c r="AP26" s="8">
        <f t="shared" si="3"/>
        <v>1.2255600483554963</v>
      </c>
      <c r="AQ26" s="57"/>
      <c r="AR26" s="57"/>
      <c r="AS26" s="57"/>
      <c r="AT26" s="57"/>
      <c r="AU26" s="57"/>
      <c r="AV26" s="57"/>
    </row>
    <row r="27" spans="1:48" x14ac:dyDescent="0.25">
      <c r="A27" s="54" t="s">
        <v>111</v>
      </c>
      <c r="B27" s="12">
        <v>118.05200000000001</v>
      </c>
      <c r="C27" s="17">
        <v>625.38900000000001</v>
      </c>
      <c r="D27" s="4">
        <v>25.363</v>
      </c>
      <c r="E27" s="4">
        <v>5.96</v>
      </c>
      <c r="F27" s="4">
        <v>10.452999999999999</v>
      </c>
      <c r="G27" s="4">
        <v>23.042999999999999</v>
      </c>
      <c r="H27" s="4">
        <v>6.992</v>
      </c>
      <c r="I27" s="4">
        <v>1.538</v>
      </c>
      <c r="J27" s="4"/>
      <c r="K27" s="4">
        <v>1.45</v>
      </c>
      <c r="L27" s="4">
        <v>1.45</v>
      </c>
      <c r="M27" s="4">
        <v>1.59</v>
      </c>
      <c r="N27" s="4">
        <v>1.59</v>
      </c>
      <c r="O27" s="4">
        <v>1.74</v>
      </c>
      <c r="P27" s="4">
        <v>1.74</v>
      </c>
      <c r="Q27" s="4">
        <v>1.9079999999999999</v>
      </c>
      <c r="R27" s="4">
        <v>1.9079999999999999</v>
      </c>
      <c r="S27" s="4">
        <v>39.649000000000001</v>
      </c>
      <c r="T27" s="4">
        <v>8.0779999999999994</v>
      </c>
      <c r="U27" s="4">
        <v>16.693999999999999</v>
      </c>
      <c r="V27" s="4">
        <v>39.332000000000001</v>
      </c>
      <c r="W27" s="4">
        <v>10.278</v>
      </c>
      <c r="X27" s="4">
        <v>4.0209999999999999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f t="shared" ref="AE27" si="46">Y27/D27</f>
        <v>0</v>
      </c>
      <c r="AF27" s="4">
        <f t="shared" ref="AF27" si="47">AB27/G27</f>
        <v>0</v>
      </c>
      <c r="AG27" s="4">
        <f t="shared" ref="AG27" si="48">(Z27+AA27)/(E27+F27)</f>
        <v>0</v>
      </c>
      <c r="AH27" s="4">
        <f t="shared" ref="AH27" si="49">(AC27+AD27)/(H27+I27)</f>
        <v>0</v>
      </c>
      <c r="AI27" s="4">
        <f t="shared" ref="AI27" si="50">K27+AE27</f>
        <v>1.45</v>
      </c>
      <c r="AJ27" s="4">
        <f t="shared" ref="AJ27" si="51">M27+AF27</f>
        <v>1.59</v>
      </c>
      <c r="AK27" s="8">
        <f t="shared" ref="AK27" si="52">AI27*1.2</f>
        <v>1.74</v>
      </c>
      <c r="AL27" s="8">
        <f t="shared" ref="AL27" si="53">AJ27*1.2</f>
        <v>1.9079999999999999</v>
      </c>
      <c r="AM27" s="8">
        <f>(S27+Y27)/D27</f>
        <v>1.5632614438355086</v>
      </c>
      <c r="AN27" s="8">
        <f>(V27+AB27)/G27</f>
        <v>1.7068958034978086</v>
      </c>
      <c r="AO27" s="35">
        <f t="shared" ref="AO27" si="54">(T27+U27+Z27+AA27)/(E27+F27)</f>
        <v>1.5092914153414976</v>
      </c>
      <c r="AP27" s="8">
        <f>(W27+X27+AC27+AD27)/(H27+I27)</f>
        <v>1.6763188745603752</v>
      </c>
      <c r="AQ27" s="57"/>
      <c r="AR27" s="57"/>
      <c r="AS27" s="57"/>
      <c r="AT27" s="57"/>
      <c r="AU27" s="57"/>
      <c r="AV27" s="57"/>
    </row>
    <row r="28" spans="1:48" x14ac:dyDescent="0.25">
      <c r="A28" s="54" t="s">
        <v>28</v>
      </c>
      <c r="B28" s="12">
        <v>310.50700000000001</v>
      </c>
      <c r="C28" s="17">
        <v>625.38900000000001</v>
      </c>
      <c r="D28" s="4">
        <v>44.073999999999998</v>
      </c>
      <c r="E28" s="4">
        <v>18.437999999999999</v>
      </c>
      <c r="F28" s="4">
        <v>0</v>
      </c>
      <c r="G28" s="4">
        <v>44.167999999999999</v>
      </c>
      <c r="H28" s="4">
        <v>119.744</v>
      </c>
      <c r="I28" s="4">
        <v>0</v>
      </c>
      <c r="J28" s="4"/>
      <c r="K28" s="4">
        <v>1.163</v>
      </c>
      <c r="L28" s="4">
        <v>1.258</v>
      </c>
      <c r="M28" s="4">
        <v>1.3320000000000001</v>
      </c>
      <c r="N28" s="4">
        <v>1.4710000000000001</v>
      </c>
      <c r="O28" s="4">
        <v>1.3959999999999999</v>
      </c>
      <c r="P28" s="4">
        <v>1.5089999999999999</v>
      </c>
      <c r="Q28" s="4">
        <v>1.5980000000000001</v>
      </c>
      <c r="R28" s="4">
        <v>1.7649999999999999</v>
      </c>
      <c r="S28" s="4">
        <v>44.073999999999998</v>
      </c>
      <c r="T28" s="4">
        <v>18.437999999999999</v>
      </c>
      <c r="U28" s="4">
        <v>0</v>
      </c>
      <c r="V28" s="4">
        <v>58.832000000000001</v>
      </c>
      <c r="W28" s="4">
        <v>189.16300000000001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f t="shared" si="4"/>
        <v>0</v>
      </c>
      <c r="AF28" s="4">
        <f t="shared" si="5"/>
        <v>0</v>
      </c>
      <c r="AG28" s="4">
        <f t="shared" si="6"/>
        <v>0</v>
      </c>
      <c r="AH28" s="4">
        <f t="shared" si="7"/>
        <v>0</v>
      </c>
      <c r="AI28" s="4">
        <f t="shared" si="8"/>
        <v>1.163</v>
      </c>
      <c r="AJ28" s="4">
        <f t="shared" si="9"/>
        <v>1.3320000000000001</v>
      </c>
      <c r="AK28" s="8">
        <f t="shared" si="10"/>
        <v>1.3956</v>
      </c>
      <c r="AL28" s="8">
        <f t="shared" si="10"/>
        <v>1.5984</v>
      </c>
      <c r="AM28" s="8">
        <f>(S28+Y28)/D28</f>
        <v>1</v>
      </c>
      <c r="AN28" s="8">
        <f>(V28+AB28)/G28</f>
        <v>1.33200507154501</v>
      </c>
      <c r="AO28" s="35">
        <f t="shared" si="45"/>
        <v>1</v>
      </c>
      <c r="AP28" s="8">
        <f>(W28+X28+AC28+AD28)/(H28+I28)</f>
        <v>1.579728420630679</v>
      </c>
      <c r="AQ28" s="57"/>
      <c r="AR28" s="57"/>
      <c r="AS28" s="57"/>
      <c r="AT28" s="57"/>
      <c r="AU28" s="57"/>
      <c r="AV28" s="57"/>
    </row>
    <row r="29" spans="1:48" s="36" customFormat="1" x14ac:dyDescent="0.25">
      <c r="A29" s="54" t="s">
        <v>89</v>
      </c>
      <c r="B29" s="33">
        <v>425.072</v>
      </c>
      <c r="C29" s="34">
        <v>811.77800000000002</v>
      </c>
      <c r="D29" s="34">
        <v>89.575999999999993</v>
      </c>
      <c r="E29" s="34">
        <v>32.618000000000002</v>
      </c>
      <c r="F29" s="34">
        <v>1.657</v>
      </c>
      <c r="G29" s="34">
        <v>84.741</v>
      </c>
      <c r="H29" s="34">
        <v>178.327</v>
      </c>
      <c r="I29" s="34">
        <v>0.13800000000000001</v>
      </c>
      <c r="J29" s="34">
        <v>16.369</v>
      </c>
      <c r="K29" s="34">
        <v>0.74</v>
      </c>
      <c r="L29" s="34">
        <v>1</v>
      </c>
      <c r="M29" s="34">
        <v>1.49</v>
      </c>
      <c r="N29" s="34">
        <v>1.64</v>
      </c>
      <c r="O29" s="34">
        <f>K29*1.2</f>
        <v>0.88800000000000001</v>
      </c>
      <c r="P29" s="34">
        <f>L29*1.2</f>
        <v>1.2</v>
      </c>
      <c r="Q29" s="34">
        <f>M29*1.2</f>
        <v>1.788</v>
      </c>
      <c r="R29" s="34">
        <f>N29*1.2</f>
        <v>1.9679999999999997</v>
      </c>
      <c r="S29" s="34">
        <v>66.591999999999999</v>
      </c>
      <c r="T29" s="34">
        <v>32.497</v>
      </c>
      <c r="U29" s="34">
        <v>1.657</v>
      </c>
      <c r="V29" s="34">
        <v>126.004</v>
      </c>
      <c r="W29" s="34">
        <v>189.584</v>
      </c>
      <c r="X29" s="34">
        <v>0.22600000000000001</v>
      </c>
      <c r="Y29" s="34"/>
      <c r="Z29" s="34"/>
      <c r="AA29" s="34"/>
      <c r="AB29" s="34"/>
      <c r="AC29" s="34"/>
      <c r="AD29" s="34"/>
      <c r="AE29" s="34">
        <f t="shared" si="4"/>
        <v>0</v>
      </c>
      <c r="AF29" s="34">
        <f t="shared" si="5"/>
        <v>0</v>
      </c>
      <c r="AG29" s="34">
        <f t="shared" si="6"/>
        <v>0</v>
      </c>
      <c r="AH29" s="34">
        <f t="shared" si="7"/>
        <v>0</v>
      </c>
      <c r="AI29" s="4">
        <f t="shared" si="8"/>
        <v>0.74</v>
      </c>
      <c r="AJ29" s="4">
        <f t="shared" si="9"/>
        <v>1.49</v>
      </c>
      <c r="AK29" s="8">
        <f t="shared" si="10"/>
        <v>0.88800000000000001</v>
      </c>
      <c r="AL29" s="8">
        <f t="shared" si="10"/>
        <v>1.788</v>
      </c>
      <c r="AM29" s="35">
        <f t="shared" ref="AM29:AM48" si="55">(S29+Y29)/D29</f>
        <v>0.74341341430740382</v>
      </c>
      <c r="AN29" s="35">
        <f t="shared" ref="AN29:AN48" si="56">(V29+AB29)/G29</f>
        <v>1.4869307655090216</v>
      </c>
      <c r="AO29" s="35">
        <f t="shared" si="45"/>
        <v>0.99646973012399687</v>
      </c>
      <c r="AP29" s="35">
        <f t="shared" ref="AP29:AP48" si="57">(W29+X29+AC29+AD29)/(H29+I29)</f>
        <v>1.0635698876530413</v>
      </c>
      <c r="AQ29" s="58"/>
      <c r="AR29" s="58"/>
      <c r="AS29" s="58"/>
      <c r="AT29" s="58"/>
      <c r="AU29" s="58"/>
      <c r="AV29" s="58"/>
    </row>
    <row r="30" spans="1:48" x14ac:dyDescent="0.25">
      <c r="A30" s="55" t="s">
        <v>51</v>
      </c>
      <c r="B30" s="12">
        <v>1008.654</v>
      </c>
      <c r="C30" s="17">
        <v>1682.942</v>
      </c>
      <c r="D30" s="4">
        <v>230.352</v>
      </c>
      <c r="E30" s="4">
        <v>93.135000000000005</v>
      </c>
      <c r="F30" s="4">
        <v>0</v>
      </c>
      <c r="G30" s="4">
        <v>228.196</v>
      </c>
      <c r="H30" s="4">
        <v>393.536</v>
      </c>
      <c r="I30" s="4">
        <v>0</v>
      </c>
      <c r="J30" s="4">
        <v>1144.162</v>
      </c>
      <c r="K30" s="4">
        <v>1.1000000000000001</v>
      </c>
      <c r="L30" s="4">
        <v>1.1000000000000001</v>
      </c>
      <c r="M30" s="4">
        <v>1.05</v>
      </c>
      <c r="N30" s="4">
        <v>1.05</v>
      </c>
      <c r="O30" s="4">
        <v>1.32</v>
      </c>
      <c r="P30" s="4">
        <v>1.32</v>
      </c>
      <c r="Q30" s="4">
        <v>1.26</v>
      </c>
      <c r="R30" s="4">
        <v>1.26</v>
      </c>
      <c r="S30" s="4">
        <v>253.387</v>
      </c>
      <c r="T30" s="4">
        <v>102.449</v>
      </c>
      <c r="U30" s="4">
        <v>0</v>
      </c>
      <c r="V30" s="4">
        <v>239.60599999999999</v>
      </c>
      <c r="W30" s="4">
        <v>413.21300000000002</v>
      </c>
      <c r="X30" s="4">
        <v>0</v>
      </c>
      <c r="Y30" s="4"/>
      <c r="Z30" s="4"/>
      <c r="AA30" s="4"/>
      <c r="AB30" s="4"/>
      <c r="AC30" s="4"/>
      <c r="AD30" s="4"/>
      <c r="AE30" s="4">
        <f t="shared" si="4"/>
        <v>0</v>
      </c>
      <c r="AF30" s="4">
        <f t="shared" si="5"/>
        <v>0</v>
      </c>
      <c r="AG30" s="4">
        <f t="shared" si="6"/>
        <v>0</v>
      </c>
      <c r="AH30" s="4">
        <f t="shared" si="7"/>
        <v>0</v>
      </c>
      <c r="AI30" s="4">
        <f t="shared" si="8"/>
        <v>1.1000000000000001</v>
      </c>
      <c r="AJ30" s="4">
        <f t="shared" si="9"/>
        <v>1.05</v>
      </c>
      <c r="AK30" s="8">
        <f t="shared" si="10"/>
        <v>1.32</v>
      </c>
      <c r="AL30" s="8">
        <f t="shared" si="10"/>
        <v>1.26</v>
      </c>
      <c r="AM30" s="8">
        <f t="shared" si="55"/>
        <v>1.0999991317635618</v>
      </c>
      <c r="AN30" s="8">
        <f t="shared" si="56"/>
        <v>1.0500008764395519</v>
      </c>
      <c r="AO30" s="35">
        <f t="shared" si="45"/>
        <v>1.100005368551028</v>
      </c>
      <c r="AP30" s="8">
        <f t="shared" si="57"/>
        <v>1.0500005082127175</v>
      </c>
      <c r="AQ30" s="57"/>
      <c r="AR30" s="57"/>
      <c r="AS30" s="57"/>
      <c r="AT30" s="57"/>
      <c r="AU30" s="57"/>
      <c r="AV30" s="57"/>
    </row>
    <row r="31" spans="1:48" x14ac:dyDescent="0.25">
      <c r="A31" s="54" t="s">
        <v>90</v>
      </c>
      <c r="B31" s="12">
        <v>258.63</v>
      </c>
      <c r="C31" s="17">
        <v>475.51299999999998</v>
      </c>
      <c r="D31" s="4">
        <v>94.031000000000006</v>
      </c>
      <c r="E31" s="4">
        <v>50.231999999999999</v>
      </c>
      <c r="F31" s="4">
        <v>0</v>
      </c>
      <c r="G31" s="4">
        <v>87.828000000000003</v>
      </c>
      <c r="H31" s="4">
        <v>54.564</v>
      </c>
      <c r="I31" s="4">
        <v>0</v>
      </c>
      <c r="J31" s="4"/>
      <c r="K31" s="4">
        <v>0.71</v>
      </c>
      <c r="L31" s="4">
        <v>0.71</v>
      </c>
      <c r="M31" s="4">
        <v>0.94</v>
      </c>
      <c r="N31" s="4">
        <v>0.94</v>
      </c>
      <c r="O31" s="4">
        <v>0.85</v>
      </c>
      <c r="P31" s="4">
        <v>0.85</v>
      </c>
      <c r="Q31" s="4">
        <v>1.1299999999999999</v>
      </c>
      <c r="R31" s="4">
        <v>1.1299999999999999</v>
      </c>
      <c r="S31" s="4">
        <v>68.165000000000006</v>
      </c>
      <c r="T31" s="4">
        <v>35.811</v>
      </c>
      <c r="U31" s="4">
        <v>0</v>
      </c>
      <c r="V31" s="4">
        <v>80.347999999999999</v>
      </c>
      <c r="W31" s="4">
        <v>51.094999999999999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f t="shared" si="4"/>
        <v>0</v>
      </c>
      <c r="AF31" s="4">
        <f t="shared" si="5"/>
        <v>0</v>
      </c>
      <c r="AG31" s="4">
        <f t="shared" si="6"/>
        <v>0</v>
      </c>
      <c r="AH31" s="4">
        <f t="shared" si="7"/>
        <v>0</v>
      </c>
      <c r="AI31" s="4">
        <f t="shared" si="8"/>
        <v>0.71</v>
      </c>
      <c r="AJ31" s="4">
        <f t="shared" si="9"/>
        <v>0.94</v>
      </c>
      <c r="AK31" s="8">
        <f t="shared" si="10"/>
        <v>0.85199999999999998</v>
      </c>
      <c r="AL31" s="8">
        <f t="shared" si="10"/>
        <v>1.1279999999999999</v>
      </c>
      <c r="AM31" s="8">
        <f t="shared" si="55"/>
        <v>0.72492050493986027</v>
      </c>
      <c r="AN31" s="8">
        <f t="shared" si="56"/>
        <v>0.9148335382793642</v>
      </c>
      <c r="AO31" s="35">
        <f>(T31+U31+Z31+AA31)/(E31+F31)</f>
        <v>0.71291208791208793</v>
      </c>
      <c r="AP31" s="8">
        <f t="shared" si="57"/>
        <v>0.93642328275053144</v>
      </c>
      <c r="AQ31" s="57"/>
      <c r="AR31" s="57"/>
      <c r="AS31" s="57"/>
      <c r="AT31" s="57"/>
      <c r="AU31" s="57"/>
      <c r="AV31" s="57"/>
    </row>
    <row r="32" spans="1:48" x14ac:dyDescent="0.25">
      <c r="A32" s="54" t="s">
        <v>100</v>
      </c>
      <c r="B32" s="71">
        <v>112.59399999999999</v>
      </c>
      <c r="C32" s="72">
        <v>220.07400000000001</v>
      </c>
      <c r="D32" s="73">
        <v>33.192999999999998</v>
      </c>
      <c r="E32" s="73">
        <v>4.4809999999999999</v>
      </c>
      <c r="F32" s="73">
        <v>0</v>
      </c>
      <c r="G32" s="73">
        <v>19.905000000000001</v>
      </c>
      <c r="H32" s="73">
        <v>5.7629999999999999</v>
      </c>
      <c r="I32" s="73">
        <v>0</v>
      </c>
      <c r="J32" s="73"/>
      <c r="K32" s="73">
        <v>1.66</v>
      </c>
      <c r="L32" s="72">
        <v>1.72</v>
      </c>
      <c r="M32" s="73">
        <v>1.87</v>
      </c>
      <c r="N32" s="73">
        <v>2.1800000000000002</v>
      </c>
      <c r="O32" s="73">
        <v>1.992</v>
      </c>
      <c r="P32" s="73">
        <v>2.0640000000000001</v>
      </c>
      <c r="Q32" s="73">
        <v>2.2440000000000002</v>
      </c>
      <c r="R32" s="73">
        <v>2.6160000000000001</v>
      </c>
      <c r="S32" s="73">
        <v>55.100999999999999</v>
      </c>
      <c r="T32" s="73">
        <v>7.7080000000000002</v>
      </c>
      <c r="U32" s="73">
        <v>0</v>
      </c>
      <c r="V32" s="73">
        <v>37.222000000000001</v>
      </c>
      <c r="W32" s="73">
        <v>12.563000000000001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f t="shared" ref="AE32" si="58">Y32/D32</f>
        <v>0</v>
      </c>
      <c r="AF32" s="4">
        <f t="shared" ref="AF32" si="59">AB32/G32</f>
        <v>0</v>
      </c>
      <c r="AG32" s="4">
        <f t="shared" ref="AG32" si="60">(Z32+AA32)/(E32+F32)</f>
        <v>0</v>
      </c>
      <c r="AH32" s="4">
        <f t="shared" ref="AH32" si="61">(AC32+AD32)/(H32+I32)</f>
        <v>0</v>
      </c>
      <c r="AI32" s="4">
        <f t="shared" ref="AI32" si="62">K32+AE32</f>
        <v>1.66</v>
      </c>
      <c r="AJ32" s="4">
        <f t="shared" ref="AJ32" si="63">M32+AF32</f>
        <v>1.87</v>
      </c>
      <c r="AK32" s="8">
        <f t="shared" ref="AK32" si="64">AI32*1.2</f>
        <v>1.9919999999999998</v>
      </c>
      <c r="AL32" s="8">
        <f t="shared" ref="AL32" si="65">AJ32*1.2</f>
        <v>2.2440000000000002</v>
      </c>
      <c r="AM32" s="8">
        <f>(S32+Y32)/D32</f>
        <v>1.6600186786370621</v>
      </c>
      <c r="AN32" s="8">
        <f>(V32+AB32)/G32</f>
        <v>1.8699824164782717</v>
      </c>
      <c r="AO32" s="35">
        <f t="shared" ref="AO32" si="66">(T32+U32+Z32+AA32)/(E32+F32)</f>
        <v>1.7201517518411069</v>
      </c>
      <c r="AP32" s="8">
        <f>(W32+X32+AC32+AD32)/(H32+I32)</f>
        <v>2.1799410029498527</v>
      </c>
      <c r="AQ32" s="57"/>
      <c r="AR32" s="57"/>
      <c r="AS32" s="57"/>
      <c r="AT32" s="57"/>
      <c r="AU32" s="57"/>
      <c r="AV32" s="57"/>
    </row>
    <row r="33" spans="1:48" x14ac:dyDescent="0.25">
      <c r="A33" s="54" t="s">
        <v>108</v>
      </c>
      <c r="B33" s="12">
        <v>53.453000000000003</v>
      </c>
      <c r="C33" s="17">
        <v>220.07400000000001</v>
      </c>
      <c r="D33" s="4">
        <v>21.105</v>
      </c>
      <c r="E33" s="4">
        <v>7.1550000000000002</v>
      </c>
      <c r="F33" s="4">
        <v>0</v>
      </c>
      <c r="G33" s="4">
        <v>19.117000000000001</v>
      </c>
      <c r="H33" s="4">
        <v>4.7430000000000003</v>
      </c>
      <c r="I33" s="4">
        <v>0</v>
      </c>
      <c r="J33" s="4">
        <v>2.0169999999999999</v>
      </c>
      <c r="K33" s="4">
        <v>0.878</v>
      </c>
      <c r="L33" s="17">
        <v>0.89500000000000002</v>
      </c>
      <c r="M33" s="4">
        <v>1.149</v>
      </c>
      <c r="N33" s="4">
        <v>1.1419999999999999</v>
      </c>
      <c r="O33" s="4">
        <v>1.054</v>
      </c>
      <c r="P33" s="4">
        <v>1.0740000000000001</v>
      </c>
      <c r="Q33" s="4">
        <v>1.379</v>
      </c>
      <c r="R33" s="4">
        <v>1.37</v>
      </c>
      <c r="S33" s="4">
        <v>18.524000000000001</v>
      </c>
      <c r="T33" s="4">
        <v>6.407</v>
      </c>
      <c r="U33" s="4">
        <v>0</v>
      </c>
      <c r="V33" s="4">
        <v>21.972000000000001</v>
      </c>
      <c r="W33" s="4">
        <v>5.42</v>
      </c>
      <c r="X33" s="4">
        <v>0</v>
      </c>
      <c r="Y33" s="4">
        <v>0.56599999999999995</v>
      </c>
      <c r="Z33" s="4">
        <v>0.1</v>
      </c>
      <c r="AA33" s="4">
        <v>0.46200000000000002</v>
      </c>
      <c r="AB33" s="4">
        <v>6.3E-2</v>
      </c>
      <c r="AC33" s="4">
        <v>0</v>
      </c>
      <c r="AD33" s="4">
        <v>0</v>
      </c>
      <c r="AE33" s="4">
        <f t="shared" ref="AE33" si="67">Y33/D33</f>
        <v>2.6818289504856666E-2</v>
      </c>
      <c r="AF33" s="4">
        <f t="shared" ref="AF33" si="68">AB33/G33</f>
        <v>3.2954961552544852E-3</v>
      </c>
      <c r="AG33" s="4">
        <f t="shared" ref="AG33" si="69">(Z33+AA33)/(E33+F33)</f>
        <v>7.8546470999301191E-2</v>
      </c>
      <c r="AH33" s="4">
        <f t="shared" ref="AH33" si="70">(AC33+AD33)/(H33+I33)</f>
        <v>0</v>
      </c>
      <c r="AI33" s="4">
        <f t="shared" ref="AI33" si="71">K33+AE33</f>
        <v>0.90481828950485665</v>
      </c>
      <c r="AJ33" s="4">
        <f t="shared" ref="AJ33" si="72">M33+AF33</f>
        <v>1.1522954961552545</v>
      </c>
      <c r="AK33" s="8">
        <f t="shared" ref="AK33" si="73">AI33*1.2</f>
        <v>1.0857819474058279</v>
      </c>
      <c r="AL33" s="8">
        <f t="shared" ref="AL33" si="74">AJ33*1.2</f>
        <v>1.3827545953863054</v>
      </c>
      <c r="AM33" s="8">
        <f>(S33+Y33)/D33</f>
        <v>0.90452499407723286</v>
      </c>
      <c r="AN33" s="8">
        <f>(V33+AB33)/G33</f>
        <v>1.1526390123973427</v>
      </c>
      <c r="AO33" s="35">
        <f t="shared" ref="AO33" si="75">(T33+U33+Z33+AA33)/(E33+F33)</f>
        <v>0.97400419287211726</v>
      </c>
      <c r="AP33" s="8">
        <f>(W33+X33+AC33+AD33)/(H33+I33)</f>
        <v>1.1427366645582964</v>
      </c>
      <c r="AQ33" s="57"/>
      <c r="AR33" s="57"/>
      <c r="AS33" s="57"/>
      <c r="AT33" s="57"/>
      <c r="AU33" s="57"/>
      <c r="AV33" s="57"/>
    </row>
    <row r="34" spans="1:48" s="36" customFormat="1" x14ac:dyDescent="0.25">
      <c r="A34" s="54" t="s">
        <v>107</v>
      </c>
      <c r="B34" s="36">
        <f>S34+T34+V34+W34</f>
        <v>571.74599999999998</v>
      </c>
      <c r="C34" s="33">
        <f>491.034+474.941</f>
        <v>965.97499999999991</v>
      </c>
      <c r="D34" s="34">
        <v>105.74</v>
      </c>
      <c r="E34" s="34">
        <v>39.277000000000001</v>
      </c>
      <c r="F34" s="34"/>
      <c r="G34" s="34">
        <v>90.896000000000001</v>
      </c>
      <c r="H34" s="34">
        <v>120.92400000000001</v>
      </c>
      <c r="I34" s="34"/>
      <c r="J34" s="34"/>
      <c r="K34" s="34">
        <v>1.2529999999999999</v>
      </c>
      <c r="L34" s="34">
        <v>1.4510000000000001</v>
      </c>
      <c r="M34" s="34">
        <v>1.1890000000000001</v>
      </c>
      <c r="N34" s="34">
        <v>2.2669999999999999</v>
      </c>
      <c r="O34" s="34">
        <f>K34*1.2</f>
        <v>1.5035999999999998</v>
      </c>
      <c r="P34" s="34">
        <f>L34*1.2</f>
        <v>1.7412000000000001</v>
      </c>
      <c r="Q34" s="34">
        <f>M34*1.2</f>
        <v>1.4268000000000001</v>
      </c>
      <c r="R34" s="34">
        <f>N34*1.2</f>
        <v>2.7203999999999997</v>
      </c>
      <c r="S34" s="34">
        <v>132.47999999999999</v>
      </c>
      <c r="T34" s="34">
        <v>57.011000000000003</v>
      </c>
      <c r="U34" s="34"/>
      <c r="V34" s="34">
        <v>108.10599999999999</v>
      </c>
      <c r="W34" s="34">
        <v>274.149</v>
      </c>
      <c r="X34" s="34"/>
      <c r="Y34" s="34"/>
      <c r="Z34" s="34"/>
      <c r="AA34" s="34"/>
      <c r="AB34" s="34"/>
      <c r="AC34" s="34"/>
      <c r="AD34" s="34"/>
      <c r="AE34" s="34">
        <v>0</v>
      </c>
      <c r="AF34" s="34">
        <v>0</v>
      </c>
      <c r="AG34" s="34">
        <v>0</v>
      </c>
      <c r="AH34" s="34">
        <v>0</v>
      </c>
      <c r="AI34" s="4">
        <f t="shared" si="8"/>
        <v>1.2529999999999999</v>
      </c>
      <c r="AJ34" s="4">
        <f t="shared" si="9"/>
        <v>1.1890000000000001</v>
      </c>
      <c r="AK34" s="8">
        <f t="shared" si="10"/>
        <v>1.5035999999999998</v>
      </c>
      <c r="AL34" s="8">
        <f t="shared" si="10"/>
        <v>1.4268000000000001</v>
      </c>
      <c r="AM34" s="35">
        <f t="shared" si="55"/>
        <v>1.2528844335161717</v>
      </c>
      <c r="AN34" s="35">
        <f t="shared" si="56"/>
        <v>1.1893372645660973</v>
      </c>
      <c r="AO34" s="35">
        <f t="shared" si="45"/>
        <v>1.4515110624538534</v>
      </c>
      <c r="AP34" s="35">
        <f t="shared" si="57"/>
        <v>2.2671181899374813</v>
      </c>
      <c r="AQ34" s="58"/>
      <c r="AR34" s="58"/>
      <c r="AS34" s="58"/>
      <c r="AT34" s="58"/>
      <c r="AU34" s="58"/>
      <c r="AV34" s="58"/>
    </row>
    <row r="35" spans="1:48" x14ac:dyDescent="0.25">
      <c r="A35" s="54" t="s">
        <v>32</v>
      </c>
      <c r="B35" s="12">
        <v>439.767</v>
      </c>
      <c r="C35" s="17">
        <v>982.803</v>
      </c>
      <c r="D35" s="4">
        <v>252.81100000000001</v>
      </c>
      <c r="E35" s="4">
        <v>33.238</v>
      </c>
      <c r="F35" s="4">
        <v>0</v>
      </c>
      <c r="G35" s="4">
        <v>252.607</v>
      </c>
      <c r="H35" s="4">
        <v>74.741</v>
      </c>
      <c r="I35" s="4">
        <v>0</v>
      </c>
      <c r="J35" s="4">
        <v>267.08499999999998</v>
      </c>
      <c r="K35" s="4">
        <v>0.77</v>
      </c>
      <c r="L35" s="4">
        <v>0.89</v>
      </c>
      <c r="M35" s="4">
        <v>0.59</v>
      </c>
      <c r="N35" s="4">
        <v>0.75</v>
      </c>
      <c r="O35" s="4">
        <v>0.92400000000000004</v>
      </c>
      <c r="P35" s="4">
        <v>1.0680000000000001</v>
      </c>
      <c r="Q35" s="4">
        <v>0.70799999999999996</v>
      </c>
      <c r="R35" s="4">
        <v>0.9</v>
      </c>
      <c r="S35" s="4">
        <v>194.678</v>
      </c>
      <c r="T35" s="4">
        <v>29.582000000000001</v>
      </c>
      <c r="U35" s="4">
        <v>0</v>
      </c>
      <c r="V35" s="4">
        <v>149.05099999999999</v>
      </c>
      <c r="W35" s="4">
        <v>66.456000000000003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f t="shared" si="4"/>
        <v>0</v>
      </c>
      <c r="AF35" s="4">
        <f t="shared" si="5"/>
        <v>0</v>
      </c>
      <c r="AG35" s="4">
        <f t="shared" si="6"/>
        <v>0</v>
      </c>
      <c r="AH35" s="4">
        <f t="shared" si="7"/>
        <v>0</v>
      </c>
      <c r="AI35" s="4">
        <f t="shared" si="8"/>
        <v>0.77</v>
      </c>
      <c r="AJ35" s="4">
        <f t="shared" si="9"/>
        <v>0.59</v>
      </c>
      <c r="AK35" s="8">
        <f t="shared" si="10"/>
        <v>0.92399999999999993</v>
      </c>
      <c r="AL35" s="8">
        <f t="shared" si="10"/>
        <v>0.70799999999999996</v>
      </c>
      <c r="AM35" s="8">
        <f t="shared" si="55"/>
        <v>0.77005351824089929</v>
      </c>
      <c r="AN35" s="8">
        <f t="shared" si="56"/>
        <v>0.59005094870688457</v>
      </c>
      <c r="AO35" s="35">
        <f t="shared" si="45"/>
        <v>0.89000541548829659</v>
      </c>
      <c r="AP35" s="8">
        <f t="shared" si="57"/>
        <v>0.88915053317456283</v>
      </c>
      <c r="AQ35" s="57"/>
      <c r="AR35" s="57"/>
      <c r="AS35" s="57"/>
      <c r="AT35" s="57"/>
      <c r="AU35" s="57"/>
      <c r="AV35" s="57"/>
    </row>
    <row r="36" spans="1:48" x14ac:dyDescent="0.25">
      <c r="A36" s="54" t="s">
        <v>91</v>
      </c>
      <c r="B36" s="12">
        <v>421.81299999999999</v>
      </c>
      <c r="C36" s="17">
        <v>684.79899999999998</v>
      </c>
      <c r="D36" s="4">
        <v>127.88200000000001</v>
      </c>
      <c r="E36" s="4">
        <v>15.954000000000001</v>
      </c>
      <c r="F36" s="4">
        <v>0</v>
      </c>
      <c r="G36" s="4">
        <v>124.858</v>
      </c>
      <c r="H36" s="4">
        <v>16.114999999999998</v>
      </c>
      <c r="I36" s="4">
        <v>0</v>
      </c>
      <c r="J36" s="4"/>
      <c r="K36" s="4">
        <v>1.1200000000000001</v>
      </c>
      <c r="L36" s="4">
        <v>1.87</v>
      </c>
      <c r="M36" s="4">
        <v>1.69</v>
      </c>
      <c r="N36" s="4">
        <v>2.82</v>
      </c>
      <c r="O36" s="4">
        <v>1.3440000000000001</v>
      </c>
      <c r="P36" s="4">
        <v>2.2440000000000002</v>
      </c>
      <c r="Q36" s="4">
        <v>2.028</v>
      </c>
      <c r="R36" s="4">
        <v>3.3839999999999999</v>
      </c>
      <c r="S36" s="4">
        <v>143.22800000000001</v>
      </c>
      <c r="T36" s="4">
        <v>26.684000000000001</v>
      </c>
      <c r="U36" s="4"/>
      <c r="V36" s="4">
        <v>211.01</v>
      </c>
      <c r="W36" s="4">
        <v>40.89</v>
      </c>
      <c r="X36" s="4"/>
      <c r="Y36" s="4"/>
      <c r="Z36" s="4"/>
      <c r="AA36" s="4"/>
      <c r="AB36" s="4"/>
      <c r="AC36" s="4"/>
      <c r="AD36" s="4"/>
      <c r="AE36" s="4">
        <f t="shared" si="4"/>
        <v>0</v>
      </c>
      <c r="AF36" s="4">
        <f t="shared" si="5"/>
        <v>0</v>
      </c>
      <c r="AG36" s="4">
        <f t="shared" si="6"/>
        <v>0</v>
      </c>
      <c r="AH36" s="4">
        <f t="shared" si="7"/>
        <v>0</v>
      </c>
      <c r="AI36" s="4">
        <f t="shared" si="8"/>
        <v>1.1200000000000001</v>
      </c>
      <c r="AJ36" s="4">
        <f t="shared" si="9"/>
        <v>1.69</v>
      </c>
      <c r="AK36" s="8">
        <f t="shared" si="10"/>
        <v>1.3440000000000001</v>
      </c>
      <c r="AL36" s="8">
        <f t="shared" si="10"/>
        <v>2.028</v>
      </c>
      <c r="AM36" s="8">
        <f t="shared" si="55"/>
        <v>1.120001251153407</v>
      </c>
      <c r="AN36" s="8">
        <f t="shared" si="56"/>
        <v>1.6899998398180331</v>
      </c>
      <c r="AO36" s="35">
        <f t="shared" si="45"/>
        <v>1.6725586059922277</v>
      </c>
      <c r="AP36" s="8">
        <f t="shared" si="57"/>
        <v>2.5373875271486197</v>
      </c>
      <c r="AQ36" s="57"/>
      <c r="AR36" s="57"/>
      <c r="AS36" s="57"/>
      <c r="AT36" s="57"/>
      <c r="AU36" s="57"/>
      <c r="AV36" s="57"/>
    </row>
    <row r="37" spans="1:48" s="36" customFormat="1" x14ac:dyDescent="0.25">
      <c r="A37" s="54" t="s">
        <v>87</v>
      </c>
      <c r="B37" s="33">
        <v>26972.417000000001</v>
      </c>
      <c r="C37" s="34">
        <v>50832</v>
      </c>
      <c r="D37" s="34">
        <v>7257.5010000000002</v>
      </c>
      <c r="E37" s="34">
        <v>2372.3249999999998</v>
      </c>
      <c r="F37" s="34">
        <v>0</v>
      </c>
      <c r="G37" s="34">
        <v>7234.3509999999997</v>
      </c>
      <c r="H37" s="34">
        <v>2582.8339999999998</v>
      </c>
      <c r="I37" s="34">
        <v>0</v>
      </c>
      <c r="J37" s="34">
        <v>11356.584000000001</v>
      </c>
      <c r="K37" s="34">
        <v>0.95</v>
      </c>
      <c r="L37" s="34">
        <v>2.3199999999999998</v>
      </c>
      <c r="M37" s="34">
        <v>0.78</v>
      </c>
      <c r="N37" s="34">
        <v>1.72</v>
      </c>
      <c r="O37" s="34">
        <v>1.1399999999999999</v>
      </c>
      <c r="P37" s="34">
        <v>2.78</v>
      </c>
      <c r="Q37" s="34">
        <v>0.94</v>
      </c>
      <c r="R37" s="34">
        <v>2.06</v>
      </c>
      <c r="S37" s="34">
        <v>6895.0789999999997</v>
      </c>
      <c r="T37" s="34">
        <v>5503.7950000000001</v>
      </c>
      <c r="U37" s="34">
        <v>0</v>
      </c>
      <c r="V37" s="34">
        <v>5642.7939999999999</v>
      </c>
      <c r="W37" s="34">
        <v>4448.4160000000002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f t="shared" si="4"/>
        <v>0</v>
      </c>
      <c r="AF37" s="34">
        <f t="shared" si="5"/>
        <v>0</v>
      </c>
      <c r="AG37" s="34">
        <f t="shared" si="6"/>
        <v>0</v>
      </c>
      <c r="AH37" s="34">
        <f t="shared" si="7"/>
        <v>0</v>
      </c>
      <c r="AI37" s="4">
        <f t="shared" si="8"/>
        <v>0.95</v>
      </c>
      <c r="AJ37" s="4">
        <f t="shared" si="9"/>
        <v>0.78</v>
      </c>
      <c r="AK37" s="8">
        <f t="shared" si="10"/>
        <v>1.1399999999999999</v>
      </c>
      <c r="AL37" s="8">
        <f t="shared" si="10"/>
        <v>0.93599999999999994</v>
      </c>
      <c r="AM37" s="35">
        <f t="shared" si="55"/>
        <v>0.95006242506890448</v>
      </c>
      <c r="AN37" s="35">
        <f t="shared" si="56"/>
        <v>0.78000003041046806</v>
      </c>
      <c r="AO37" s="35">
        <f t="shared" si="45"/>
        <v>2.3200004215274048</v>
      </c>
      <c r="AP37" s="35">
        <f t="shared" si="57"/>
        <v>1.7223003878685197</v>
      </c>
      <c r="AQ37" s="58"/>
      <c r="AR37" s="58"/>
      <c r="AS37" s="58"/>
      <c r="AT37" s="58"/>
      <c r="AU37" s="58"/>
      <c r="AV37" s="58"/>
    </row>
    <row r="38" spans="1:48" x14ac:dyDescent="0.25">
      <c r="A38" s="54" t="s">
        <v>35</v>
      </c>
      <c r="B38" s="12">
        <v>254.083</v>
      </c>
      <c r="C38" s="17">
        <v>479.52100000000002</v>
      </c>
      <c r="D38" s="4">
        <v>77.953000000000003</v>
      </c>
      <c r="E38" s="4">
        <v>43.337000000000003</v>
      </c>
      <c r="F38" s="4">
        <v>0</v>
      </c>
      <c r="G38" s="4">
        <v>71.284000000000006</v>
      </c>
      <c r="H38" s="4">
        <v>39.639000000000003</v>
      </c>
      <c r="I38" s="4">
        <v>0</v>
      </c>
      <c r="J38" s="4">
        <v>0.46800000000000003</v>
      </c>
      <c r="K38" s="4">
        <v>0.9</v>
      </c>
      <c r="L38" s="4">
        <v>1.05</v>
      </c>
      <c r="M38" s="4">
        <v>1.18</v>
      </c>
      <c r="N38" s="4">
        <v>1.37</v>
      </c>
      <c r="O38" s="4">
        <v>1.08</v>
      </c>
      <c r="P38" s="4">
        <v>1.26</v>
      </c>
      <c r="Q38" s="4">
        <v>1.4159999999999999</v>
      </c>
      <c r="R38" s="4">
        <v>1.6439999999999999</v>
      </c>
      <c r="S38" s="4">
        <v>70.158000000000001</v>
      </c>
      <c r="T38" s="4">
        <v>45.503999999999998</v>
      </c>
      <c r="U38" s="4">
        <v>0</v>
      </c>
      <c r="V38" s="4">
        <v>84.114999999999995</v>
      </c>
      <c r="W38" s="4">
        <v>54.305999999999997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f t="shared" si="4"/>
        <v>0</v>
      </c>
      <c r="AF38" s="4">
        <f t="shared" si="5"/>
        <v>0</v>
      </c>
      <c r="AG38" s="4">
        <f t="shared" si="6"/>
        <v>0</v>
      </c>
      <c r="AH38" s="4">
        <f t="shared" si="7"/>
        <v>0</v>
      </c>
      <c r="AI38" s="4">
        <f t="shared" si="8"/>
        <v>0.9</v>
      </c>
      <c r="AJ38" s="4">
        <f t="shared" si="9"/>
        <v>1.18</v>
      </c>
      <c r="AK38" s="8">
        <f t="shared" si="10"/>
        <v>1.08</v>
      </c>
      <c r="AL38" s="8">
        <f t="shared" si="10"/>
        <v>1.4159999999999999</v>
      </c>
      <c r="AM38" s="8">
        <f t="shared" si="55"/>
        <v>0.90000384847279769</v>
      </c>
      <c r="AN38" s="8">
        <f t="shared" si="56"/>
        <v>1.1799983165927836</v>
      </c>
      <c r="AO38" s="35">
        <f>(T38+U38+Z38+AA38)/(E38+F38)</f>
        <v>1.0500034612455869</v>
      </c>
      <c r="AP38" s="8">
        <f t="shared" si="57"/>
        <v>1.3700143797774917</v>
      </c>
      <c r="AQ38" s="57"/>
      <c r="AR38" s="57"/>
      <c r="AS38" s="57"/>
      <c r="AT38" s="57"/>
      <c r="AU38" s="57"/>
      <c r="AV38" s="57"/>
    </row>
    <row r="39" spans="1:48" x14ac:dyDescent="0.25">
      <c r="A39" s="54" t="s">
        <v>36</v>
      </c>
      <c r="B39" s="12">
        <v>4375.1390000000001</v>
      </c>
      <c r="C39" s="17">
        <v>8115.5020000000004</v>
      </c>
      <c r="D39" s="7">
        <v>1485.854</v>
      </c>
      <c r="E39" s="4">
        <v>755.98199999999997</v>
      </c>
      <c r="F39" s="4">
        <v>0</v>
      </c>
      <c r="G39" s="4">
        <v>1487.923</v>
      </c>
      <c r="H39" s="4">
        <v>945.95799999999997</v>
      </c>
      <c r="I39" s="4">
        <v>0</v>
      </c>
      <c r="J39" s="4">
        <v>2002.625</v>
      </c>
      <c r="K39" s="4">
        <v>0.62</v>
      </c>
      <c r="L39" s="4">
        <v>0.62</v>
      </c>
      <c r="M39" s="4">
        <v>1.08</v>
      </c>
      <c r="N39" s="4">
        <v>1.08</v>
      </c>
      <c r="O39" s="4">
        <v>0.74399999999999999</v>
      </c>
      <c r="P39" s="4">
        <v>0.74399999999999999</v>
      </c>
      <c r="Q39" s="4">
        <v>1.296</v>
      </c>
      <c r="R39" s="4">
        <v>1.296</v>
      </c>
      <c r="S39" s="4">
        <v>916.178</v>
      </c>
      <c r="T39" s="4">
        <v>466.24299999999999</v>
      </c>
      <c r="U39" s="4">
        <v>0</v>
      </c>
      <c r="V39" s="4">
        <v>1607.5509999999999</v>
      </c>
      <c r="W39" s="4">
        <v>1385.1669999999999</v>
      </c>
      <c r="X39" s="4"/>
      <c r="Y39" s="4"/>
      <c r="Z39" s="4"/>
      <c r="AA39" s="4"/>
      <c r="AB39" s="4"/>
      <c r="AC39" s="4"/>
      <c r="AD39" s="4"/>
      <c r="AE39" s="4">
        <f t="shared" si="4"/>
        <v>0</v>
      </c>
      <c r="AF39" s="4">
        <f t="shared" si="5"/>
        <v>0</v>
      </c>
      <c r="AG39" s="4">
        <f t="shared" si="6"/>
        <v>0</v>
      </c>
      <c r="AH39" s="4">
        <f t="shared" si="7"/>
        <v>0</v>
      </c>
      <c r="AI39" s="4">
        <f t="shared" si="8"/>
        <v>0.62</v>
      </c>
      <c r="AJ39" s="4">
        <f t="shared" si="9"/>
        <v>1.08</v>
      </c>
      <c r="AK39" s="8">
        <f t="shared" si="10"/>
        <v>0.74399999999999999</v>
      </c>
      <c r="AL39" s="8">
        <f t="shared" si="10"/>
        <v>1.296</v>
      </c>
      <c r="AM39" s="8">
        <f t="shared" si="55"/>
        <v>0.61660028508857534</v>
      </c>
      <c r="AN39" s="8">
        <f t="shared" si="56"/>
        <v>1.0803993217390953</v>
      </c>
      <c r="AO39" s="35">
        <f t="shared" si="45"/>
        <v>0.61673822921709776</v>
      </c>
      <c r="AP39" s="8">
        <f t="shared" si="57"/>
        <v>1.4643007406248481</v>
      </c>
      <c r="AQ39" s="57"/>
      <c r="AR39" s="57"/>
      <c r="AS39" s="57"/>
      <c r="AT39" s="57"/>
      <c r="AU39" s="57"/>
      <c r="AV39" s="57"/>
    </row>
    <row r="40" spans="1:48" x14ac:dyDescent="0.25">
      <c r="A40" s="54" t="s">
        <v>78</v>
      </c>
      <c r="B40" s="12">
        <v>86.302999999999997</v>
      </c>
      <c r="C40" s="12">
        <f>100.746+122.093</f>
        <v>222.839</v>
      </c>
      <c r="D40" s="7">
        <v>19.173999999999999</v>
      </c>
      <c r="E40" s="4">
        <v>3.907</v>
      </c>
      <c r="F40" s="4">
        <v>0</v>
      </c>
      <c r="G40" s="4">
        <v>19.385999999999999</v>
      </c>
      <c r="H40" s="4">
        <v>23.085999999999999</v>
      </c>
      <c r="I40" s="4">
        <v>0</v>
      </c>
      <c r="J40" s="4">
        <v>0</v>
      </c>
      <c r="K40" s="4">
        <v>0.97</v>
      </c>
      <c r="L40" s="4">
        <v>0.97</v>
      </c>
      <c r="M40" s="4">
        <v>1.26</v>
      </c>
      <c r="N40" s="4">
        <v>1.26</v>
      </c>
      <c r="O40" s="4">
        <f>K40*1.2</f>
        <v>1.1639999999999999</v>
      </c>
      <c r="P40" s="4">
        <f>L40*1.2</f>
        <v>1.1639999999999999</v>
      </c>
      <c r="Q40" s="4">
        <f>M40*1.2</f>
        <v>1.512</v>
      </c>
      <c r="R40" s="4">
        <f>N40*1.2</f>
        <v>1.512</v>
      </c>
      <c r="S40" s="4">
        <v>18.989999999999998</v>
      </c>
      <c r="T40" s="4">
        <v>5.048</v>
      </c>
      <c r="U40" s="4">
        <v>0</v>
      </c>
      <c r="V40" s="4">
        <v>24.718</v>
      </c>
      <c r="W40" s="4">
        <v>34.134</v>
      </c>
      <c r="X40" s="4"/>
      <c r="Y40" s="4">
        <v>1.45</v>
      </c>
      <c r="Z40" s="4">
        <v>0.25600000000000001</v>
      </c>
      <c r="AA40" s="4"/>
      <c r="AB40" s="4">
        <v>1.45</v>
      </c>
      <c r="AC40" s="4">
        <v>0.25600000000000001</v>
      </c>
      <c r="AD40" s="4"/>
      <c r="AE40" s="4">
        <f t="shared" ref="AE40" si="76">Y40/D40</f>
        <v>7.5623239803901121E-2</v>
      </c>
      <c r="AF40" s="4">
        <f t="shared" ref="AF40" si="77">AB40/G40</f>
        <v>7.4796244712679261E-2</v>
      </c>
      <c r="AG40" s="4">
        <f t="shared" ref="AG40" si="78">(Z40+AA40)/(E40+F40)</f>
        <v>6.5523419503455332E-2</v>
      </c>
      <c r="AH40" s="4">
        <f t="shared" ref="AH40" si="79">(AC40+AD40)/(H40+I40)</f>
        <v>1.1088971671142684E-2</v>
      </c>
      <c r="AI40" s="4">
        <f t="shared" ref="AI40" si="80">K40+AE40</f>
        <v>1.0456232398039011</v>
      </c>
      <c r="AJ40" s="4">
        <f t="shared" ref="AJ40" si="81">M40+AF40</f>
        <v>1.3347962447126793</v>
      </c>
      <c r="AK40" s="8">
        <f t="shared" ref="AK40" si="82">AI40*1.2</f>
        <v>1.2547478877646814</v>
      </c>
      <c r="AL40" s="8">
        <f t="shared" ref="AL40" si="83">AJ40*1.2</f>
        <v>1.6017554936552152</v>
      </c>
      <c r="AM40" s="8">
        <f t="shared" ref="AM40" si="84">(S40+Y40)/D40</f>
        <v>1.0660269114425784</v>
      </c>
      <c r="AN40" s="8">
        <f t="shared" ref="AN40" si="85">(V40+AB40)/G40</f>
        <v>1.3498400907871659</v>
      </c>
      <c r="AO40" s="35">
        <f t="shared" si="45"/>
        <v>1.3575633478372153</v>
      </c>
      <c r="AP40" s="8">
        <f t="shared" ref="AP40" si="86">(W40+X40+AC40+AD40)/(H40+I40)</f>
        <v>1.4896474053538942</v>
      </c>
      <c r="AQ40" s="57"/>
      <c r="AR40" s="57"/>
      <c r="AS40" s="57"/>
      <c r="AT40" s="57"/>
      <c r="AU40" s="57"/>
      <c r="AV40" s="57"/>
    </row>
    <row r="41" spans="1:48" s="36" customFormat="1" x14ac:dyDescent="0.25">
      <c r="A41" s="54" t="s">
        <v>37</v>
      </c>
      <c r="B41" s="33">
        <v>115.72</v>
      </c>
      <c r="C41" s="34">
        <v>218.61600000000001</v>
      </c>
      <c r="D41" s="34">
        <v>24.937999999999999</v>
      </c>
      <c r="E41" s="34">
        <v>6.7939999999999996</v>
      </c>
      <c r="F41" s="34">
        <v>0</v>
      </c>
      <c r="G41" s="34">
        <v>25.54</v>
      </c>
      <c r="H41" s="34">
        <v>6.5780000000000003</v>
      </c>
      <c r="I41" s="34">
        <v>0</v>
      </c>
      <c r="J41" s="34"/>
      <c r="K41" s="34">
        <v>1.42</v>
      </c>
      <c r="L41" s="34">
        <v>1.42</v>
      </c>
      <c r="M41" s="34">
        <v>2.2000000000000002</v>
      </c>
      <c r="N41" s="34">
        <v>2.2000000000000002</v>
      </c>
      <c r="O41" s="34">
        <v>1.704</v>
      </c>
      <c r="P41" s="34">
        <v>1.704</v>
      </c>
      <c r="Q41" s="34">
        <v>2.64</v>
      </c>
      <c r="R41" s="34">
        <v>2.64</v>
      </c>
      <c r="S41" s="34">
        <v>35.411999999999999</v>
      </c>
      <c r="T41" s="34">
        <v>9.6479999999999997</v>
      </c>
      <c r="U41" s="34">
        <v>0</v>
      </c>
      <c r="V41" s="34">
        <v>56.186999999999998</v>
      </c>
      <c r="W41" s="34">
        <v>14.473000000000001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f t="shared" si="4"/>
        <v>0</v>
      </c>
      <c r="AF41" s="34">
        <f t="shared" si="5"/>
        <v>0</v>
      </c>
      <c r="AG41" s="34">
        <f t="shared" si="6"/>
        <v>0</v>
      </c>
      <c r="AH41" s="34">
        <f t="shared" si="7"/>
        <v>0</v>
      </c>
      <c r="AI41" s="4">
        <f t="shared" si="8"/>
        <v>1.42</v>
      </c>
      <c r="AJ41" s="4">
        <f t="shared" si="9"/>
        <v>2.2000000000000002</v>
      </c>
      <c r="AK41" s="8">
        <f t="shared" si="10"/>
        <v>1.704</v>
      </c>
      <c r="AL41" s="8">
        <f t="shared" si="10"/>
        <v>2.64</v>
      </c>
      <c r="AM41" s="35">
        <f t="shared" si="55"/>
        <v>1.4200016039778651</v>
      </c>
      <c r="AN41" s="35">
        <f t="shared" si="56"/>
        <v>2.1999608457321846</v>
      </c>
      <c r="AO41" s="35">
        <f t="shared" si="45"/>
        <v>1.4200765381218723</v>
      </c>
      <c r="AP41" s="35">
        <f t="shared" si="57"/>
        <v>2.2002128306476134</v>
      </c>
      <c r="AQ41" s="58"/>
      <c r="AR41" s="58"/>
      <c r="AS41" s="58"/>
      <c r="AT41" s="58"/>
      <c r="AU41" s="58"/>
      <c r="AV41" s="58"/>
    </row>
    <row r="42" spans="1:48" x14ac:dyDescent="0.25">
      <c r="A42" s="54" t="s">
        <v>80</v>
      </c>
      <c r="B42" s="12">
        <v>215.941</v>
      </c>
      <c r="C42" s="17">
        <v>389.61599999999999</v>
      </c>
      <c r="D42" s="4">
        <v>74.352000000000004</v>
      </c>
      <c r="E42" s="4">
        <v>18.11</v>
      </c>
      <c r="F42" s="4">
        <v>0</v>
      </c>
      <c r="G42" s="4">
        <v>79.971000000000004</v>
      </c>
      <c r="H42" s="4">
        <v>32.396000000000001</v>
      </c>
      <c r="I42" s="4">
        <v>0</v>
      </c>
      <c r="J42" s="4"/>
      <c r="K42" s="4">
        <v>0.99099999999999999</v>
      </c>
      <c r="L42" s="4">
        <v>1.127</v>
      </c>
      <c r="M42" s="4">
        <v>1.048</v>
      </c>
      <c r="N42" s="4">
        <v>1.1759999999999999</v>
      </c>
      <c r="O42" s="4">
        <v>1.1890000000000001</v>
      </c>
      <c r="P42" s="4">
        <v>1.3520000000000001</v>
      </c>
      <c r="Q42" s="4">
        <v>1.2569999999999999</v>
      </c>
      <c r="R42" s="4">
        <v>1.411</v>
      </c>
      <c r="S42" s="4">
        <v>73.569999999999993</v>
      </c>
      <c r="T42" s="4">
        <v>20.417999999999999</v>
      </c>
      <c r="U42" s="4">
        <v>0</v>
      </c>
      <c r="V42" s="4">
        <v>83.852000000000004</v>
      </c>
      <c r="W42" s="4">
        <v>38.100999999999999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f t="shared" si="4"/>
        <v>0</v>
      </c>
      <c r="AF42" s="4">
        <f t="shared" si="5"/>
        <v>0</v>
      </c>
      <c r="AG42" s="4">
        <f t="shared" si="6"/>
        <v>0</v>
      </c>
      <c r="AH42" s="4">
        <f t="shared" si="7"/>
        <v>0</v>
      </c>
      <c r="AI42" s="4">
        <f t="shared" si="8"/>
        <v>0.99099999999999999</v>
      </c>
      <c r="AJ42" s="4">
        <f t="shared" si="9"/>
        <v>1.048</v>
      </c>
      <c r="AK42" s="8">
        <f t="shared" si="10"/>
        <v>1.1892</v>
      </c>
      <c r="AL42" s="8">
        <f t="shared" si="10"/>
        <v>1.2576000000000001</v>
      </c>
      <c r="AM42" s="8">
        <f t="shared" si="55"/>
        <v>0.98948246180331378</v>
      </c>
      <c r="AN42" s="8">
        <f t="shared" si="56"/>
        <v>1.0485300921584075</v>
      </c>
      <c r="AO42" s="35">
        <f t="shared" si="45"/>
        <v>1.1274434014356709</v>
      </c>
      <c r="AP42" s="8">
        <f t="shared" si="57"/>
        <v>1.1761019878997407</v>
      </c>
      <c r="AQ42" s="57"/>
      <c r="AR42" s="57"/>
      <c r="AS42" s="57"/>
      <c r="AT42" s="57"/>
      <c r="AU42" s="57"/>
      <c r="AV42" s="57"/>
    </row>
    <row r="43" spans="1:48" x14ac:dyDescent="0.25">
      <c r="A43" s="54" t="s">
        <v>104</v>
      </c>
      <c r="B43" s="12">
        <v>510.44400000000002</v>
      </c>
      <c r="C43" s="17">
        <v>809.14499999999998</v>
      </c>
      <c r="D43" s="4">
        <v>141.648</v>
      </c>
      <c r="E43" s="4">
        <v>40.08</v>
      </c>
      <c r="F43" s="4">
        <v>0</v>
      </c>
      <c r="G43" s="4">
        <v>138.97300000000001</v>
      </c>
      <c r="H43" s="4">
        <v>62.692999999999998</v>
      </c>
      <c r="I43" s="4">
        <v>0</v>
      </c>
      <c r="J43" s="4">
        <v>0</v>
      </c>
      <c r="K43" s="4">
        <v>1</v>
      </c>
      <c r="L43" s="4">
        <v>1</v>
      </c>
      <c r="M43" s="4">
        <v>1.63</v>
      </c>
      <c r="N43" s="4">
        <v>1.63</v>
      </c>
      <c r="O43" s="4">
        <v>1.2</v>
      </c>
      <c r="P43" s="4">
        <v>1.2</v>
      </c>
      <c r="Q43" s="4">
        <v>1.956</v>
      </c>
      <c r="R43" s="4">
        <v>1.956</v>
      </c>
      <c r="S43" s="4">
        <v>141.648</v>
      </c>
      <c r="T43" s="4">
        <v>40.08</v>
      </c>
      <c r="U43" s="4">
        <v>0</v>
      </c>
      <c r="V43" s="4">
        <v>226.52699999999999</v>
      </c>
      <c r="W43" s="4">
        <v>102.18899999999999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/>
      <c r="AE43" s="4">
        <f t="shared" si="4"/>
        <v>0</v>
      </c>
      <c r="AF43" s="4">
        <f t="shared" si="5"/>
        <v>0</v>
      </c>
      <c r="AG43" s="4">
        <f t="shared" si="6"/>
        <v>0</v>
      </c>
      <c r="AH43" s="4">
        <f t="shared" si="7"/>
        <v>0</v>
      </c>
      <c r="AI43" s="4">
        <f t="shared" si="8"/>
        <v>1</v>
      </c>
      <c r="AJ43" s="4">
        <f t="shared" si="9"/>
        <v>1.63</v>
      </c>
      <c r="AK43" s="8">
        <f t="shared" si="10"/>
        <v>1.2</v>
      </c>
      <c r="AL43" s="60">
        <f>AJ43*1.2</f>
        <v>1.9559999999999997</v>
      </c>
      <c r="AM43" s="8">
        <f t="shared" si="55"/>
        <v>1</v>
      </c>
      <c r="AN43" s="8">
        <f t="shared" si="56"/>
        <v>1.630007267598742</v>
      </c>
      <c r="AO43" s="35">
        <f t="shared" si="45"/>
        <v>1</v>
      </c>
      <c r="AP43" s="8">
        <f t="shared" si="57"/>
        <v>1.6299905890609796</v>
      </c>
      <c r="AQ43" s="57"/>
      <c r="AR43" s="57"/>
      <c r="AS43" s="57"/>
      <c r="AT43" s="57"/>
      <c r="AU43" s="57"/>
      <c r="AV43" s="57"/>
    </row>
    <row r="44" spans="1:48" x14ac:dyDescent="0.25">
      <c r="A44" s="54" t="s">
        <v>113</v>
      </c>
      <c r="B44" s="12">
        <v>169.376</v>
      </c>
      <c r="C44" s="17">
        <v>163.917</v>
      </c>
      <c r="D44" s="4">
        <v>23.745000000000001</v>
      </c>
      <c r="E44" s="4">
        <v>38.579000000000001</v>
      </c>
      <c r="F44" s="4">
        <v>0</v>
      </c>
      <c r="G44" s="4">
        <v>22.626000000000001</v>
      </c>
      <c r="H44" s="4">
        <v>37.207000000000001</v>
      </c>
      <c r="I44" s="4">
        <v>0</v>
      </c>
      <c r="J44" s="4"/>
      <c r="K44" s="4">
        <v>0.88</v>
      </c>
      <c r="L44" s="4">
        <v>0.88</v>
      </c>
      <c r="M44" s="4">
        <v>1.91</v>
      </c>
      <c r="N44" s="4">
        <v>1.91</v>
      </c>
      <c r="O44" s="4">
        <v>1.056</v>
      </c>
      <c r="P44" s="4">
        <v>1.056</v>
      </c>
      <c r="Q44" s="4">
        <v>2.2919999999999998</v>
      </c>
      <c r="R44" s="4">
        <v>2.2919999999999998</v>
      </c>
      <c r="S44" s="4">
        <v>20.879000000000001</v>
      </c>
      <c r="T44" s="4">
        <v>33.921999999999997</v>
      </c>
      <c r="U44" s="4">
        <v>0</v>
      </c>
      <c r="V44" s="4">
        <v>43.326999999999998</v>
      </c>
      <c r="W44" s="4">
        <v>71.247</v>
      </c>
      <c r="X44" s="4">
        <v>0</v>
      </c>
      <c r="Y44" s="4"/>
      <c r="Z44" s="4"/>
      <c r="AA44" s="4"/>
      <c r="AB44" s="4"/>
      <c r="AC44" s="4"/>
      <c r="AD44" s="4"/>
      <c r="AE44" s="4">
        <f t="shared" ref="AE44" si="87">Y44/D44</f>
        <v>0</v>
      </c>
      <c r="AF44" s="4">
        <f t="shared" ref="AF44" si="88">AB44/G44</f>
        <v>0</v>
      </c>
      <c r="AG44" s="4">
        <f t="shared" ref="AG44" si="89">(Z44+AA44)/(E44+F44)</f>
        <v>0</v>
      </c>
      <c r="AH44" s="4">
        <f t="shared" ref="AH44" si="90">(AC44+AD44)/(H44+I44)</f>
        <v>0</v>
      </c>
      <c r="AI44" s="4">
        <f t="shared" ref="AI44" si="91">K44+AE44</f>
        <v>0.88</v>
      </c>
      <c r="AJ44" s="4">
        <f t="shared" ref="AJ44" si="92">M44+AF44</f>
        <v>1.91</v>
      </c>
      <c r="AK44" s="8">
        <f t="shared" ref="AK44" si="93">AI44*1.2</f>
        <v>1.056</v>
      </c>
      <c r="AL44" s="8">
        <f t="shared" ref="AL44" si="94">AJ44*1.2</f>
        <v>2.2919999999999998</v>
      </c>
      <c r="AM44" s="8">
        <f t="shared" ref="AM44" si="95">(S44+Y44)/D44</f>
        <v>0.87930090545377981</v>
      </c>
      <c r="AN44" s="8">
        <f t="shared" ref="AN44" si="96">(V44+AB44)/G44</f>
        <v>1.9149208874745867</v>
      </c>
      <c r="AO44" s="35">
        <f t="shared" ref="AO44" si="97">(T44+U44+Z44+AA44)/(E44+F44)</f>
        <v>0.87928665854480403</v>
      </c>
      <c r="AP44" s="8">
        <f t="shared" ref="AP44" si="98">(W44+X44+AC44+AD44)/(H44+I44)</f>
        <v>1.9148816082995135</v>
      </c>
      <c r="AQ44" s="57"/>
      <c r="AR44" s="57"/>
      <c r="AS44" s="57"/>
      <c r="AT44" s="57"/>
      <c r="AU44" s="57"/>
      <c r="AV44" s="57"/>
    </row>
    <row r="45" spans="1:48" x14ac:dyDescent="0.25">
      <c r="A45" s="54" t="s">
        <v>110</v>
      </c>
      <c r="B45" s="12">
        <v>82.742000000000004</v>
      </c>
      <c r="C45" s="17">
        <v>163.917</v>
      </c>
      <c r="D45" s="4">
        <v>25.616</v>
      </c>
      <c r="E45" s="4">
        <v>10.029</v>
      </c>
      <c r="F45" s="4">
        <v>0</v>
      </c>
      <c r="G45" s="4">
        <v>24.556999999999999</v>
      </c>
      <c r="H45" s="4">
        <v>9.1980000000000004</v>
      </c>
      <c r="I45" s="4">
        <v>0</v>
      </c>
      <c r="J45" s="4"/>
      <c r="K45" s="4">
        <v>0.81</v>
      </c>
      <c r="L45" s="4">
        <v>0.81</v>
      </c>
      <c r="M45" s="4">
        <v>1.55</v>
      </c>
      <c r="N45" s="4">
        <v>1.55</v>
      </c>
      <c r="O45" s="4">
        <v>0.97199999999999998</v>
      </c>
      <c r="P45" s="4">
        <v>0.97199999999999998</v>
      </c>
      <c r="Q45" s="4">
        <v>1.86</v>
      </c>
      <c r="R45" s="4">
        <v>1.86</v>
      </c>
      <c r="S45" s="4">
        <v>20.748999999999999</v>
      </c>
      <c r="T45" s="4">
        <v>8.1229999999999993</v>
      </c>
      <c r="U45" s="4">
        <v>0</v>
      </c>
      <c r="V45" s="4">
        <v>39.613</v>
      </c>
      <c r="W45" s="4">
        <v>14.257</v>
      </c>
      <c r="X45" s="4">
        <v>0</v>
      </c>
      <c r="Y45" s="4"/>
      <c r="Z45" s="4"/>
      <c r="AA45" s="4"/>
      <c r="AB45" s="4"/>
      <c r="AC45" s="4"/>
      <c r="AD45" s="4"/>
      <c r="AE45" s="4">
        <f t="shared" si="4"/>
        <v>0</v>
      </c>
      <c r="AF45" s="4">
        <f t="shared" si="5"/>
        <v>0</v>
      </c>
      <c r="AG45" s="4">
        <f t="shared" si="6"/>
        <v>0</v>
      </c>
      <c r="AH45" s="4">
        <f t="shared" si="7"/>
        <v>0</v>
      </c>
      <c r="AI45" s="4">
        <f t="shared" si="8"/>
        <v>0.81</v>
      </c>
      <c r="AJ45" s="4">
        <f t="shared" si="9"/>
        <v>1.55</v>
      </c>
      <c r="AK45" s="8">
        <f t="shared" si="10"/>
        <v>0.97199999999999998</v>
      </c>
      <c r="AL45" s="8">
        <f t="shared" si="10"/>
        <v>1.8599999999999999</v>
      </c>
      <c r="AM45" s="8">
        <f t="shared" si="55"/>
        <v>0.81000156152404745</v>
      </c>
      <c r="AN45" s="8">
        <f t="shared" si="56"/>
        <v>1.6131042065398868</v>
      </c>
      <c r="AO45" s="35">
        <f t="shared" si="45"/>
        <v>0.80995114168910154</v>
      </c>
      <c r="AP45" s="8">
        <f t="shared" si="57"/>
        <v>1.55001087192868</v>
      </c>
      <c r="AQ45" s="57"/>
      <c r="AR45" s="57"/>
      <c r="AS45" s="57"/>
      <c r="AT45" s="57"/>
      <c r="AU45" s="57"/>
      <c r="AV45" s="57"/>
    </row>
    <row r="46" spans="1:48" x14ac:dyDescent="0.25">
      <c r="A46" s="54" t="s">
        <v>41</v>
      </c>
      <c r="B46" s="12">
        <v>53.448</v>
      </c>
      <c r="C46" s="17">
        <v>90.828999999999994</v>
      </c>
      <c r="D46" s="4">
        <v>8.6969999999999992</v>
      </c>
      <c r="E46" s="4">
        <v>2.0190000000000001</v>
      </c>
      <c r="F46" s="4">
        <v>3.2000000000000001E-2</v>
      </c>
      <c r="G46" s="4">
        <v>3.984</v>
      </c>
      <c r="H46" s="4">
        <v>4.7359999999999998</v>
      </c>
      <c r="I46" s="4">
        <v>0</v>
      </c>
      <c r="J46" s="4"/>
      <c r="K46" s="4">
        <v>1.6</v>
      </c>
      <c r="L46" s="4">
        <v>1.6</v>
      </c>
      <c r="M46" s="4">
        <v>2.85</v>
      </c>
      <c r="N46" s="4">
        <v>2.85</v>
      </c>
      <c r="O46" s="4">
        <v>1.92</v>
      </c>
      <c r="P46" s="4">
        <v>1.92</v>
      </c>
      <c r="Q46" s="4">
        <v>3.42</v>
      </c>
      <c r="R46" s="4">
        <v>3.42</v>
      </c>
      <c r="S46" s="4">
        <v>13.916</v>
      </c>
      <c r="T46" s="4">
        <v>3.23</v>
      </c>
      <c r="U46" s="4">
        <v>5.0999999999999997E-2</v>
      </c>
      <c r="V46" s="4">
        <v>11.353999999999999</v>
      </c>
      <c r="W46" s="4">
        <v>13.497</v>
      </c>
      <c r="X46" s="4">
        <v>0</v>
      </c>
      <c r="Y46" s="17">
        <v>6.7809999999999997</v>
      </c>
      <c r="Z46" s="4">
        <v>0.125</v>
      </c>
      <c r="AA46" s="4">
        <v>1.6E-2</v>
      </c>
      <c r="AB46" s="4">
        <v>4.1239999999999997</v>
      </c>
      <c r="AC46" s="4">
        <v>0.35</v>
      </c>
      <c r="AD46" s="4">
        <v>0</v>
      </c>
      <c r="AE46" s="4">
        <f t="shared" si="4"/>
        <v>0.77969414740715193</v>
      </c>
      <c r="AF46" s="4">
        <f t="shared" si="5"/>
        <v>1.035140562248996</v>
      </c>
      <c r="AG46" s="4">
        <f t="shared" si="6"/>
        <v>6.874695270599708E-2</v>
      </c>
      <c r="AH46" s="4">
        <f t="shared" si="7"/>
        <v>7.3902027027027029E-2</v>
      </c>
      <c r="AI46" s="4">
        <f t="shared" si="8"/>
        <v>2.379694147407152</v>
      </c>
      <c r="AJ46" s="4">
        <f t="shared" si="9"/>
        <v>3.8851405622489961</v>
      </c>
      <c r="AK46" s="8">
        <f t="shared" si="10"/>
        <v>2.8556329768885824</v>
      </c>
      <c r="AL46" s="8">
        <f t="shared" si="10"/>
        <v>4.6621686746987949</v>
      </c>
      <c r="AM46" s="8">
        <f t="shared" si="55"/>
        <v>2.3797861331493619</v>
      </c>
      <c r="AN46" s="8">
        <f t="shared" si="56"/>
        <v>3.88504016064257</v>
      </c>
      <c r="AO46" s="35">
        <f t="shared" si="45"/>
        <v>1.6684544124817162</v>
      </c>
      <c r="AP46" s="8">
        <f t="shared" si="57"/>
        <v>2.9237753378378377</v>
      </c>
      <c r="AQ46" s="57"/>
      <c r="AR46" s="57"/>
      <c r="AS46" s="57"/>
      <c r="AT46" s="57"/>
      <c r="AU46" s="57"/>
      <c r="AV46" s="57"/>
    </row>
    <row r="47" spans="1:48" s="36" customFormat="1" x14ac:dyDescent="0.25">
      <c r="A47" s="54" t="s">
        <v>70</v>
      </c>
      <c r="B47" s="33">
        <v>1330.8520000000001</v>
      </c>
      <c r="C47" s="34">
        <v>2363.634</v>
      </c>
      <c r="D47" s="34">
        <v>220.54599999999999</v>
      </c>
      <c r="E47" s="34">
        <v>186.655</v>
      </c>
      <c r="F47" s="34">
        <v>0</v>
      </c>
      <c r="G47" s="34">
        <v>202.958</v>
      </c>
      <c r="H47" s="34">
        <v>217.81899999999999</v>
      </c>
      <c r="I47" s="34">
        <v>0</v>
      </c>
      <c r="J47" s="34"/>
      <c r="K47" s="34">
        <v>1.25</v>
      </c>
      <c r="L47" s="34">
        <v>1.47</v>
      </c>
      <c r="M47" s="34">
        <v>1.95</v>
      </c>
      <c r="N47" s="34">
        <v>2.2000000000000002</v>
      </c>
      <c r="O47" s="34">
        <v>1.5</v>
      </c>
      <c r="P47" s="34">
        <v>1.76</v>
      </c>
      <c r="Q47" s="34">
        <v>2.34</v>
      </c>
      <c r="R47" s="34">
        <v>2.64</v>
      </c>
      <c r="S47" s="17">
        <v>276.50900000000001</v>
      </c>
      <c r="T47" s="17">
        <v>249.52600000000001</v>
      </c>
      <c r="U47" s="17">
        <v>0</v>
      </c>
      <c r="V47" s="17">
        <v>397.19900000000001</v>
      </c>
      <c r="W47" s="17">
        <v>442.34800000000001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f t="shared" si="4"/>
        <v>0</v>
      </c>
      <c r="AF47" s="34">
        <f t="shared" si="5"/>
        <v>0</v>
      </c>
      <c r="AG47" s="34">
        <f t="shared" si="6"/>
        <v>0</v>
      </c>
      <c r="AH47" s="34">
        <f t="shared" si="7"/>
        <v>0</v>
      </c>
      <c r="AI47" s="4">
        <f t="shared" si="8"/>
        <v>1.25</v>
      </c>
      <c r="AJ47" s="4">
        <f t="shared" si="9"/>
        <v>1.95</v>
      </c>
      <c r="AK47" s="8">
        <f t="shared" si="10"/>
        <v>1.5</v>
      </c>
      <c r="AL47" s="8">
        <f t="shared" si="10"/>
        <v>2.34</v>
      </c>
      <c r="AM47" s="35">
        <f t="shared" si="55"/>
        <v>1.2537475175246888</v>
      </c>
      <c r="AN47" s="35">
        <f t="shared" si="56"/>
        <v>1.9570502271405907</v>
      </c>
      <c r="AO47" s="35">
        <f t="shared" si="45"/>
        <v>1.3368299804452064</v>
      </c>
      <c r="AP47" s="35">
        <f t="shared" si="57"/>
        <v>2.0308053934688894</v>
      </c>
      <c r="AQ47" s="58"/>
      <c r="AR47" s="58"/>
      <c r="AS47" s="58"/>
      <c r="AT47" s="58"/>
      <c r="AU47" s="58"/>
      <c r="AV47" s="58"/>
    </row>
    <row r="48" spans="1:48" x14ac:dyDescent="0.25">
      <c r="A48" s="54" t="s">
        <v>42</v>
      </c>
      <c r="B48" s="12">
        <v>793.96100000000001</v>
      </c>
      <c r="C48" s="17">
        <v>1516.357</v>
      </c>
      <c r="D48" s="4">
        <v>253.20099999999999</v>
      </c>
      <c r="E48" s="4">
        <v>94.754000000000005</v>
      </c>
      <c r="F48" s="4">
        <v>8.5999999999999993E-2</v>
      </c>
      <c r="G48" s="4">
        <v>255.655</v>
      </c>
      <c r="H48" s="4">
        <v>190.27799999999999</v>
      </c>
      <c r="I48" s="4">
        <v>7.1999999999999995E-2</v>
      </c>
      <c r="J48" s="4"/>
      <c r="K48" s="4">
        <v>0.77</v>
      </c>
      <c r="L48" s="4">
        <v>0.77</v>
      </c>
      <c r="M48" s="4">
        <v>1.08</v>
      </c>
      <c r="N48" s="4">
        <v>1.08</v>
      </c>
      <c r="O48" s="4">
        <v>0.92400000000000004</v>
      </c>
      <c r="P48" s="4">
        <v>0.92400000000000004</v>
      </c>
      <c r="Q48" s="4">
        <v>1.296</v>
      </c>
      <c r="R48" s="4">
        <v>1.296</v>
      </c>
      <c r="S48" s="4">
        <v>194.965</v>
      </c>
      <c r="T48" s="4">
        <v>72.960999999999999</v>
      </c>
      <c r="U48" s="4">
        <v>6.6000000000000003E-2</v>
      </c>
      <c r="V48" s="4">
        <v>276.10700000000003</v>
      </c>
      <c r="W48" s="4">
        <v>237.59399999999999</v>
      </c>
      <c r="X48" s="4">
        <v>7.8E-2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f t="shared" si="4"/>
        <v>0</v>
      </c>
      <c r="AF48" s="4">
        <f t="shared" si="5"/>
        <v>0</v>
      </c>
      <c r="AG48" s="4">
        <f t="shared" si="6"/>
        <v>0</v>
      </c>
      <c r="AH48" s="4">
        <f t="shared" si="7"/>
        <v>0</v>
      </c>
      <c r="AI48" s="4">
        <f t="shared" si="8"/>
        <v>0.77</v>
      </c>
      <c r="AJ48" s="4">
        <f t="shared" si="9"/>
        <v>1.08</v>
      </c>
      <c r="AK48" s="8">
        <f t="shared" si="10"/>
        <v>0.92399999999999993</v>
      </c>
      <c r="AL48" s="8">
        <f t="shared" si="10"/>
        <v>1.296</v>
      </c>
      <c r="AM48" s="8">
        <f t="shared" si="55"/>
        <v>0.77000090836924029</v>
      </c>
      <c r="AN48" s="8">
        <f t="shared" si="56"/>
        <v>1.0799984353914456</v>
      </c>
      <c r="AO48" s="35">
        <f t="shared" si="45"/>
        <v>0.77000210881484599</v>
      </c>
      <c r="AP48" s="8">
        <f t="shared" si="57"/>
        <v>1.2486052009456265</v>
      </c>
      <c r="AQ48" s="57"/>
      <c r="AR48" s="57"/>
      <c r="AS48" s="57"/>
      <c r="AT48" s="57"/>
      <c r="AU48" s="57"/>
      <c r="AV48" s="57"/>
    </row>
    <row r="49" spans="1:48" x14ac:dyDescent="0.25">
      <c r="A49" s="54" t="s">
        <v>106</v>
      </c>
      <c r="B49" s="12">
        <v>40.155000000000001</v>
      </c>
      <c r="C49" s="17">
        <v>1516.357</v>
      </c>
      <c r="D49" s="4">
        <v>14.223000000000001</v>
      </c>
      <c r="E49" s="4">
        <v>4.492</v>
      </c>
      <c r="F49" s="4">
        <v>0</v>
      </c>
      <c r="G49" s="4">
        <v>13.832000000000001</v>
      </c>
      <c r="H49" s="4">
        <v>4.3680000000000003</v>
      </c>
      <c r="I49" s="4">
        <v>0</v>
      </c>
      <c r="J49" s="4"/>
      <c r="K49" s="4">
        <v>0.93</v>
      </c>
      <c r="L49" s="4">
        <v>0.93</v>
      </c>
      <c r="M49" s="4">
        <v>1.25</v>
      </c>
      <c r="N49" s="4">
        <v>1.25</v>
      </c>
      <c r="O49" s="4">
        <v>1.1160000000000001</v>
      </c>
      <c r="P49" s="4">
        <v>1.1160000000000001</v>
      </c>
      <c r="Q49" s="4">
        <v>1.5</v>
      </c>
      <c r="R49" s="4">
        <v>1.5</v>
      </c>
      <c r="S49" s="4">
        <v>13.228</v>
      </c>
      <c r="T49" s="4">
        <v>4.1769999999999996</v>
      </c>
      <c r="U49" s="4">
        <v>0</v>
      </c>
      <c r="V49" s="4">
        <v>17.29</v>
      </c>
      <c r="W49" s="4">
        <v>5.46</v>
      </c>
      <c r="X49" s="4"/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f t="shared" ref="AE49" si="99">Y49/D49</f>
        <v>0</v>
      </c>
      <c r="AF49" s="4">
        <f t="shared" ref="AF49" si="100">AB49/G49</f>
        <v>0</v>
      </c>
      <c r="AG49" s="4">
        <f t="shared" ref="AG49" si="101">(Z49+AA49)/(E49+F49)</f>
        <v>0</v>
      </c>
      <c r="AH49" s="4">
        <f t="shared" ref="AH49" si="102">(AC49+AD49)/(H49+I49)</f>
        <v>0</v>
      </c>
      <c r="AI49" s="4">
        <f t="shared" ref="AI49" si="103">K49+AE49</f>
        <v>0.93</v>
      </c>
      <c r="AJ49" s="4">
        <f t="shared" ref="AJ49" si="104">M49+AF49</f>
        <v>1.25</v>
      </c>
      <c r="AK49" s="8">
        <f t="shared" ref="AK49" si="105">AI49*1.2</f>
        <v>1.1160000000000001</v>
      </c>
      <c r="AL49" s="8">
        <f t="shared" ref="AL49" si="106">AJ49*1.2</f>
        <v>1.5</v>
      </c>
      <c r="AM49" s="8">
        <f t="shared" ref="AM49" si="107">(S49+Y49)/D49</f>
        <v>0.93004288827954718</v>
      </c>
      <c r="AN49" s="8">
        <f t="shared" ref="AN49" si="108">(V49+AB49)/G49</f>
        <v>1.2499999999999998</v>
      </c>
      <c r="AO49" s="35">
        <f t="shared" ref="AO49" si="109">(T49+U49+Z49+AA49)/(E49+F49)</f>
        <v>0.92987533392698118</v>
      </c>
      <c r="AP49" s="8">
        <f t="shared" ref="AP49" si="110">(W49+X49+AC49+AD49)/(H49+I49)</f>
        <v>1.25</v>
      </c>
      <c r="AQ49" s="57"/>
      <c r="AR49" s="57"/>
      <c r="AS49" s="57"/>
      <c r="AT49" s="57"/>
      <c r="AU49" s="57"/>
      <c r="AV49" s="57"/>
    </row>
    <row r="50" spans="1:48" x14ac:dyDescent="0.25">
      <c r="A50" s="54" t="s">
        <v>88</v>
      </c>
      <c r="B50" s="68">
        <v>598.91899999999998</v>
      </c>
      <c r="C50" s="6">
        <v>1098.5</v>
      </c>
      <c r="D50" s="6">
        <v>179.779</v>
      </c>
      <c r="E50" s="6">
        <v>64.781999999999996</v>
      </c>
      <c r="F50" s="6">
        <v>0</v>
      </c>
      <c r="G50" s="6">
        <v>176.35300000000001</v>
      </c>
      <c r="H50" s="6">
        <v>92.673000000000002</v>
      </c>
      <c r="I50" s="6">
        <v>0</v>
      </c>
      <c r="J50" s="6"/>
      <c r="K50" s="6">
        <v>0.85</v>
      </c>
      <c r="L50" s="6">
        <v>0.85</v>
      </c>
      <c r="M50" s="6">
        <v>1.43</v>
      </c>
      <c r="N50" s="6">
        <v>1.43</v>
      </c>
      <c r="O50" s="6">
        <v>1.02</v>
      </c>
      <c r="P50" s="6">
        <v>1.02</v>
      </c>
      <c r="Q50" s="6">
        <v>1.716</v>
      </c>
      <c r="R50" s="6">
        <v>1.716</v>
      </c>
      <c r="S50" s="6">
        <v>159.53</v>
      </c>
      <c r="T50" s="6">
        <v>57.457999999999998</v>
      </c>
      <c r="U50" s="6">
        <v>0</v>
      </c>
      <c r="V50" s="6">
        <v>248.631</v>
      </c>
      <c r="W50" s="6">
        <v>133.30000000000001</v>
      </c>
      <c r="X50" s="6">
        <v>0</v>
      </c>
      <c r="Y50" s="6">
        <v>2.6429999999999998</v>
      </c>
      <c r="Z50" s="6">
        <v>0.629</v>
      </c>
      <c r="AA50" s="6">
        <v>0</v>
      </c>
      <c r="AB50" s="6">
        <v>2.5369999999999999</v>
      </c>
      <c r="AC50" s="6">
        <v>0.63400000000000001</v>
      </c>
      <c r="AD50" s="65">
        <v>0</v>
      </c>
      <c r="AE50" s="4">
        <f t="shared" ref="AE50" si="111">Y50/D50</f>
        <v>1.4701383365131633E-2</v>
      </c>
      <c r="AF50" s="4">
        <f t="shared" ref="AF50" si="112">AB50/G50</f>
        <v>1.4385919150794145E-2</v>
      </c>
      <c r="AG50" s="4">
        <f t="shared" ref="AG50" si="113">(Z50+AA50)/(E50+F50)</f>
        <v>9.7094872032354677E-3</v>
      </c>
      <c r="AH50" s="4">
        <f t="shared" ref="AH50" si="114">(AC50+AD50)/(H50+I50)</f>
        <v>6.8412590506404239E-3</v>
      </c>
      <c r="AI50" s="4">
        <f t="shared" ref="AI50" si="115">K50+AE50</f>
        <v>0.86470138336513158</v>
      </c>
      <c r="AJ50" s="4">
        <f t="shared" ref="AJ50" si="116">M50+AF50</f>
        <v>1.4443859191507942</v>
      </c>
      <c r="AK50" s="8">
        <f t="shared" ref="AK50" si="117">AI50*1.2</f>
        <v>1.0376416600381579</v>
      </c>
      <c r="AL50" s="8">
        <f t="shared" ref="AL50" si="118">AJ50*1.2</f>
        <v>1.7332631029809529</v>
      </c>
      <c r="AM50" s="8">
        <f t="shared" ref="AM50" si="119">(S50+Y50)/D50</f>
        <v>0.90206865095478339</v>
      </c>
      <c r="AN50" s="8">
        <f t="shared" ref="AN50" si="120">(V50+AB50)/G50</f>
        <v>1.4242343481539865</v>
      </c>
      <c r="AO50" s="35">
        <f t="shared" ref="AO50" si="121">(T50+U50+Z50+AA50)/(E50+F50)</f>
        <v>0.89665339137414712</v>
      </c>
      <c r="AP50" s="8">
        <f t="shared" ref="AP50" si="122">(W50+X50+AC50+AD50)/(H50+I50)</f>
        <v>1.4452321603919156</v>
      </c>
      <c r="AQ50" s="57"/>
      <c r="AR50" s="57"/>
      <c r="AS50" s="57"/>
      <c r="AT50" s="57"/>
      <c r="AU50" s="57"/>
      <c r="AV50" s="57"/>
    </row>
    <row r="51" spans="1:48" x14ac:dyDescent="0.25">
      <c r="B51" s="69"/>
      <c r="C51" s="62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48" x14ac:dyDescent="0.25">
      <c r="A52" s="11" t="s">
        <v>45</v>
      </c>
      <c r="B52" s="32"/>
      <c r="C52" s="63"/>
      <c r="D52" s="66"/>
      <c r="E52" s="66"/>
      <c r="F52" s="64"/>
      <c r="G52" s="66"/>
      <c r="H52" s="66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6"/>
      <c r="T52" s="66"/>
      <c r="U52" s="64"/>
      <c r="V52" s="66"/>
      <c r="W52" s="66"/>
      <c r="X52" s="64"/>
      <c r="Y52" s="64"/>
      <c r="Z52" s="66"/>
      <c r="AA52" s="64"/>
      <c r="AB52" s="66"/>
      <c r="AC52" s="66"/>
      <c r="AD52" s="64"/>
    </row>
    <row r="53" spans="1:48" x14ac:dyDescent="0.25">
      <c r="A53" s="11" t="s">
        <v>52</v>
      </c>
      <c r="B53"/>
      <c r="C53" s="53"/>
    </row>
  </sheetData>
  <mergeCells count="9">
    <mergeCell ref="AU2:AV2"/>
    <mergeCell ref="AQ1:AR1"/>
    <mergeCell ref="AS1:AT1"/>
    <mergeCell ref="AU1:AV1"/>
    <mergeCell ref="D2:F2"/>
    <mergeCell ref="G2:I2"/>
    <mergeCell ref="AB2:AD2"/>
    <mergeCell ref="AQ2:AR2"/>
    <mergeCell ref="AS2:AT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3"/>
  <sheetViews>
    <sheetView zoomScaleNormal="100" workbookViewId="0">
      <pane xSplit="1" ySplit="3" topLeftCell="AO16" activePane="bottomRight" state="frozen"/>
      <selection pane="topRight" activeCell="B1" sqref="B1"/>
      <selection pane="bottomLeft" activeCell="A4" sqref="A4"/>
      <selection pane="bottomRight" activeCell="AO9" sqref="AO9"/>
    </sheetView>
  </sheetViews>
  <sheetFormatPr defaultRowHeight="15" x14ac:dyDescent="0.25"/>
  <cols>
    <col min="1" max="1" width="25.42578125" style="11" hidden="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5.42578125" style="11" customWidth="1"/>
    <col min="42" max="42" width="22" customWidth="1"/>
    <col min="43" max="43" width="23.85546875" customWidth="1"/>
  </cols>
  <sheetData>
    <row r="1" spans="1:43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/>
      <c r="AL1" s="28"/>
      <c r="AM1" s="28"/>
      <c r="AN1" s="29"/>
    </row>
    <row r="2" spans="1:43" x14ac:dyDescent="0.25">
      <c r="A2" s="6"/>
      <c r="B2" s="80" t="s">
        <v>0</v>
      </c>
      <c r="C2" s="81"/>
      <c r="D2" s="82"/>
      <c r="E2" s="80" t="s">
        <v>4</v>
      </c>
      <c r="F2" s="81"/>
      <c r="G2" s="81"/>
      <c r="H2" s="45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83" t="s">
        <v>12</v>
      </c>
      <c r="AA2" s="84"/>
      <c r="AB2" s="85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27" t="s">
        <v>53</v>
      </c>
      <c r="AL2" s="29"/>
      <c r="AM2" s="27" t="s">
        <v>55</v>
      </c>
      <c r="AN2" s="29"/>
      <c r="AO2" s="6"/>
      <c r="AP2" s="22" t="s">
        <v>71</v>
      </c>
      <c r="AQ2" s="22" t="s">
        <v>72</v>
      </c>
    </row>
    <row r="3" spans="1:43" ht="21" x14ac:dyDescent="0.35">
      <c r="A3" s="10">
        <v>41455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  <c r="AO3" s="10">
        <v>42551</v>
      </c>
      <c r="AP3" s="20"/>
      <c r="AQ3" s="20"/>
    </row>
    <row r="4" spans="1:43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 t="shared" ref="AC4:AC20" si="0">W4/B4</f>
        <v>5.2032260001200746E-4</v>
      </c>
      <c r="AD4" s="4">
        <f t="shared" ref="AD4:AD20" si="1"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 t="shared" ref="AG4:AG48" si="2">I4+AC4</f>
        <v>1.3305203226000122</v>
      </c>
      <c r="AH4" s="4">
        <f t="shared" ref="AH4:AH48" si="3"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0" si="4">(Q4+W4)/B4</f>
        <v>1.3378944945866438</v>
      </c>
      <c r="AL4" s="8">
        <f t="shared" ref="AL4:AL20" si="5">(T4+Z4)/E4</f>
        <v>2.1815022088343299</v>
      </c>
      <c r="AM4" s="8">
        <f>(R4+X4)/C4</f>
        <v>2.0532136351808479</v>
      </c>
      <c r="AN4" s="8">
        <f>(U4+V4+AA4+AB4)/(F4+G4)</f>
        <v>3.0793226931744515</v>
      </c>
      <c r="AO4" s="54" t="s">
        <v>102</v>
      </c>
      <c r="AP4" s="8">
        <f>'30.06.2016'!O4+'30.06.2016'!Q4</f>
        <v>2.8439999999999999</v>
      </c>
      <c r="AQ4" s="8">
        <f>'30.06.2016'!P4+'30.06.2016'!R4</f>
        <v>2.8439999999999999</v>
      </c>
    </row>
    <row r="5" spans="1:43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si="0"/>
        <v>0</v>
      </c>
      <c r="AD5" s="4">
        <f t="shared" si="1"/>
        <v>0</v>
      </c>
      <c r="AE5" s="4">
        <f>(X5+Y5)/(C5+D5)</f>
        <v>0</v>
      </c>
      <c r="AF5" s="4">
        <f>(AA5+AB5)/(F5+G5)</f>
        <v>0</v>
      </c>
      <c r="AG5" s="4">
        <f t="shared" si="2"/>
        <v>0.9</v>
      </c>
      <c r="AH5" s="4">
        <f t="shared" si="3"/>
        <v>1.0900000000000001</v>
      </c>
      <c r="AI5" s="8">
        <f t="shared" ref="AI5:AJ48" si="6">AG5*1.2</f>
        <v>1.08</v>
      </c>
      <c r="AJ5" s="8">
        <f t="shared" si="6"/>
        <v>1.3080000000000001</v>
      </c>
      <c r="AK5" s="8">
        <f t="shared" si="4"/>
        <v>0.83448706250065552</v>
      </c>
      <c r="AL5" s="8">
        <f t="shared" si="5"/>
        <v>1.0513394445204542</v>
      </c>
      <c r="AM5" s="8">
        <f>(R5+X5)/C5</f>
        <v>0.77812921961415382</v>
      </c>
      <c r="AN5" s="8">
        <f>(U5+V5+AA5+AB5)/(F5+G5)</f>
        <v>1.2934140769794407</v>
      </c>
      <c r="AO5" s="54" t="s">
        <v>83</v>
      </c>
      <c r="AP5" s="8">
        <f>'30.06.2016'!O5+'30.06.2016'!Q5</f>
        <v>3.2190109806704714</v>
      </c>
      <c r="AQ5" s="8">
        <f>'30.06.2016'!P5+'30.06.2016'!R5</f>
        <v>3.6320494470988267</v>
      </c>
    </row>
    <row r="6" spans="1:43" s="36" customFormat="1" x14ac:dyDescent="0.25">
      <c r="A6" s="33" t="s">
        <v>15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0"/>
        <v>0.17665416825703317</v>
      </c>
      <c r="AD6" s="34">
        <f t="shared" si="1"/>
        <v>0.13488511580695767</v>
      </c>
      <c r="AE6" s="34"/>
      <c r="AF6" s="34"/>
      <c r="AG6" s="4">
        <f t="shared" si="2"/>
        <v>0.90665416825703316</v>
      </c>
      <c r="AH6" s="4">
        <f t="shared" si="3"/>
        <v>0.72488511580695758</v>
      </c>
      <c r="AI6" s="8">
        <f t="shared" si="6"/>
        <v>1.0879850019084398</v>
      </c>
      <c r="AJ6" s="8">
        <f t="shared" si="6"/>
        <v>0.86986213896834907</v>
      </c>
      <c r="AK6" s="35">
        <f t="shared" si="4"/>
        <v>0.90567816969397608</v>
      </c>
      <c r="AL6" s="35">
        <f t="shared" si="5"/>
        <v>0.72390883085724844</v>
      </c>
      <c r="AM6" s="35"/>
      <c r="AN6" s="35"/>
      <c r="AO6" s="54" t="s">
        <v>79</v>
      </c>
      <c r="AP6" s="8">
        <f>'30.06.2016'!O6+'30.06.2016'!Q6</f>
        <v>1.5899999999999999</v>
      </c>
      <c r="AQ6" s="8">
        <f>'30.06.2016'!P6+'30.06.2016'!R6</f>
        <v>0</v>
      </c>
    </row>
    <row r="7" spans="1:43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7">I7*1.2</f>
        <v>0.95910406086235145</v>
      </c>
      <c r="N7" s="8">
        <f t="shared" si="7"/>
        <v>0.96185727023546108</v>
      </c>
      <c r="O7" s="8">
        <f t="shared" si="7"/>
        <v>1.3192409751053764</v>
      </c>
      <c r="P7" s="8">
        <f t="shared" si="7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0"/>
        <v>0</v>
      </c>
      <c r="AD7" s="4">
        <f t="shared" si="1"/>
        <v>0</v>
      </c>
      <c r="AE7" s="4">
        <f t="shared" ref="AE7:AE20" si="8">(X7+Y7)/(C7+D7)</f>
        <v>0</v>
      </c>
      <c r="AF7" s="4">
        <f t="shared" ref="AF7:AF20" si="9">(AA7+AB7)/(F7+G7)</f>
        <v>0</v>
      </c>
      <c r="AG7" s="4">
        <f t="shared" si="2"/>
        <v>0.79925338405195956</v>
      </c>
      <c r="AH7" s="4">
        <f t="shared" si="3"/>
        <v>1.0993674792544803</v>
      </c>
      <c r="AI7" s="8">
        <f t="shared" si="6"/>
        <v>0.95910406086235145</v>
      </c>
      <c r="AJ7" s="8">
        <f t="shared" si="6"/>
        <v>1.3192409751053764</v>
      </c>
      <c r="AK7" s="8">
        <f t="shared" si="4"/>
        <v>0.79925338405195956</v>
      </c>
      <c r="AL7" s="8">
        <f t="shared" si="5"/>
        <v>1.0993674792544803</v>
      </c>
      <c r="AM7" s="8">
        <f t="shared" ref="AM7:AM20" si="10">(R7+X7)/C7</f>
        <v>0.80154772519621764</v>
      </c>
      <c r="AN7" s="8">
        <f t="shared" ref="AN7:AN20" si="11">(U7+V7+AA7+AB7)/(F7+G7)</f>
        <v>1.6965011825839753</v>
      </c>
      <c r="AO7" s="54" t="s">
        <v>46</v>
      </c>
      <c r="AP7" s="8">
        <f>'30.06.2016'!O7+'30.06.2016'!Q7</f>
        <v>2.6142774081058522</v>
      </c>
      <c r="AQ7" s="8">
        <f>'30.06.2016'!P7+'30.06.2016'!R7</f>
        <v>2.8086804707301898</v>
      </c>
    </row>
    <row r="8" spans="1:43" x14ac:dyDescent="0.25">
      <c r="A8" s="12" t="s">
        <v>46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7"/>
        <v>0.95910406086235145</v>
      </c>
      <c r="N8" s="8">
        <f t="shared" si="7"/>
        <v>0.96185727023546108</v>
      </c>
      <c r="O8" s="8">
        <f t="shared" si="7"/>
        <v>1.3192409751053764</v>
      </c>
      <c r="P8" s="8">
        <f t="shared" si="7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12">W8/B8</f>
        <v>0</v>
      </c>
      <c r="AD8" s="4">
        <f t="shared" ref="AD8" si="13">Z8/E8</f>
        <v>0</v>
      </c>
      <c r="AE8" s="4">
        <f t="shared" ref="AE8" si="14">(X8+Y8)/(C8+D8)</f>
        <v>0</v>
      </c>
      <c r="AF8" s="4">
        <f t="shared" ref="AF8" si="15">(AA8+AB8)/(F8+G8)</f>
        <v>0</v>
      </c>
      <c r="AG8" s="4">
        <f t="shared" ref="AG8" si="16">I8+AC8</f>
        <v>0.79925338405195956</v>
      </c>
      <c r="AH8" s="4">
        <f t="shared" ref="AH8" si="17">K8+AD8</f>
        <v>1.0993674792544803</v>
      </c>
      <c r="AI8" s="8">
        <f t="shared" ref="AI8" si="18">AG8*1.2</f>
        <v>0.95910406086235145</v>
      </c>
      <c r="AJ8" s="8">
        <f t="shared" ref="AJ8" si="19">AH8*1.2</f>
        <v>1.3192409751053764</v>
      </c>
      <c r="AK8" s="8">
        <f t="shared" ref="AK8" si="20">(Q8+W8)/B8</f>
        <v>0.79925338405195956</v>
      </c>
      <c r="AL8" s="8">
        <f t="shared" ref="AL8" si="21">(T8+Z8)/E8</f>
        <v>1.0993674792544803</v>
      </c>
      <c r="AM8" s="8">
        <f t="shared" ref="AM8" si="22">(R8+X8)/C8</f>
        <v>0.80154772519621764</v>
      </c>
      <c r="AN8" s="8">
        <f t="shared" ref="AN8" si="23">(U8+V8+AA8+AB8)/(F8+G8)</f>
        <v>1.6965011825839753</v>
      </c>
      <c r="AO8" s="54" t="s">
        <v>114</v>
      </c>
      <c r="AP8" s="8">
        <f>'30.06.2016'!O8+'30.06.2016'!Q8</f>
        <v>3.024</v>
      </c>
      <c r="AQ8" s="8">
        <f>'30.06.2016'!P8+'30.06.2016'!R8</f>
        <v>3.024</v>
      </c>
    </row>
    <row r="9" spans="1:43" x14ac:dyDescent="0.25">
      <c r="A9" s="12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0"/>
        <v>0</v>
      </c>
      <c r="AD9" s="4">
        <f t="shared" si="1"/>
        <v>0</v>
      </c>
      <c r="AE9" s="4">
        <f t="shared" si="8"/>
        <v>0</v>
      </c>
      <c r="AF9" s="4">
        <f t="shared" si="9"/>
        <v>0</v>
      </c>
      <c r="AG9" s="4">
        <f t="shared" si="2"/>
        <v>0.88</v>
      </c>
      <c r="AH9" s="4">
        <f t="shared" si="3"/>
        <v>1.3</v>
      </c>
      <c r="AI9" s="8">
        <f t="shared" si="6"/>
        <v>1.056</v>
      </c>
      <c r="AJ9" s="8">
        <f t="shared" si="6"/>
        <v>1.56</v>
      </c>
      <c r="AK9" s="8">
        <f t="shared" si="4"/>
        <v>0.88003251834997398</v>
      </c>
      <c r="AL9" s="8">
        <f t="shared" si="5"/>
        <v>1.2995790594155217</v>
      </c>
      <c r="AM9" s="8">
        <f t="shared" si="10"/>
        <v>1.0519376194565246</v>
      </c>
      <c r="AN9" s="8">
        <f t="shared" si="11"/>
        <v>1.5630771489392941</v>
      </c>
      <c r="AO9" s="54" t="s">
        <v>16</v>
      </c>
      <c r="AP9" s="8">
        <f>'30.06.2016'!O9+'30.06.2016'!Q9</f>
        <v>3.05</v>
      </c>
      <c r="AQ9" s="8">
        <f>'30.06.2016'!P9+'30.06.2016'!R9</f>
        <v>3.58</v>
      </c>
    </row>
    <row r="10" spans="1:43" s="36" customFormat="1" x14ac:dyDescent="0.25">
      <c r="A10" s="33" t="s">
        <v>17</v>
      </c>
      <c r="B10" s="34">
        <v>12.874000000000001</v>
      </c>
      <c r="C10" s="34">
        <v>3.2320000000000002</v>
      </c>
      <c r="D10" s="34">
        <v>0</v>
      </c>
      <c r="E10" s="34">
        <v>12.874000000000001</v>
      </c>
      <c r="F10" s="34">
        <v>3.2320000000000002</v>
      </c>
      <c r="G10" s="34">
        <v>0</v>
      </c>
      <c r="H10" s="34">
        <v>44.454999999999998</v>
      </c>
      <c r="I10" s="34">
        <v>0.95</v>
      </c>
      <c r="J10" s="34">
        <v>0.95</v>
      </c>
      <c r="K10" s="34">
        <v>1.1299999999999999</v>
      </c>
      <c r="L10" s="34">
        <v>1.1299999999999999</v>
      </c>
      <c r="M10" s="34">
        <v>1.1399999999999999</v>
      </c>
      <c r="N10" s="34">
        <v>1.1399999999999999</v>
      </c>
      <c r="O10" s="34">
        <v>1.36</v>
      </c>
      <c r="P10" s="34">
        <v>1.36</v>
      </c>
      <c r="Q10" s="34">
        <v>9.3949999999999996</v>
      </c>
      <c r="R10" s="34">
        <v>2.911</v>
      </c>
      <c r="S10" s="34">
        <v>0</v>
      </c>
      <c r="T10" s="34">
        <v>15.593999999999999</v>
      </c>
      <c r="U10" s="34">
        <v>3.556</v>
      </c>
      <c r="V10" s="34">
        <v>9.2550000000000008</v>
      </c>
      <c r="W10" s="34"/>
      <c r="X10" s="34"/>
      <c r="Y10" s="34"/>
      <c r="Z10" s="34"/>
      <c r="AA10" s="34"/>
      <c r="AB10" s="34"/>
      <c r="AC10" s="34">
        <f t="shared" si="0"/>
        <v>0</v>
      </c>
      <c r="AD10" s="34">
        <f t="shared" si="1"/>
        <v>0</v>
      </c>
      <c r="AE10" s="34">
        <f t="shared" si="8"/>
        <v>0</v>
      </c>
      <c r="AF10" s="34">
        <f t="shared" si="9"/>
        <v>0</v>
      </c>
      <c r="AG10" s="4">
        <f t="shared" si="2"/>
        <v>0.95</v>
      </c>
      <c r="AH10" s="4">
        <f t="shared" si="3"/>
        <v>1.1299999999999999</v>
      </c>
      <c r="AI10" s="8">
        <f t="shared" si="6"/>
        <v>1.1399999999999999</v>
      </c>
      <c r="AJ10" s="8">
        <f t="shared" si="6"/>
        <v>1.3559999999999999</v>
      </c>
      <c r="AK10" s="35">
        <f t="shared" si="4"/>
        <v>0.72976541867329492</v>
      </c>
      <c r="AL10" s="35">
        <f t="shared" si="5"/>
        <v>1.2112785459064781</v>
      </c>
      <c r="AM10" s="35">
        <f t="shared" si="10"/>
        <v>0.90068069306930687</v>
      </c>
      <c r="AN10" s="35">
        <f t="shared" si="11"/>
        <v>3.9637995049504946</v>
      </c>
      <c r="AO10" s="54" t="s">
        <v>84</v>
      </c>
      <c r="AP10" s="8">
        <f>'30.06.2016'!O10+'30.06.2016'!Q10</f>
        <v>2.5</v>
      </c>
      <c r="AQ10" s="8">
        <f>'30.06.2016'!P10+'30.06.2016'!R10</f>
        <v>2.5</v>
      </c>
    </row>
    <row r="11" spans="1:43" x14ac:dyDescent="0.25">
      <c r="A11" s="12" t="s">
        <v>18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0"/>
        <v>1.0967769959169489E-2</v>
      </c>
      <c r="AD11" s="4">
        <f t="shared" si="1"/>
        <v>0</v>
      </c>
      <c r="AE11" s="4">
        <f t="shared" si="8"/>
        <v>0.10334020974245813</v>
      </c>
      <c r="AF11" s="4">
        <f t="shared" si="9"/>
        <v>0</v>
      </c>
      <c r="AG11" s="4">
        <f t="shared" si="2"/>
        <v>0.62096776995916947</v>
      </c>
      <c r="AH11" s="4">
        <f t="shared" si="3"/>
        <v>0.8</v>
      </c>
      <c r="AI11" s="8">
        <f t="shared" si="6"/>
        <v>0.74516132395100332</v>
      </c>
      <c r="AJ11" s="8">
        <f t="shared" si="6"/>
        <v>0.96</v>
      </c>
      <c r="AK11" s="8">
        <f t="shared" si="4"/>
        <v>0.61889388411085056</v>
      </c>
      <c r="AL11" s="8">
        <f t="shared" si="5"/>
        <v>0.79558602983379723</v>
      </c>
      <c r="AM11" s="8">
        <f t="shared" si="10"/>
        <v>0.81573140314685566</v>
      </c>
      <c r="AN11" s="8">
        <f t="shared" si="11"/>
        <v>0.84199271802577591</v>
      </c>
      <c r="AO11" s="54" t="s">
        <v>86</v>
      </c>
      <c r="AP11" s="8">
        <f>'30.06.2016'!O11+'30.06.2016'!Q11</f>
        <v>2.3004000000000002</v>
      </c>
      <c r="AQ11" s="8">
        <f>'30.06.2016'!P11+'30.06.2016'!R11</f>
        <v>2.746</v>
      </c>
    </row>
    <row r="12" spans="1:43" x14ac:dyDescent="0.25">
      <c r="A12" s="12" t="s">
        <v>19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29.277999999999999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0"/>
        <v>0</v>
      </c>
      <c r="AD12" s="4">
        <f t="shared" si="1"/>
        <v>0</v>
      </c>
      <c r="AE12" s="4">
        <f t="shared" si="8"/>
        <v>0</v>
      </c>
      <c r="AF12" s="4">
        <f t="shared" si="9"/>
        <v>0</v>
      </c>
      <c r="AG12" s="4">
        <f t="shared" si="2"/>
        <v>0.98</v>
      </c>
      <c r="AH12" s="4">
        <f t="shared" si="3"/>
        <v>1.3</v>
      </c>
      <c r="AI12" s="8">
        <f t="shared" si="6"/>
        <v>1.1759999999999999</v>
      </c>
      <c r="AJ12" s="8">
        <f t="shared" si="6"/>
        <v>1.56</v>
      </c>
      <c r="AK12" s="8">
        <f t="shared" si="4"/>
        <v>0.97989817704056492</v>
      </c>
      <c r="AL12" s="8">
        <f t="shared" si="5"/>
        <v>1.299988393108823</v>
      </c>
      <c r="AM12" s="8">
        <f t="shared" si="10"/>
        <v>0.98074142916150364</v>
      </c>
      <c r="AN12" s="8">
        <f t="shared" si="11"/>
        <v>1.2678339818417639</v>
      </c>
      <c r="AO12" s="54" t="s">
        <v>85</v>
      </c>
      <c r="AP12" s="8">
        <f>'30.06.2016'!O12+'30.06.2016'!Q12</f>
        <v>3.048</v>
      </c>
      <c r="AQ12" s="8">
        <f>'30.06.2016'!P12+'30.06.2016'!R12</f>
        <v>3.048</v>
      </c>
    </row>
    <row r="13" spans="1:43" s="36" customFormat="1" x14ac:dyDescent="0.25">
      <c r="A13" s="33" t="s">
        <v>20</v>
      </c>
      <c r="B13" s="34">
        <v>36.872999999999998</v>
      </c>
      <c r="C13" s="34">
        <v>11.788</v>
      </c>
      <c r="D13" s="34">
        <v>0</v>
      </c>
      <c r="E13" s="34">
        <v>36.313000000000002</v>
      </c>
      <c r="F13" s="34">
        <v>7.87</v>
      </c>
      <c r="G13" s="34">
        <v>0</v>
      </c>
      <c r="H13" s="34"/>
      <c r="I13" s="34">
        <v>0.8</v>
      </c>
      <c r="J13" s="34">
        <v>0.8</v>
      </c>
      <c r="K13" s="34">
        <v>1.6</v>
      </c>
      <c r="L13" s="34">
        <v>1.6</v>
      </c>
      <c r="M13" s="34">
        <v>0.96</v>
      </c>
      <c r="N13" s="34">
        <v>0.96</v>
      </c>
      <c r="O13" s="34">
        <v>1.92</v>
      </c>
      <c r="P13" s="34">
        <v>1.92</v>
      </c>
      <c r="Q13" s="34">
        <v>25.811</v>
      </c>
      <c r="R13" s="34">
        <v>8.2520000000000007</v>
      </c>
      <c r="S13" s="34">
        <v>0</v>
      </c>
      <c r="T13" s="34">
        <v>53.38</v>
      </c>
      <c r="U13" s="34">
        <v>11.569000000000001</v>
      </c>
      <c r="V13" s="34"/>
      <c r="W13" s="34"/>
      <c r="X13" s="34"/>
      <c r="Y13" s="34"/>
      <c r="Z13" s="34"/>
      <c r="AA13" s="34"/>
      <c r="AB13" s="34"/>
      <c r="AC13" s="34">
        <f t="shared" si="0"/>
        <v>0</v>
      </c>
      <c r="AD13" s="34">
        <f t="shared" si="1"/>
        <v>0</v>
      </c>
      <c r="AE13" s="34">
        <f t="shared" si="8"/>
        <v>0</v>
      </c>
      <c r="AF13" s="34">
        <f t="shared" si="9"/>
        <v>0</v>
      </c>
      <c r="AG13" s="4">
        <f t="shared" si="2"/>
        <v>0.8</v>
      </c>
      <c r="AH13" s="4">
        <f t="shared" si="3"/>
        <v>1.6</v>
      </c>
      <c r="AI13" s="8">
        <f t="shared" si="6"/>
        <v>0.96</v>
      </c>
      <c r="AJ13" s="8">
        <f t="shared" si="6"/>
        <v>1.92</v>
      </c>
      <c r="AK13" s="35">
        <f t="shared" si="4"/>
        <v>0.69999728798850114</v>
      </c>
      <c r="AL13" s="35">
        <f t="shared" si="5"/>
        <v>1.4699969707818137</v>
      </c>
      <c r="AM13" s="35">
        <f t="shared" si="10"/>
        <v>0.70003393281303028</v>
      </c>
      <c r="AN13" s="35">
        <f t="shared" si="11"/>
        <v>1.470012706480305</v>
      </c>
      <c r="AO13" s="54" t="s">
        <v>20</v>
      </c>
      <c r="AP13" s="8">
        <f>'30.06.2016'!O13+'30.06.2016'!Q13</f>
        <v>3.1500000000000004</v>
      </c>
      <c r="AQ13" s="8">
        <f>'30.06.2016'!P13+'30.06.2016'!R13</f>
        <v>3.1500000000000004</v>
      </c>
    </row>
    <row r="14" spans="1:43" x14ac:dyDescent="0.25">
      <c r="A14" s="12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0"/>
        <v>0</v>
      </c>
      <c r="AD14" s="4">
        <f t="shared" si="1"/>
        <v>0</v>
      </c>
      <c r="AE14" s="4">
        <f t="shared" si="8"/>
        <v>0</v>
      </c>
      <c r="AF14" s="4">
        <f t="shared" si="9"/>
        <v>0</v>
      </c>
      <c r="AG14" s="4">
        <f t="shared" si="2"/>
        <v>1.1499999999999999</v>
      </c>
      <c r="AH14" s="4">
        <f t="shared" si="3"/>
        <v>1.3</v>
      </c>
      <c r="AI14" s="8">
        <f t="shared" si="6"/>
        <v>1.38</v>
      </c>
      <c r="AJ14" s="8">
        <f t="shared" si="6"/>
        <v>1.56</v>
      </c>
      <c r="AK14" s="8">
        <f t="shared" si="4"/>
        <v>1.1520338946782789</v>
      </c>
      <c r="AL14" s="8">
        <f t="shared" si="5"/>
        <v>1.3016703656114941</v>
      </c>
      <c r="AM14" s="8">
        <f t="shared" si="10"/>
        <v>1.2099607267705321</v>
      </c>
      <c r="AN14" s="8">
        <f t="shared" si="11"/>
        <v>1.3286790266512165</v>
      </c>
      <c r="AO14" s="54" t="s">
        <v>50</v>
      </c>
      <c r="AP14" s="8">
        <f>'30.06.2016'!O14+'30.06.2016'!Q14</f>
        <v>3.51</v>
      </c>
      <c r="AQ14" s="8">
        <f>'30.06.2016'!P14+'30.06.2016'!R14</f>
        <v>3.637</v>
      </c>
    </row>
    <row r="15" spans="1:43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  <c r="AJ15" s="8"/>
      <c r="AK15" s="8"/>
      <c r="AL15" s="8"/>
      <c r="AM15" s="8"/>
      <c r="AN15" s="8"/>
      <c r="AO15" s="54" t="s">
        <v>103</v>
      </c>
      <c r="AP15" s="8">
        <f>'30.06.2016'!O15+'30.06.2016'!Q15</f>
        <v>3.8330000000000002</v>
      </c>
      <c r="AQ15" s="8">
        <f>'30.06.2016'!P15+'30.06.2016'!R15</f>
        <v>3.8330000000000002</v>
      </c>
    </row>
    <row r="16" spans="1:43" x14ac:dyDescent="0.25">
      <c r="A16" s="12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0"/>
        <v>0.11849604637715984</v>
      </c>
      <c r="AD16" s="4">
        <f t="shared" si="1"/>
        <v>0.11882713454940048</v>
      </c>
      <c r="AE16" s="4">
        <f t="shared" si="8"/>
        <v>7.8722718617255022E-2</v>
      </c>
      <c r="AF16" s="4">
        <f t="shared" si="9"/>
        <v>6.5533099571828804E-2</v>
      </c>
      <c r="AG16" s="4">
        <f t="shared" si="2"/>
        <v>0.99849604637715983</v>
      </c>
      <c r="AH16" s="4">
        <f t="shared" si="3"/>
        <v>1.0288271345494004</v>
      </c>
      <c r="AI16" s="8">
        <f t="shared" si="6"/>
        <v>1.1981952556525917</v>
      </c>
      <c r="AJ16" s="8">
        <f t="shared" si="6"/>
        <v>1.2345925614592805</v>
      </c>
      <c r="AK16" s="8">
        <f t="shared" si="4"/>
        <v>0.99849814896860367</v>
      </c>
      <c r="AL16" s="8">
        <f t="shared" si="5"/>
        <v>1.0288065780725819</v>
      </c>
      <c r="AM16" s="8">
        <f t="shared" si="10"/>
        <v>0.95872857770616671</v>
      </c>
      <c r="AN16" s="8">
        <f t="shared" si="11"/>
        <v>0.97554666713653904</v>
      </c>
      <c r="AO16" s="54" t="s">
        <v>21</v>
      </c>
      <c r="AP16" s="8">
        <f>'30.06.2016'!O16+'30.06.2016'!Q16</f>
        <v>2.988</v>
      </c>
      <c r="AQ16" s="8">
        <f>'30.06.2016'!P16+'30.06.2016'!R16</f>
        <v>2.988</v>
      </c>
    </row>
    <row r="17" spans="1:43" s="36" customFormat="1" x14ac:dyDescent="0.25">
      <c r="A17" s="33" t="s">
        <v>22</v>
      </c>
      <c r="B17" s="34">
        <v>48.48</v>
      </c>
      <c r="C17" s="34">
        <v>6.8789999999999996</v>
      </c>
      <c r="D17" s="34">
        <v>7.4999999999999997E-2</v>
      </c>
      <c r="E17" s="34">
        <v>46.804000000000002</v>
      </c>
      <c r="F17" s="34">
        <v>4.7789999999999999</v>
      </c>
      <c r="G17" s="34"/>
      <c r="H17" s="34"/>
      <c r="I17" s="34">
        <v>1.1399999999999999</v>
      </c>
      <c r="J17" s="34">
        <v>1.68</v>
      </c>
      <c r="K17" s="34">
        <v>1.68</v>
      </c>
      <c r="L17" s="34">
        <v>2.71</v>
      </c>
      <c r="M17" s="34">
        <v>1.3680000000000001</v>
      </c>
      <c r="N17" s="34">
        <v>2.016</v>
      </c>
      <c r="O17" s="34">
        <v>2.016</v>
      </c>
      <c r="P17" s="34">
        <v>3.2519999999999998</v>
      </c>
      <c r="Q17" s="34">
        <v>55.267000000000003</v>
      </c>
      <c r="R17" s="34">
        <v>11.557</v>
      </c>
      <c r="S17" s="34">
        <v>0.126</v>
      </c>
      <c r="T17" s="34">
        <v>78.631</v>
      </c>
      <c r="U17" s="34">
        <v>12.951000000000001</v>
      </c>
      <c r="V17" s="34">
        <v>0</v>
      </c>
      <c r="W17" s="34">
        <v>7.694</v>
      </c>
      <c r="X17" s="34">
        <v>0.33</v>
      </c>
      <c r="Y17" s="34">
        <v>1.9E-2</v>
      </c>
      <c r="Z17" s="34">
        <v>0</v>
      </c>
      <c r="AA17" s="34">
        <v>0</v>
      </c>
      <c r="AB17" s="34">
        <v>0</v>
      </c>
      <c r="AC17" s="34">
        <f t="shared" si="0"/>
        <v>0.15870462046204623</v>
      </c>
      <c r="AD17" s="34">
        <f t="shared" si="1"/>
        <v>0</v>
      </c>
      <c r="AE17" s="34">
        <f t="shared" si="8"/>
        <v>5.0186942766752951E-2</v>
      </c>
      <c r="AF17" s="34">
        <f t="shared" si="9"/>
        <v>0</v>
      </c>
      <c r="AG17" s="4">
        <f t="shared" si="2"/>
        <v>1.298704620462046</v>
      </c>
      <c r="AH17" s="4">
        <f t="shared" si="3"/>
        <v>1.68</v>
      </c>
      <c r="AI17" s="8">
        <f t="shared" si="6"/>
        <v>1.5584455445544552</v>
      </c>
      <c r="AJ17" s="8">
        <f t="shared" si="6"/>
        <v>2.016</v>
      </c>
      <c r="AK17" s="35">
        <f t="shared" si="4"/>
        <v>1.2987004950495051</v>
      </c>
      <c r="AL17" s="35">
        <f t="shared" si="5"/>
        <v>1.6800059823946671</v>
      </c>
      <c r="AM17" s="35">
        <f t="shared" si="10"/>
        <v>1.7280127925570579</v>
      </c>
      <c r="AN17" s="35">
        <f t="shared" si="11"/>
        <v>2.7099811676082863</v>
      </c>
      <c r="AO17" s="54" t="s">
        <v>22</v>
      </c>
      <c r="AP17" s="8">
        <f>'30.06.2016'!O17+'30.06.2016'!Q17</f>
        <v>3.7560000000000002</v>
      </c>
      <c r="AQ17" s="8">
        <f>'30.06.2016'!P17+'30.06.2016'!R17</f>
        <v>5.52</v>
      </c>
    </row>
    <row r="18" spans="1:43" x14ac:dyDescent="0.25">
      <c r="A18" s="12" t="s">
        <v>60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>
        <v>0.84299999999999997</v>
      </c>
      <c r="AB18" s="4"/>
      <c r="AC18" s="4">
        <f t="shared" si="0"/>
        <v>6.9620980531868437E-2</v>
      </c>
      <c r="AD18" s="4">
        <f t="shared" si="1"/>
        <v>3.5452454816255349E-2</v>
      </c>
      <c r="AE18" s="4">
        <f t="shared" si="8"/>
        <v>6.6647452986526398E-2</v>
      </c>
      <c r="AF18" s="4">
        <f t="shared" si="9"/>
        <v>7.6448716786070556E-2</v>
      </c>
      <c r="AG18" s="4">
        <f t="shared" si="2"/>
        <v>1.0996209805318684</v>
      </c>
      <c r="AH18" s="4">
        <f t="shared" si="3"/>
        <v>1.0654524548162554</v>
      </c>
      <c r="AI18" s="8">
        <f t="shared" si="6"/>
        <v>1.319545176638242</v>
      </c>
      <c r="AJ18" s="8">
        <f t="shared" si="6"/>
        <v>1.2785429457795063</v>
      </c>
      <c r="AK18" s="8">
        <f t="shared" si="4"/>
        <v>0.51169926678465538</v>
      </c>
      <c r="AL18" s="8">
        <f t="shared" si="5"/>
        <v>1.0327977651216991</v>
      </c>
      <c r="AM18" s="8">
        <f t="shared" si="10"/>
        <v>0.87509244802366659</v>
      </c>
      <c r="AN18" s="8">
        <f t="shared" si="11"/>
        <v>0.86832320667452612</v>
      </c>
      <c r="AO18" s="54" t="s">
        <v>23</v>
      </c>
      <c r="AP18" s="8">
        <f>'30.06.2016'!O18+'30.06.2016'!Q18</f>
        <v>3.8280000000000003</v>
      </c>
      <c r="AQ18" s="8">
        <f>'30.06.2016'!P18+'30.06.2016'!R18</f>
        <v>4.4039999999999999</v>
      </c>
    </row>
    <row r="19" spans="1:43" x14ac:dyDescent="0.25">
      <c r="A19" s="12" t="s">
        <v>23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0"/>
        <v>0</v>
      </c>
      <c r="AD19" s="4">
        <f t="shared" si="1"/>
        <v>0</v>
      </c>
      <c r="AE19" s="4">
        <f t="shared" si="8"/>
        <v>0</v>
      </c>
      <c r="AF19" s="4">
        <f t="shared" si="9"/>
        <v>0</v>
      </c>
      <c r="AG19" s="4">
        <f t="shared" si="2"/>
        <v>0.88</v>
      </c>
      <c r="AH19" s="4">
        <f t="shared" si="3"/>
        <v>1.64</v>
      </c>
      <c r="AI19" s="8">
        <f t="shared" si="6"/>
        <v>1.056</v>
      </c>
      <c r="AJ19" s="8">
        <f t="shared" si="6"/>
        <v>1.9679999999999997</v>
      </c>
      <c r="AK19" s="8">
        <f t="shared" si="4"/>
        <v>0.87942701671976364</v>
      </c>
      <c r="AL19" s="8">
        <f t="shared" si="5"/>
        <v>1.639238711141366</v>
      </c>
      <c r="AM19" s="8">
        <f t="shared" si="10"/>
        <v>1.0438565051643804</v>
      </c>
      <c r="AN19" s="8">
        <f t="shared" si="11"/>
        <v>1.8885325850953669</v>
      </c>
      <c r="AO19" s="54" t="s">
        <v>24</v>
      </c>
      <c r="AP19" s="8">
        <f>'30.06.2016'!O19+'30.06.2016'!Q19</f>
        <v>3.6959999999999997</v>
      </c>
      <c r="AQ19" s="8">
        <f>'30.06.2016'!P19+'30.06.2016'!R19</f>
        <v>3.6959999999999997</v>
      </c>
    </row>
    <row r="20" spans="1:43" s="36" customFormat="1" x14ac:dyDescent="0.25">
      <c r="A20" s="33" t="s">
        <v>24</v>
      </c>
      <c r="B20" s="34">
        <v>41.515999999999998</v>
      </c>
      <c r="C20" s="34">
        <v>14.92</v>
      </c>
      <c r="D20" s="34">
        <v>0</v>
      </c>
      <c r="E20" s="34">
        <v>38.89</v>
      </c>
      <c r="F20" s="34">
        <v>13.564</v>
      </c>
      <c r="G20" s="34">
        <v>0</v>
      </c>
      <c r="H20" s="34"/>
      <c r="I20" s="34">
        <v>1</v>
      </c>
      <c r="J20" s="34">
        <v>1</v>
      </c>
      <c r="K20" s="34">
        <v>2.08</v>
      </c>
      <c r="L20" s="34">
        <v>2.08</v>
      </c>
      <c r="M20" s="34">
        <v>1.2</v>
      </c>
      <c r="N20" s="34">
        <v>1.2</v>
      </c>
      <c r="O20" s="34">
        <v>2.496</v>
      </c>
      <c r="P20" s="34">
        <v>2.496</v>
      </c>
      <c r="Q20" s="34">
        <v>40.279000000000003</v>
      </c>
      <c r="R20" s="34">
        <v>14.988</v>
      </c>
      <c r="S20" s="34">
        <v>0</v>
      </c>
      <c r="T20" s="34">
        <v>80.891000000000005</v>
      </c>
      <c r="U20" s="34">
        <v>28.213000000000001</v>
      </c>
      <c r="V20" s="34">
        <v>0</v>
      </c>
      <c r="W20" s="34">
        <v>4.5049999999999999</v>
      </c>
      <c r="X20" s="34">
        <v>1.718</v>
      </c>
      <c r="Y20" s="34">
        <v>0</v>
      </c>
      <c r="Z20" s="34">
        <v>6.2770000000000001</v>
      </c>
      <c r="AA20" s="34">
        <v>2.1869999999999998</v>
      </c>
      <c r="AB20" s="34">
        <v>0</v>
      </c>
      <c r="AC20" s="34">
        <f t="shared" si="0"/>
        <v>0.1085123807688602</v>
      </c>
      <c r="AD20" s="34">
        <f t="shared" si="1"/>
        <v>0.16140395988686038</v>
      </c>
      <c r="AE20" s="34">
        <f t="shared" si="8"/>
        <v>0.11514745308310992</v>
      </c>
      <c r="AF20" s="34">
        <f t="shared" si="9"/>
        <v>0.16123562370982009</v>
      </c>
      <c r="AG20" s="4">
        <f t="shared" si="2"/>
        <v>1.1085123807688602</v>
      </c>
      <c r="AH20" s="4">
        <f t="shared" si="3"/>
        <v>2.2414039598868603</v>
      </c>
      <c r="AI20" s="8">
        <f t="shared" si="6"/>
        <v>1.3302148569226322</v>
      </c>
      <c r="AJ20" s="8">
        <f t="shared" si="6"/>
        <v>2.6896847518642324</v>
      </c>
      <c r="AK20" s="35">
        <f t="shared" si="4"/>
        <v>1.0787166393679548</v>
      </c>
      <c r="AL20" s="35">
        <f t="shared" si="5"/>
        <v>2.2413988171766523</v>
      </c>
      <c r="AM20" s="35">
        <f t="shared" si="10"/>
        <v>1.11970509383378</v>
      </c>
      <c r="AN20" s="35">
        <f t="shared" si="11"/>
        <v>2.2412267767620171</v>
      </c>
      <c r="AO20" s="54" t="s">
        <v>82</v>
      </c>
      <c r="AP20" s="8">
        <f>'30.06.2016'!O20+'30.06.2016'!Q20</f>
        <v>4.2029999999999994</v>
      </c>
      <c r="AQ20" s="8">
        <f>'30.06.2016'!P20+'30.06.2016'!R20</f>
        <v>3.891</v>
      </c>
    </row>
    <row r="21" spans="1:43" x14ac:dyDescent="0.25">
      <c r="A21" s="12" t="s">
        <v>25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 t="shared" si="2"/>
        <v>0</v>
      </c>
      <c r="AH21" s="4">
        <f t="shared" si="3"/>
        <v>0</v>
      </c>
      <c r="AI21" s="8">
        <f t="shared" si="6"/>
        <v>0</v>
      </c>
      <c r="AJ21" s="8">
        <f t="shared" si="6"/>
        <v>0</v>
      </c>
      <c r="AK21" s="8"/>
      <c r="AL21" s="8"/>
      <c r="AM21" s="8"/>
      <c r="AN21" s="8"/>
      <c r="AO21" s="55" t="s">
        <v>49</v>
      </c>
      <c r="AP21" s="8">
        <f>'30.06.2016'!O21+'30.06.2016'!Q21</f>
        <v>3.1236379278636335</v>
      </c>
      <c r="AQ21" s="8">
        <f>'30.06.2016'!P21+'30.06.2016'!R21</f>
        <v>3.7588763851523908</v>
      </c>
    </row>
    <row r="22" spans="1:43" x14ac:dyDescent="0.25">
      <c r="A22" s="9" t="s">
        <v>49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ref="AC22:AC34" si="24">W22/B22</f>
        <v>5.9174293350611491E-3</v>
      </c>
      <c r="AD22" s="4">
        <f t="shared" ref="AD22:AD34" si="25">Z22/E22</f>
        <v>5.889227873654812E-3</v>
      </c>
      <c r="AE22" s="4">
        <f t="shared" ref="AE22:AE34" si="26">(X22+Y22)/(C22+D22)</f>
        <v>1.4628205774898577E-3</v>
      </c>
      <c r="AF22" s="4">
        <f t="shared" ref="AF22:AF34" si="27">(AA22+AB22)/(F22+G22)</f>
        <v>9.4609936746499425E-4</v>
      </c>
      <c r="AG22" s="4">
        <f t="shared" si="2"/>
        <v>0.88369138252207013</v>
      </c>
      <c r="AH22" s="4">
        <f t="shared" si="3"/>
        <v>1.6710127549342522</v>
      </c>
      <c r="AI22" s="8">
        <f t="shared" si="6"/>
        <v>1.0604296590264841</v>
      </c>
      <c r="AJ22" s="8">
        <f t="shared" si="6"/>
        <v>2.0052153059211024</v>
      </c>
      <c r="AK22" s="8">
        <f t="shared" ref="AK22:AK48" si="28">(Q22+W22)/B22</f>
        <v>0.88369138252207025</v>
      </c>
      <c r="AL22" s="8">
        <f t="shared" ref="AL22:AL48" si="29">(T22+Z22)/E22</f>
        <v>1.6710127549342522</v>
      </c>
      <c r="AM22" s="8">
        <f t="shared" ref="AM22:AM48" si="30">(R22+X22)/C22</f>
        <v>0.94171776930670958</v>
      </c>
      <c r="AN22" s="8">
        <f t="shared" ref="AN22:AN48" si="31">(U22+V22+AA22+AB22)/(F22+G22)</f>
        <v>2.1638049413418394</v>
      </c>
      <c r="AO22" s="54" t="s">
        <v>26</v>
      </c>
      <c r="AP22" s="8">
        <f>'30.06.2016'!O22+'30.06.2016'!Q22</f>
        <v>3.8159999999999998</v>
      </c>
      <c r="AQ22" s="8">
        <f>'30.06.2016'!P22+'30.06.2016'!R22</f>
        <v>3.8159999999999998</v>
      </c>
    </row>
    <row r="23" spans="1:43" s="36" customFormat="1" x14ac:dyDescent="0.25">
      <c r="A23" s="33" t="s">
        <v>26</v>
      </c>
      <c r="B23" s="34">
        <v>27.053999999999998</v>
      </c>
      <c r="C23" s="34">
        <v>8.9260000000000002</v>
      </c>
      <c r="D23" s="34">
        <v>0</v>
      </c>
      <c r="E23" s="34">
        <v>24.202999999999999</v>
      </c>
      <c r="F23" s="34">
        <v>3.0680000000000001</v>
      </c>
      <c r="G23" s="34">
        <v>0</v>
      </c>
      <c r="H23" s="34"/>
      <c r="I23" s="34">
        <v>0.8</v>
      </c>
      <c r="J23" s="34">
        <v>0.8</v>
      </c>
      <c r="K23" s="34">
        <v>1.1399999999999999</v>
      </c>
      <c r="L23" s="34">
        <v>1.1399999999999999</v>
      </c>
      <c r="M23" s="34">
        <v>0.96</v>
      </c>
      <c r="N23" s="34">
        <v>0.96</v>
      </c>
      <c r="O23" s="34">
        <v>1.37</v>
      </c>
      <c r="P23" s="34">
        <v>1.37</v>
      </c>
      <c r="Q23" s="34">
        <v>20.622</v>
      </c>
      <c r="R23" s="34">
        <v>8.1769999999999996</v>
      </c>
      <c r="S23" s="34">
        <v>0</v>
      </c>
      <c r="T23" s="34">
        <v>26.148</v>
      </c>
      <c r="U23" s="34">
        <v>4.976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f t="shared" si="24"/>
        <v>0</v>
      </c>
      <c r="AD23" s="34">
        <f t="shared" si="25"/>
        <v>0</v>
      </c>
      <c r="AE23" s="34">
        <f t="shared" si="26"/>
        <v>0</v>
      </c>
      <c r="AF23" s="34">
        <f t="shared" si="27"/>
        <v>0</v>
      </c>
      <c r="AG23" s="4">
        <f t="shared" si="2"/>
        <v>0.8</v>
      </c>
      <c r="AH23" s="4">
        <f t="shared" si="3"/>
        <v>1.1399999999999999</v>
      </c>
      <c r="AI23" s="8">
        <f t="shared" si="6"/>
        <v>0.96</v>
      </c>
      <c r="AJ23" s="8">
        <f t="shared" si="6"/>
        <v>1.3679999999999999</v>
      </c>
      <c r="AK23" s="35">
        <f t="shared" si="28"/>
        <v>0.76225327123530717</v>
      </c>
      <c r="AL23" s="35">
        <f t="shared" si="29"/>
        <v>1.0803619386026526</v>
      </c>
      <c r="AM23" s="35">
        <f t="shared" si="30"/>
        <v>0.9160878332959892</v>
      </c>
      <c r="AN23" s="35">
        <f t="shared" si="31"/>
        <v>1.621903520208605</v>
      </c>
      <c r="AO23" s="54" t="s">
        <v>27</v>
      </c>
      <c r="AP23" s="8">
        <f>'30.06.2016'!O23+'30.06.2016'!Q23</f>
        <v>3.282</v>
      </c>
      <c r="AQ23" s="8">
        <f>'30.06.2016'!P23+'30.06.2016'!R23</f>
        <v>3.282</v>
      </c>
    </row>
    <row r="24" spans="1:43" x14ac:dyDescent="0.25">
      <c r="A24" s="12" t="s">
        <v>27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24"/>
        <v>0</v>
      </c>
      <c r="AD24" s="4">
        <f t="shared" si="25"/>
        <v>0</v>
      </c>
      <c r="AE24" s="4">
        <f t="shared" si="26"/>
        <v>0</v>
      </c>
      <c r="AF24" s="4">
        <f t="shared" si="27"/>
        <v>0</v>
      </c>
      <c r="AG24" s="4">
        <f t="shared" si="2"/>
        <v>1.1100000000000001</v>
      </c>
      <c r="AH24" s="4">
        <f t="shared" si="3"/>
        <v>1.42</v>
      </c>
      <c r="AI24" s="8">
        <f t="shared" si="6"/>
        <v>1.3320000000000001</v>
      </c>
      <c r="AJ24" s="8">
        <f t="shared" si="6"/>
        <v>1.704</v>
      </c>
      <c r="AK24" s="8">
        <f t="shared" si="28"/>
        <v>1.0845812438757276</v>
      </c>
      <c r="AL24" s="8">
        <f t="shared" si="29"/>
        <v>1.373533830622842</v>
      </c>
      <c r="AM24" s="8">
        <f t="shared" si="30"/>
        <v>1.080019864260884</v>
      </c>
      <c r="AN24" s="8">
        <f t="shared" si="31"/>
        <v>1.3716961563845502</v>
      </c>
      <c r="AO24" s="54" t="s">
        <v>44</v>
      </c>
      <c r="AP24" s="8">
        <f>'30.06.2016'!O24+'30.06.2016'!Q24</f>
        <v>3.444</v>
      </c>
      <c r="AQ24" s="8">
        <f>'30.06.2016'!P24+'30.06.2016'!R24</f>
        <v>3.984</v>
      </c>
    </row>
    <row r="25" spans="1:43" x14ac:dyDescent="0.25">
      <c r="A25" s="12" t="s">
        <v>44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24"/>
        <v>0.10616369895976012</v>
      </c>
      <c r="AD25" s="4">
        <f t="shared" si="25"/>
        <v>0.10538616644262495</v>
      </c>
      <c r="AE25" s="4">
        <f t="shared" si="26"/>
        <v>0.17103031745559491</v>
      </c>
      <c r="AF25" s="4">
        <f t="shared" si="27"/>
        <v>0.16326458289035367</v>
      </c>
      <c r="AG25" s="4">
        <f t="shared" si="2"/>
        <v>0.86816369895976009</v>
      </c>
      <c r="AH25" s="4">
        <f t="shared" si="3"/>
        <v>1.3183861664426251</v>
      </c>
      <c r="AI25" s="8">
        <f t="shared" si="6"/>
        <v>1.041796438751712</v>
      </c>
      <c r="AJ25" s="8">
        <f t="shared" si="6"/>
        <v>1.58206339973115</v>
      </c>
      <c r="AK25" s="8">
        <f t="shared" si="28"/>
        <v>0.867745159737904</v>
      </c>
      <c r="AL25" s="8">
        <f t="shared" si="29"/>
        <v>1.3183505438103387</v>
      </c>
      <c r="AM25" s="8">
        <f t="shared" si="30"/>
        <v>0.93286424087352371</v>
      </c>
      <c r="AN25" s="8">
        <f t="shared" si="31"/>
        <v>1.8613296477425756</v>
      </c>
      <c r="AO25" s="54" t="s">
        <v>81</v>
      </c>
      <c r="AP25" s="8">
        <f>'30.06.2016'!O25+'30.06.2016'!Q25</f>
        <v>2.4</v>
      </c>
      <c r="AQ25" s="8">
        <f>'30.06.2016'!P25+'30.06.2016'!R25</f>
        <v>3.2880000000000003</v>
      </c>
    </row>
    <row r="26" spans="1:43" s="36" customFormat="1" x14ac:dyDescent="0.25">
      <c r="A26" s="33" t="s">
        <v>69</v>
      </c>
      <c r="B26" s="34">
        <v>65.808000000000007</v>
      </c>
      <c r="C26" s="34">
        <v>30.744</v>
      </c>
      <c r="D26" s="34">
        <v>0</v>
      </c>
      <c r="E26" s="34">
        <v>62.63</v>
      </c>
      <c r="F26" s="34">
        <v>20.655000000000001</v>
      </c>
      <c r="G26" s="34"/>
      <c r="H26" s="34"/>
      <c r="I26" s="34">
        <v>0.89</v>
      </c>
      <c r="J26" s="34">
        <v>1.28</v>
      </c>
      <c r="K26" s="34">
        <v>0.89</v>
      </c>
      <c r="L26" s="34">
        <v>1.28</v>
      </c>
      <c r="M26" s="34">
        <v>1.0680000000000001</v>
      </c>
      <c r="N26" s="34">
        <v>1.536</v>
      </c>
      <c r="O26" s="34">
        <v>1.0680000000000001</v>
      </c>
      <c r="P26" s="34">
        <v>1.536</v>
      </c>
      <c r="Q26" s="34">
        <v>58.569000000000003</v>
      </c>
      <c r="R26" s="34">
        <v>39.351999999999997</v>
      </c>
      <c r="S26" s="34">
        <v>0</v>
      </c>
      <c r="T26" s="34">
        <v>56.006</v>
      </c>
      <c r="U26" s="34">
        <v>30.353000000000002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f t="shared" si="24"/>
        <v>0</v>
      </c>
      <c r="AD26" s="34">
        <f t="shared" si="25"/>
        <v>0</v>
      </c>
      <c r="AE26" s="34">
        <f t="shared" si="26"/>
        <v>0</v>
      </c>
      <c r="AF26" s="34">
        <f t="shared" si="27"/>
        <v>0</v>
      </c>
      <c r="AG26" s="4">
        <f t="shared" si="2"/>
        <v>0.89</v>
      </c>
      <c r="AH26" s="4">
        <f t="shared" si="3"/>
        <v>0.89</v>
      </c>
      <c r="AI26" s="8">
        <f t="shared" si="6"/>
        <v>1.0680000000000001</v>
      </c>
      <c r="AJ26" s="8">
        <f t="shared" si="6"/>
        <v>1.0680000000000001</v>
      </c>
      <c r="AK26" s="35">
        <f t="shared" si="28"/>
        <v>0.88999817651349378</v>
      </c>
      <c r="AL26" s="35">
        <f t="shared" si="29"/>
        <v>0.8942359891425834</v>
      </c>
      <c r="AM26" s="35">
        <f t="shared" si="30"/>
        <v>1.2799895914650012</v>
      </c>
      <c r="AN26" s="35">
        <f t="shared" si="31"/>
        <v>1.469523117889131</v>
      </c>
      <c r="AO26" s="54" t="s">
        <v>68</v>
      </c>
      <c r="AP26" s="8">
        <f>'30.06.2016'!O26+'30.06.2016'!Q26</f>
        <v>2.7</v>
      </c>
      <c r="AQ26" s="8">
        <f>'30.06.2016'!P26+'30.06.2016'!R26</f>
        <v>2.7</v>
      </c>
    </row>
    <row r="27" spans="1:43" x14ac:dyDescent="0.25">
      <c r="A27" s="12" t="s">
        <v>68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32">W27/B27</f>
        <v>0</v>
      </c>
      <c r="AD27" s="4">
        <f t="shared" ref="AD27" si="33">Z27/E27</f>
        <v>0</v>
      </c>
      <c r="AE27" s="4">
        <f t="shared" ref="AE27" si="34">(X27+Y27)/(C27+D27)</f>
        <v>0</v>
      </c>
      <c r="AF27" s="4">
        <f t="shared" ref="AF27" si="35">(AA27+AB27)/(F27+G27)</f>
        <v>0</v>
      </c>
      <c r="AG27" s="4">
        <f t="shared" ref="AG27" si="36">I27+AC27</f>
        <v>0.75</v>
      </c>
      <c r="AH27" s="4">
        <f t="shared" ref="AH27" si="37">K27+AD27</f>
        <v>1.24</v>
      </c>
      <c r="AI27" s="8">
        <f t="shared" ref="AI27" si="38">AG27*1.2</f>
        <v>0.89999999999999991</v>
      </c>
      <c r="AJ27" s="8">
        <f t="shared" ref="AJ27" si="39">AH27*1.2</f>
        <v>1.488</v>
      </c>
      <c r="AK27" s="8">
        <f t="shared" ref="AK27" si="40">(Q27+W27)/B27</f>
        <v>0.75615624673314896</v>
      </c>
      <c r="AL27" s="8">
        <f t="shared" ref="AL27" si="41">(T27+Z27)/E27</f>
        <v>1.2315762399589876</v>
      </c>
      <c r="AM27" s="8">
        <f t="shared" ref="AM27" si="42">(R27+X27)/C27</f>
        <v>0.65771646125267458</v>
      </c>
      <c r="AN27" s="8">
        <f t="shared" ref="AN27" si="43">(U27+V27+AA27+AB27)/(F27+G27)</f>
        <v>1.1102469659745284</v>
      </c>
      <c r="AO27" s="54" t="s">
        <v>111</v>
      </c>
      <c r="AP27" s="8">
        <f>'30.06.2016'!O27+'30.06.2016'!Q27</f>
        <v>3.6479999999999997</v>
      </c>
      <c r="AQ27" s="8">
        <f>'30.06.2016'!P27+'30.06.2016'!R27</f>
        <v>3.6479999999999997</v>
      </c>
    </row>
    <row r="28" spans="1:43" x14ac:dyDescent="0.25">
      <c r="A28" s="12" t="s">
        <v>68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24"/>
        <v>0</v>
      </c>
      <c r="AD28" s="4">
        <f t="shared" si="25"/>
        <v>0</v>
      </c>
      <c r="AE28" s="4">
        <f t="shared" si="26"/>
        <v>0</v>
      </c>
      <c r="AF28" s="4">
        <f t="shared" si="27"/>
        <v>0</v>
      </c>
      <c r="AG28" s="4">
        <f t="shared" si="2"/>
        <v>0.75</v>
      </c>
      <c r="AH28" s="4">
        <f t="shared" si="3"/>
        <v>1.24</v>
      </c>
      <c r="AI28" s="8">
        <f t="shared" si="6"/>
        <v>0.89999999999999991</v>
      </c>
      <c r="AJ28" s="8">
        <f t="shared" si="6"/>
        <v>1.488</v>
      </c>
      <c r="AK28" s="8">
        <f t="shared" si="28"/>
        <v>0.75615624673314896</v>
      </c>
      <c r="AL28" s="8">
        <f t="shared" si="29"/>
        <v>1.2315762399589876</v>
      </c>
      <c r="AM28" s="8">
        <f t="shared" si="30"/>
        <v>0.65771646125267458</v>
      </c>
      <c r="AN28" s="8">
        <f t="shared" si="31"/>
        <v>1.1102469659745284</v>
      </c>
      <c r="AO28" s="54" t="s">
        <v>28</v>
      </c>
      <c r="AP28" s="8">
        <f>'30.06.2016'!O28+'30.06.2016'!Q28</f>
        <v>2.9939999999999998</v>
      </c>
      <c r="AQ28" s="8">
        <f>'30.06.2016'!P28+'30.06.2016'!R28</f>
        <v>3.274</v>
      </c>
    </row>
    <row r="29" spans="1:43" x14ac:dyDescent="0.25">
      <c r="A29" s="12" t="s">
        <v>28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24"/>
        <v>0</v>
      </c>
      <c r="AD29" s="4">
        <f t="shared" si="25"/>
        <v>0</v>
      </c>
      <c r="AE29" s="4">
        <f t="shared" si="26"/>
        <v>0</v>
      </c>
      <c r="AF29" s="4">
        <f t="shared" si="27"/>
        <v>0</v>
      </c>
      <c r="AG29" s="4">
        <f t="shared" si="2"/>
        <v>0.95</v>
      </c>
      <c r="AH29" s="4">
        <f t="shared" si="3"/>
        <v>1.2</v>
      </c>
      <c r="AI29" s="8">
        <f t="shared" si="6"/>
        <v>1.1399999999999999</v>
      </c>
      <c r="AJ29" s="8">
        <f t="shared" si="6"/>
        <v>1.44</v>
      </c>
      <c r="AK29" s="8">
        <f t="shared" si="28"/>
        <v>0.94997561885093085</v>
      </c>
      <c r="AL29" s="8">
        <f t="shared" si="29"/>
        <v>1.199990389697756</v>
      </c>
      <c r="AM29" s="8">
        <f t="shared" si="30"/>
        <v>1.0500039249548629</v>
      </c>
      <c r="AN29" s="8">
        <f t="shared" si="31"/>
        <v>1.4598601909633748</v>
      </c>
      <c r="AO29" s="54" t="s">
        <v>89</v>
      </c>
      <c r="AP29" s="8">
        <f>'30.06.2016'!O29+'30.06.2016'!Q29</f>
        <v>2.6760000000000002</v>
      </c>
      <c r="AQ29" s="8">
        <f>'30.06.2016'!P29+'30.06.2016'!R29</f>
        <v>3.1679999999999997</v>
      </c>
    </row>
    <row r="30" spans="1:43" s="36" customFormat="1" x14ac:dyDescent="0.25">
      <c r="A30" s="33" t="s">
        <v>29</v>
      </c>
      <c r="B30" s="34">
        <v>86.088999999999999</v>
      </c>
      <c r="C30" s="34">
        <v>29.715</v>
      </c>
      <c r="D30" s="34">
        <v>1.278</v>
      </c>
      <c r="E30" s="34">
        <v>82.031999999999996</v>
      </c>
      <c r="F30" s="34">
        <v>161.767</v>
      </c>
      <c r="G30" s="34">
        <v>6.4000000000000001E-2</v>
      </c>
      <c r="H30" s="34"/>
      <c r="I30" s="34">
        <v>0.62</v>
      </c>
      <c r="J30" s="34">
        <v>0.9</v>
      </c>
      <c r="K30" s="34">
        <v>1.22</v>
      </c>
      <c r="L30" s="34">
        <v>1.38</v>
      </c>
      <c r="M30" s="34">
        <f>I30*1.2</f>
        <v>0.74399999999999999</v>
      </c>
      <c r="N30" s="34">
        <f>J30*1.2</f>
        <v>1.08</v>
      </c>
      <c r="O30" s="34">
        <f>K30*1.2</f>
        <v>1.464</v>
      </c>
      <c r="P30" s="34">
        <f>L30*1.2</f>
        <v>1.6559999999999999</v>
      </c>
      <c r="Q30" s="34">
        <v>53.636000000000003</v>
      </c>
      <c r="R30" s="34">
        <v>26.614999999999998</v>
      </c>
      <c r="S30" s="34">
        <v>1.1499999999999999</v>
      </c>
      <c r="T30" s="34">
        <v>100.179</v>
      </c>
      <c r="U30" s="34">
        <v>239.465</v>
      </c>
      <c r="V30" s="34">
        <v>8.7999999999999995E-2</v>
      </c>
      <c r="W30" s="34"/>
      <c r="X30" s="34"/>
      <c r="Y30" s="34"/>
      <c r="Z30" s="34"/>
      <c r="AA30" s="34"/>
      <c r="AB30" s="34"/>
      <c r="AC30" s="34">
        <f t="shared" si="24"/>
        <v>0</v>
      </c>
      <c r="AD30" s="34">
        <f t="shared" si="25"/>
        <v>0</v>
      </c>
      <c r="AE30" s="34">
        <f t="shared" si="26"/>
        <v>0</v>
      </c>
      <c r="AF30" s="34">
        <f t="shared" si="27"/>
        <v>0</v>
      </c>
      <c r="AG30" s="4">
        <f t="shared" si="2"/>
        <v>0.62</v>
      </c>
      <c r="AH30" s="4">
        <f t="shared" si="3"/>
        <v>1.22</v>
      </c>
      <c r="AI30" s="8">
        <f t="shared" si="6"/>
        <v>0.74399999999999999</v>
      </c>
      <c r="AJ30" s="8">
        <f t="shared" si="6"/>
        <v>1.464</v>
      </c>
      <c r="AK30" s="35">
        <f t="shared" si="28"/>
        <v>0.62302965535666577</v>
      </c>
      <c r="AL30" s="35">
        <f t="shared" si="29"/>
        <v>1.221218548858982</v>
      </c>
      <c r="AM30" s="35">
        <f t="shared" si="30"/>
        <v>0.89567558472152109</v>
      </c>
      <c r="AN30" s="35">
        <f t="shared" si="31"/>
        <v>1.4802664508036163</v>
      </c>
      <c r="AO30" s="55" t="s">
        <v>51</v>
      </c>
      <c r="AP30" s="8">
        <f>'30.06.2016'!O30+'30.06.2016'!Q30</f>
        <v>2.58</v>
      </c>
      <c r="AQ30" s="8">
        <f>'30.06.2016'!P30+'30.06.2016'!R30</f>
        <v>2.58</v>
      </c>
    </row>
    <row r="31" spans="1:43" x14ac:dyDescent="0.25">
      <c r="A31" s="9" t="s">
        <v>51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24"/>
        <v>0</v>
      </c>
      <c r="AD31" s="4">
        <f t="shared" si="25"/>
        <v>0</v>
      </c>
      <c r="AE31" s="4">
        <f t="shared" si="26"/>
        <v>0</v>
      </c>
      <c r="AF31" s="4">
        <f t="shared" si="27"/>
        <v>0</v>
      </c>
      <c r="AG31" s="4">
        <f t="shared" si="2"/>
        <v>0.76400000000000001</v>
      </c>
      <c r="AH31" s="4">
        <f t="shared" si="3"/>
        <v>0.64500000000000002</v>
      </c>
      <c r="AI31" s="8">
        <f t="shared" si="6"/>
        <v>0.91679999999999995</v>
      </c>
      <c r="AJ31" s="8">
        <f t="shared" si="6"/>
        <v>0.77400000000000002</v>
      </c>
      <c r="AK31" s="8">
        <f t="shared" si="28"/>
        <v>0.76399873769748139</v>
      </c>
      <c r="AL31" s="8">
        <f t="shared" si="29"/>
        <v>0.64499962748652739</v>
      </c>
      <c r="AM31" s="8">
        <f t="shared" si="30"/>
        <v>0.76400345399595515</v>
      </c>
      <c r="AN31" s="8">
        <f t="shared" si="31"/>
        <v>0.64499891706945289</v>
      </c>
      <c r="AO31" s="54" t="s">
        <v>90</v>
      </c>
      <c r="AP31" s="8">
        <f>'30.06.2016'!O31+'30.06.2016'!Q31</f>
        <v>1.98</v>
      </c>
      <c r="AQ31" s="8">
        <f>'30.06.2016'!P31+'30.06.2016'!R31</f>
        <v>1.98</v>
      </c>
    </row>
    <row r="32" spans="1:43" x14ac:dyDescent="0.25">
      <c r="A32" s="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  <c r="AJ32" s="8"/>
      <c r="AK32" s="8"/>
      <c r="AL32" s="8"/>
      <c r="AM32" s="8"/>
      <c r="AN32" s="8"/>
      <c r="AO32" s="54" t="s">
        <v>100</v>
      </c>
      <c r="AP32" s="8">
        <f>'30.06.2016'!O32+'30.06.2016'!Q32</f>
        <v>4.2360000000000007</v>
      </c>
      <c r="AQ32" s="8">
        <f>'30.06.2016'!P32+'30.06.2016'!R32</f>
        <v>4.68</v>
      </c>
    </row>
    <row r="33" spans="1:43" x14ac:dyDescent="0.25">
      <c r="A33" s="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  <c r="AJ33" s="8"/>
      <c r="AK33" s="8"/>
      <c r="AL33" s="8"/>
      <c r="AM33" s="8"/>
      <c r="AN33" s="8"/>
      <c r="AO33" s="54" t="s">
        <v>108</v>
      </c>
      <c r="AP33" s="8">
        <f>'30.06.2016'!O33+'30.06.2016'!Q33</f>
        <v>2.4329999999999998</v>
      </c>
      <c r="AQ33" s="8">
        <f>'30.06.2016'!P33+'30.06.2016'!R33</f>
        <v>2.444</v>
      </c>
    </row>
    <row r="34" spans="1:43" x14ac:dyDescent="0.25">
      <c r="A34" s="12" t="s">
        <v>30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24"/>
        <v>0</v>
      </c>
      <c r="AD34" s="4">
        <f t="shared" si="25"/>
        <v>0</v>
      </c>
      <c r="AE34" s="4">
        <f t="shared" si="26"/>
        <v>0</v>
      </c>
      <c r="AF34" s="4">
        <f t="shared" si="27"/>
        <v>0</v>
      </c>
      <c r="AG34" s="4">
        <f t="shared" si="2"/>
        <v>0.71</v>
      </c>
      <c r="AH34" s="4">
        <f t="shared" si="3"/>
        <v>0.94</v>
      </c>
      <c r="AI34" s="8">
        <f t="shared" si="6"/>
        <v>0.85199999999999998</v>
      </c>
      <c r="AJ34" s="8">
        <f t="shared" si="6"/>
        <v>1.1279999999999999</v>
      </c>
      <c r="AK34" s="8">
        <f t="shared" si="28"/>
        <v>0.72615968478812642</v>
      </c>
      <c r="AL34" s="8">
        <f t="shared" si="29"/>
        <v>0.91472088969194165</v>
      </c>
      <c r="AM34" s="8">
        <f t="shared" si="30"/>
        <v>0.71665866739007955</v>
      </c>
      <c r="AN34" s="8">
        <f t="shared" si="31"/>
        <v>0.93633352400462933</v>
      </c>
      <c r="AO34" s="54" t="s">
        <v>31</v>
      </c>
      <c r="AP34" s="8">
        <f>'30.06.2016'!O34+'30.06.2016'!Q34</f>
        <v>2.9303999999999997</v>
      </c>
      <c r="AQ34" s="8">
        <f>'30.06.2016'!P34+'30.06.2016'!R34</f>
        <v>4.4615999999999998</v>
      </c>
    </row>
    <row r="35" spans="1:43" s="36" customFormat="1" x14ac:dyDescent="0.25">
      <c r="A35" s="33" t="s">
        <v>31</v>
      </c>
      <c r="B35" s="34">
        <v>64.039000000000001</v>
      </c>
      <c r="C35" s="34">
        <v>43.48</v>
      </c>
      <c r="D35" s="34"/>
      <c r="E35" s="34">
        <v>50.304000000000002</v>
      </c>
      <c r="F35" s="34">
        <v>116.218</v>
      </c>
      <c r="G35" s="34"/>
      <c r="H35" s="34"/>
      <c r="I35" s="34">
        <v>1.1399999999999999</v>
      </c>
      <c r="J35" s="34">
        <v>1.29</v>
      </c>
      <c r="K35" s="34">
        <v>1.1399999999999999</v>
      </c>
      <c r="L35" s="34">
        <v>2</v>
      </c>
      <c r="M35" s="34">
        <v>1.3680000000000001</v>
      </c>
      <c r="N35" s="34">
        <v>1.548</v>
      </c>
      <c r="O35" s="34">
        <v>1.3680000000000001</v>
      </c>
      <c r="P35" s="34">
        <v>2.4</v>
      </c>
      <c r="Q35" s="34">
        <v>72.759</v>
      </c>
      <c r="R35" s="34">
        <v>56.183</v>
      </c>
      <c r="S35" s="34"/>
      <c r="T35" s="34">
        <v>57.56</v>
      </c>
      <c r="U35" s="34">
        <v>232.012</v>
      </c>
      <c r="V35" s="34"/>
      <c r="W35" s="34"/>
      <c r="X35" s="34"/>
      <c r="Y35" s="34"/>
      <c r="Z35" s="34"/>
      <c r="AA35" s="34"/>
      <c r="AB35" s="34"/>
      <c r="AC35" s="34">
        <v>0</v>
      </c>
      <c r="AD35" s="34">
        <v>0</v>
      </c>
      <c r="AE35" s="34">
        <v>0</v>
      </c>
      <c r="AF35" s="34">
        <v>0</v>
      </c>
      <c r="AG35" s="4">
        <f t="shared" si="2"/>
        <v>1.1399999999999999</v>
      </c>
      <c r="AH35" s="4">
        <f t="shared" si="3"/>
        <v>1.1399999999999999</v>
      </c>
      <c r="AI35" s="8">
        <f t="shared" si="6"/>
        <v>1.3679999999999999</v>
      </c>
      <c r="AJ35" s="8">
        <f t="shared" si="6"/>
        <v>1.3679999999999999</v>
      </c>
      <c r="AK35" s="35">
        <f t="shared" si="28"/>
        <v>1.1361670232202252</v>
      </c>
      <c r="AL35" s="35">
        <f t="shared" si="29"/>
        <v>1.1442430025445292</v>
      </c>
      <c r="AM35" s="35">
        <f t="shared" si="30"/>
        <v>1.2921573137074518</v>
      </c>
      <c r="AN35" s="35">
        <f t="shared" si="31"/>
        <v>1.9963516839043864</v>
      </c>
      <c r="AO35" s="54" t="s">
        <v>32</v>
      </c>
      <c r="AP35" s="8">
        <f>'30.06.2016'!O35+'30.06.2016'!Q35</f>
        <v>1.6320000000000001</v>
      </c>
      <c r="AQ35" s="8">
        <f>'30.06.2016'!P35+'30.06.2016'!R35</f>
        <v>1.968</v>
      </c>
    </row>
    <row r="36" spans="1:43" x14ac:dyDescent="0.25">
      <c r="A36" s="12" t="s">
        <v>32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ref="AC36:AC48" si="44">W36/B36</f>
        <v>0</v>
      </c>
      <c r="AD36" s="4">
        <f t="shared" ref="AD36:AD48" si="45">Z36/E36</f>
        <v>0</v>
      </c>
      <c r="AE36" s="4">
        <f t="shared" ref="AE36:AE48" si="46">(X36+Y36)/(C36+D36)</f>
        <v>0</v>
      </c>
      <c r="AF36" s="4">
        <f t="shared" ref="AF36:AF48" si="47">(AA36+AB36)/(F36+G36)</f>
        <v>0</v>
      </c>
      <c r="AG36" s="4">
        <f t="shared" si="2"/>
        <v>0.77</v>
      </c>
      <c r="AH36" s="4">
        <f t="shared" si="3"/>
        <v>0.59</v>
      </c>
      <c r="AI36" s="8">
        <f t="shared" si="6"/>
        <v>0.92399999999999993</v>
      </c>
      <c r="AJ36" s="8">
        <f t="shared" si="6"/>
        <v>0.70799999999999996</v>
      </c>
      <c r="AK36" s="8">
        <f t="shared" si="28"/>
        <v>0.76098776051466765</v>
      </c>
      <c r="AL36" s="8">
        <f t="shared" si="29"/>
        <v>0.58309961193879967</v>
      </c>
      <c r="AM36" s="8">
        <f t="shared" si="30"/>
        <v>0.89000139840581727</v>
      </c>
      <c r="AN36" s="8">
        <f t="shared" si="31"/>
        <v>0.85747002559612018</v>
      </c>
      <c r="AO36" s="54" t="s">
        <v>91</v>
      </c>
      <c r="AP36" s="8">
        <f>'30.06.2016'!O36+'30.06.2016'!Q36</f>
        <v>3.3719999999999999</v>
      </c>
      <c r="AQ36" s="8">
        <f>'30.06.2016'!P36+'30.06.2016'!R36</f>
        <v>5.6280000000000001</v>
      </c>
    </row>
    <row r="37" spans="1:43" x14ac:dyDescent="0.25">
      <c r="A37" s="12" t="s">
        <v>33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4"/>
        <v>0</v>
      </c>
      <c r="AD37" s="4">
        <f t="shared" si="45"/>
        <v>0</v>
      </c>
      <c r="AE37" s="4">
        <f t="shared" si="46"/>
        <v>0</v>
      </c>
      <c r="AF37" s="4">
        <f t="shared" si="47"/>
        <v>0</v>
      </c>
      <c r="AG37" s="4">
        <f t="shared" si="2"/>
        <v>0.89</v>
      </c>
      <c r="AH37" s="4">
        <f t="shared" si="3"/>
        <v>1.32</v>
      </c>
      <c r="AI37" s="8">
        <f t="shared" si="6"/>
        <v>1.0680000000000001</v>
      </c>
      <c r="AJ37" s="8">
        <f t="shared" si="6"/>
        <v>1.5840000000000001</v>
      </c>
      <c r="AK37" s="8">
        <f t="shared" si="28"/>
        <v>0.91588165515316444</v>
      </c>
      <c r="AL37" s="8">
        <f t="shared" si="29"/>
        <v>1.3636522205823158</v>
      </c>
      <c r="AM37" s="8">
        <f t="shared" si="30"/>
        <v>1.540762331838565</v>
      </c>
      <c r="AN37" s="8">
        <f t="shared" si="31"/>
        <v>2.2919541323690349</v>
      </c>
      <c r="AO37" s="54" t="s">
        <v>87</v>
      </c>
      <c r="AP37" s="8">
        <f>'30.06.2016'!O37+'30.06.2016'!Q37</f>
        <v>2.08</v>
      </c>
      <c r="AQ37" s="8">
        <f>'30.06.2016'!P37+'30.06.2016'!R37</f>
        <v>4.84</v>
      </c>
    </row>
    <row r="38" spans="1:43" s="36" customFormat="1" x14ac:dyDescent="0.25">
      <c r="A38" s="33" t="s">
        <v>34</v>
      </c>
      <c r="B38" s="34">
        <v>6860</v>
      </c>
      <c r="C38" s="34">
        <v>2735</v>
      </c>
      <c r="D38" s="34">
        <v>0</v>
      </c>
      <c r="E38" s="34">
        <v>6832</v>
      </c>
      <c r="F38" s="34">
        <v>5116</v>
      </c>
      <c r="G38" s="34">
        <v>0</v>
      </c>
      <c r="H38" s="34">
        <v>10903</v>
      </c>
      <c r="I38" s="34">
        <v>0.95</v>
      </c>
      <c r="J38" s="34">
        <v>2.3199999999999998</v>
      </c>
      <c r="K38" s="34">
        <v>0.78</v>
      </c>
      <c r="L38" s="34">
        <v>1.72</v>
      </c>
      <c r="M38" s="34">
        <v>1.1399999999999999</v>
      </c>
      <c r="N38" s="34">
        <v>2.78</v>
      </c>
      <c r="O38" s="34">
        <v>0.94</v>
      </c>
      <c r="P38" s="34">
        <v>2.06</v>
      </c>
      <c r="Q38" s="34">
        <v>6517</v>
      </c>
      <c r="R38" s="34">
        <v>5806</v>
      </c>
      <c r="S38" s="34">
        <v>0</v>
      </c>
      <c r="T38" s="34">
        <v>5329</v>
      </c>
      <c r="U38" s="34">
        <v>7493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f t="shared" si="44"/>
        <v>0</v>
      </c>
      <c r="AD38" s="34">
        <f t="shared" si="45"/>
        <v>0</v>
      </c>
      <c r="AE38" s="34">
        <f t="shared" si="46"/>
        <v>0</v>
      </c>
      <c r="AF38" s="34">
        <f t="shared" si="47"/>
        <v>0</v>
      </c>
      <c r="AG38" s="4">
        <f t="shared" si="2"/>
        <v>0.95</v>
      </c>
      <c r="AH38" s="4">
        <f t="shared" si="3"/>
        <v>0.78</v>
      </c>
      <c r="AI38" s="8">
        <f t="shared" si="6"/>
        <v>1.1399999999999999</v>
      </c>
      <c r="AJ38" s="8">
        <f t="shared" si="6"/>
        <v>0.93599999999999994</v>
      </c>
      <c r="AK38" s="35">
        <f t="shared" si="28"/>
        <v>0.95</v>
      </c>
      <c r="AL38" s="35">
        <f t="shared" si="29"/>
        <v>0.78000585480093676</v>
      </c>
      <c r="AM38" s="35">
        <f t="shared" si="30"/>
        <v>2.122851919561243</v>
      </c>
      <c r="AN38" s="35">
        <f t="shared" si="31"/>
        <v>1.4646207974980454</v>
      </c>
      <c r="AO38" s="54" t="s">
        <v>35</v>
      </c>
      <c r="AP38" s="8">
        <f>'30.06.2016'!O38+'30.06.2016'!Q38</f>
        <v>2.496</v>
      </c>
      <c r="AQ38" s="8">
        <f>'30.06.2016'!P38+'30.06.2016'!R38</f>
        <v>2.9039999999999999</v>
      </c>
    </row>
    <row r="39" spans="1:43" x14ac:dyDescent="0.25">
      <c r="A39" s="12" t="s">
        <v>35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4"/>
        <v>0</v>
      </c>
      <c r="AD39" s="4">
        <f t="shared" si="45"/>
        <v>0</v>
      </c>
      <c r="AE39" s="4">
        <f t="shared" si="46"/>
        <v>0</v>
      </c>
      <c r="AF39" s="4">
        <f t="shared" si="47"/>
        <v>0</v>
      </c>
      <c r="AG39" s="4">
        <f t="shared" si="2"/>
        <v>0.89</v>
      </c>
      <c r="AH39" s="4">
        <f t="shared" si="3"/>
        <v>1.1299999999999999</v>
      </c>
      <c r="AI39" s="8">
        <f t="shared" si="6"/>
        <v>1.0680000000000001</v>
      </c>
      <c r="AJ39" s="8">
        <f t="shared" si="6"/>
        <v>1.3559999999999999</v>
      </c>
      <c r="AK39" s="8">
        <f t="shared" si="28"/>
        <v>0.89198693402935159</v>
      </c>
      <c r="AL39" s="8">
        <f t="shared" si="29"/>
        <v>1.125046284051838</v>
      </c>
      <c r="AM39" s="8">
        <f t="shared" si="30"/>
        <v>1.0499937382592361</v>
      </c>
      <c r="AN39" s="8">
        <f t="shared" si="31"/>
        <v>1.3250159948816378</v>
      </c>
      <c r="AO39" s="54" t="s">
        <v>36</v>
      </c>
      <c r="AP39" s="8">
        <f>'30.06.2016'!O39+'30.06.2016'!Q39</f>
        <v>2.04</v>
      </c>
      <c r="AQ39" s="8">
        <f>'30.06.2016'!P39+'30.06.2016'!R39</f>
        <v>2.04</v>
      </c>
    </row>
    <row r="40" spans="1:43" x14ac:dyDescent="0.25">
      <c r="A40" s="12" t="s">
        <v>36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4"/>
        <v>0</v>
      </c>
      <c r="AD40" s="4">
        <f t="shared" si="45"/>
        <v>0</v>
      </c>
      <c r="AE40" s="4">
        <f t="shared" si="46"/>
        <v>0</v>
      </c>
      <c r="AF40" s="4">
        <f t="shared" si="47"/>
        <v>0</v>
      </c>
      <c r="AG40" s="4">
        <f t="shared" si="2"/>
        <v>0.57999999999999996</v>
      </c>
      <c r="AH40" s="4">
        <f t="shared" si="3"/>
        <v>1</v>
      </c>
      <c r="AI40" s="8">
        <f t="shared" si="6"/>
        <v>0.69599999999999995</v>
      </c>
      <c r="AJ40" s="8">
        <f t="shared" si="6"/>
        <v>1.2</v>
      </c>
      <c r="AK40" s="8">
        <f t="shared" si="28"/>
        <v>0.58041581642691309</v>
      </c>
      <c r="AL40" s="8">
        <f t="shared" si="29"/>
        <v>1.0000077174352295</v>
      </c>
      <c r="AM40" s="8">
        <f t="shared" si="30"/>
        <v>0.58043368497948133</v>
      </c>
      <c r="AN40" s="8">
        <f t="shared" si="31"/>
        <v>1.3255250168251249</v>
      </c>
      <c r="AO40" s="54" t="s">
        <v>78</v>
      </c>
      <c r="AP40" s="8">
        <f>'30.06.2016'!O40+'30.06.2016'!Q40</f>
        <v>2.6760000000000002</v>
      </c>
      <c r="AQ40" s="8">
        <f>'30.06.2016'!P40+'30.06.2016'!R40</f>
        <v>2.6760000000000002</v>
      </c>
    </row>
    <row r="41" spans="1:43" s="36" customFormat="1" x14ac:dyDescent="0.25">
      <c r="A41" s="33" t="s">
        <v>37</v>
      </c>
      <c r="B41" s="34">
        <v>20.646000000000001</v>
      </c>
      <c r="C41" s="34">
        <v>6.5039999999999996</v>
      </c>
      <c r="D41" s="34">
        <v>0</v>
      </c>
      <c r="E41" s="34">
        <v>19.945</v>
      </c>
      <c r="F41" s="34">
        <v>6.3179999999999996</v>
      </c>
      <c r="G41" s="34">
        <v>0</v>
      </c>
      <c r="H41" s="34"/>
      <c r="I41" s="34">
        <v>0.70399999999999996</v>
      </c>
      <c r="J41" s="34">
        <v>0.70399999999999996</v>
      </c>
      <c r="K41" s="34">
        <v>1.3540000000000001</v>
      </c>
      <c r="L41" s="34">
        <v>1.3540000000000001</v>
      </c>
      <c r="M41" s="34">
        <v>0.84</v>
      </c>
      <c r="N41" s="34">
        <v>0.84</v>
      </c>
      <c r="O41" s="34">
        <v>1.62</v>
      </c>
      <c r="P41" s="34">
        <v>1.62</v>
      </c>
      <c r="Q41" s="34">
        <v>14.535</v>
      </c>
      <c r="R41" s="34">
        <v>4.5789999999999997</v>
      </c>
      <c r="S41" s="34">
        <v>0</v>
      </c>
      <c r="T41" s="34">
        <v>27.006</v>
      </c>
      <c r="U41" s="34">
        <v>8.5540000000000003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44"/>
        <v>0</v>
      </c>
      <c r="AD41" s="34">
        <f t="shared" si="45"/>
        <v>0</v>
      </c>
      <c r="AE41" s="34">
        <f t="shared" si="46"/>
        <v>0</v>
      </c>
      <c r="AF41" s="34">
        <f t="shared" si="47"/>
        <v>0</v>
      </c>
      <c r="AG41" s="4">
        <f t="shared" si="2"/>
        <v>0.70399999999999996</v>
      </c>
      <c r="AH41" s="4">
        <f t="shared" si="3"/>
        <v>1.3540000000000001</v>
      </c>
      <c r="AI41" s="8">
        <f t="shared" si="6"/>
        <v>0.84479999999999988</v>
      </c>
      <c r="AJ41" s="8">
        <f t="shared" si="6"/>
        <v>1.6248</v>
      </c>
      <c r="AK41" s="35">
        <f t="shared" si="28"/>
        <v>0.70401046207497819</v>
      </c>
      <c r="AL41" s="35">
        <f t="shared" si="29"/>
        <v>1.3540235648032088</v>
      </c>
      <c r="AM41" s="35">
        <f t="shared" si="30"/>
        <v>0.70402829028290281</v>
      </c>
      <c r="AN41" s="35">
        <f t="shared" si="31"/>
        <v>1.3539094650205763</v>
      </c>
      <c r="AO41" s="54" t="s">
        <v>37</v>
      </c>
      <c r="AP41" s="8">
        <f>'30.06.2016'!O41+'30.06.2016'!Q41</f>
        <v>4.3440000000000003</v>
      </c>
      <c r="AQ41" s="8">
        <f>'30.06.2016'!P41+'30.06.2016'!R41</f>
        <v>4.3440000000000003</v>
      </c>
    </row>
    <row r="42" spans="1:43" x14ac:dyDescent="0.25">
      <c r="A42" s="12" t="s">
        <v>38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4"/>
        <v>0</v>
      </c>
      <c r="AD42" s="4">
        <f t="shared" si="45"/>
        <v>0</v>
      </c>
      <c r="AE42" s="4">
        <f t="shared" si="46"/>
        <v>0</v>
      </c>
      <c r="AF42" s="4">
        <f t="shared" si="47"/>
        <v>0</v>
      </c>
      <c r="AG42" s="4">
        <f t="shared" si="2"/>
        <v>0.80400000000000005</v>
      </c>
      <c r="AH42" s="4">
        <f t="shared" si="3"/>
        <v>0.90300000000000002</v>
      </c>
      <c r="AI42" s="8">
        <f t="shared" si="6"/>
        <v>0.96479999999999999</v>
      </c>
      <c r="AJ42" s="8">
        <f t="shared" si="6"/>
        <v>1.0835999999999999</v>
      </c>
      <c r="AK42" s="8">
        <f t="shared" si="28"/>
        <v>0.79768577372009708</v>
      </c>
      <c r="AL42" s="8">
        <f t="shared" si="29"/>
        <v>0.90181023221093604</v>
      </c>
      <c r="AM42" s="8">
        <f t="shared" si="30"/>
        <v>0.95315272684254126</v>
      </c>
      <c r="AN42" s="8">
        <f t="shared" si="31"/>
        <v>1.0535346012832263</v>
      </c>
      <c r="AO42" s="54" t="s">
        <v>80</v>
      </c>
      <c r="AP42" s="8">
        <f>'30.06.2016'!O42+'30.06.2016'!Q42</f>
        <v>2.4459999999999997</v>
      </c>
      <c r="AQ42" s="8">
        <f>'30.06.2016'!P42+'30.06.2016'!R42</f>
        <v>2.7629999999999999</v>
      </c>
    </row>
    <row r="43" spans="1:43" x14ac:dyDescent="0.25">
      <c r="A43" s="12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4"/>
        <v>0</v>
      </c>
      <c r="AD43" s="4">
        <f t="shared" si="45"/>
        <v>0</v>
      </c>
      <c r="AE43" s="4">
        <f t="shared" si="46"/>
        <v>0</v>
      </c>
      <c r="AF43" s="4">
        <f t="shared" si="47"/>
        <v>0</v>
      </c>
      <c r="AG43" s="4">
        <f t="shared" si="2"/>
        <v>1.01</v>
      </c>
      <c r="AH43" s="4">
        <f t="shared" si="3"/>
        <v>1.18</v>
      </c>
      <c r="AI43" s="8">
        <f t="shared" si="6"/>
        <v>1.212</v>
      </c>
      <c r="AJ43" s="8">
        <f t="shared" si="6"/>
        <v>1.4159999999999999</v>
      </c>
      <c r="AK43" s="8">
        <f t="shared" si="28"/>
        <v>1.0076549220165065</v>
      </c>
      <c r="AL43" s="8">
        <f t="shared" si="29"/>
        <v>1.1770239741039215</v>
      </c>
      <c r="AM43" s="8">
        <f t="shared" si="30"/>
        <v>1.0085282298863867</v>
      </c>
      <c r="AN43" s="8">
        <f t="shared" si="31"/>
        <v>1.1675336016402156</v>
      </c>
      <c r="AO43" s="54" t="s">
        <v>39</v>
      </c>
      <c r="AP43" s="8">
        <f>'30.06.2016'!O43+'30.06.2016'!Q43</f>
        <v>3.1559999999999997</v>
      </c>
      <c r="AQ43" s="8">
        <f>'30.06.2016'!P43+'30.06.2016'!R43</f>
        <v>3.1559999999999997</v>
      </c>
    </row>
    <row r="44" spans="1:43" x14ac:dyDescent="0.25">
      <c r="A44" s="12" t="s">
        <v>40</v>
      </c>
      <c r="B44" s="4">
        <v>25.544</v>
      </c>
      <c r="C44" s="4">
        <v>8.86</v>
      </c>
      <c r="D44" s="4">
        <v>0</v>
      </c>
      <c r="E44" s="4">
        <v>24.933</v>
      </c>
      <c r="F44" s="4">
        <v>11.036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48">W44/B44</f>
        <v>0</v>
      </c>
      <c r="AD44" s="4">
        <f t="shared" ref="AD44" si="49">Z44/E44</f>
        <v>0</v>
      </c>
      <c r="AE44" s="4">
        <f t="shared" ref="AE44" si="50">(X44+Y44)/(C44+D44)</f>
        <v>0</v>
      </c>
      <c r="AF44" s="4">
        <f t="shared" ref="AF44" si="51">(AA44+AB44)/(F44+G44)</f>
        <v>0</v>
      </c>
      <c r="AG44" s="4">
        <f t="shared" ref="AG44" si="52">I44+AC44</f>
        <v>0.77</v>
      </c>
      <c r="AH44" s="4">
        <f t="shared" ref="AH44" si="53">K44+AD44</f>
        <v>0.95</v>
      </c>
      <c r="AI44" s="8">
        <f t="shared" ref="AI44" si="54">AG44*1.2</f>
        <v>0.92399999999999993</v>
      </c>
      <c r="AJ44" s="8">
        <f t="shared" ref="AJ44" si="55">AH44*1.2</f>
        <v>1.1399999999999999</v>
      </c>
      <c r="AK44" s="8">
        <f t="shared" ref="AK44" si="56">(Q44+W44)/B44</f>
        <v>0.7730582524271844</v>
      </c>
      <c r="AL44" s="8">
        <f t="shared" ref="AL44" si="57">(T44+Z44)/E44</f>
        <v>0.9519913367825773</v>
      </c>
      <c r="AM44" s="8">
        <f t="shared" ref="AM44" si="58">(R44+X44)/C44</f>
        <v>0.77325056433408579</v>
      </c>
      <c r="AN44" s="8">
        <f t="shared" ref="AN44" si="59">(U44+V44+AA44+AB44)/(F44+G44)</f>
        <v>0.95197535338890904</v>
      </c>
      <c r="AO44" s="54" t="s">
        <v>113</v>
      </c>
      <c r="AP44" s="8">
        <f>'30.06.2016'!O44+'30.06.2016'!Q44</f>
        <v>3.3479999999999999</v>
      </c>
      <c r="AQ44" s="8">
        <f>'30.06.2016'!P44+'30.06.2016'!R44</f>
        <v>3.3479999999999999</v>
      </c>
    </row>
    <row r="45" spans="1:43" x14ac:dyDescent="0.25">
      <c r="A45" s="12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11.036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4"/>
        <v>0</v>
      </c>
      <c r="AD45" s="4">
        <f t="shared" si="45"/>
        <v>0</v>
      </c>
      <c r="AE45" s="4">
        <f t="shared" si="46"/>
        <v>0</v>
      </c>
      <c r="AF45" s="4">
        <f t="shared" si="47"/>
        <v>0</v>
      </c>
      <c r="AG45" s="4">
        <f t="shared" si="2"/>
        <v>0.77</v>
      </c>
      <c r="AH45" s="4">
        <f t="shared" si="3"/>
        <v>0.95</v>
      </c>
      <c r="AI45" s="8">
        <f t="shared" si="6"/>
        <v>0.92399999999999993</v>
      </c>
      <c r="AJ45" s="8">
        <f t="shared" si="6"/>
        <v>1.1399999999999999</v>
      </c>
      <c r="AK45" s="8">
        <f t="shared" si="28"/>
        <v>0.7730582524271844</v>
      </c>
      <c r="AL45" s="8">
        <f t="shared" si="29"/>
        <v>0.9519913367825773</v>
      </c>
      <c r="AM45" s="8">
        <f t="shared" si="30"/>
        <v>0.77325056433408579</v>
      </c>
      <c r="AN45" s="8">
        <f t="shared" si="31"/>
        <v>0.95197535338890904</v>
      </c>
      <c r="AO45" s="54" t="s">
        <v>40</v>
      </c>
      <c r="AP45" s="8">
        <f>'30.06.2016'!O45+'30.06.2016'!Q45</f>
        <v>2.8319999999999999</v>
      </c>
      <c r="AQ45" s="8">
        <f>'30.06.2016'!P45+'30.06.2016'!R45</f>
        <v>2.8319999999999999</v>
      </c>
    </row>
    <row r="46" spans="1:43" x14ac:dyDescent="0.25">
      <c r="A46" s="12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7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44"/>
        <v>1.1428338762214985</v>
      </c>
      <c r="AD46" s="4">
        <f t="shared" si="45"/>
        <v>1.1399577167019028</v>
      </c>
      <c r="AE46" s="4">
        <f t="shared" si="46"/>
        <v>5.1736881005173693E-2</v>
      </c>
      <c r="AF46" s="4">
        <f t="shared" si="47"/>
        <v>6.0287081339712924E-2</v>
      </c>
      <c r="AG46" s="4">
        <f t="shared" si="2"/>
        <v>2.0728338762214986</v>
      </c>
      <c r="AH46" s="4">
        <f t="shared" si="3"/>
        <v>2.7899577167019025</v>
      </c>
      <c r="AI46" s="8">
        <f t="shared" si="6"/>
        <v>2.4874006514657983</v>
      </c>
      <c r="AJ46" s="8">
        <f t="shared" si="6"/>
        <v>3.3479492600422831</v>
      </c>
      <c r="AK46" s="8">
        <f t="shared" si="28"/>
        <v>2.0729641693811081</v>
      </c>
      <c r="AL46" s="8">
        <f t="shared" si="29"/>
        <v>2.7898520084566596</v>
      </c>
      <c r="AM46" s="8">
        <f t="shared" si="30"/>
        <v>0.98036253776435045</v>
      </c>
      <c r="AN46" s="8">
        <f t="shared" si="31"/>
        <v>1.7102392344497608</v>
      </c>
      <c r="AO46" s="54" t="s">
        <v>41</v>
      </c>
      <c r="AP46" s="8">
        <f>'30.06.2016'!O46+'30.06.2016'!Q46</f>
        <v>5.34</v>
      </c>
      <c r="AQ46" s="8">
        <f>'30.06.2016'!P46+'30.06.2016'!R46</f>
        <v>5.34</v>
      </c>
    </row>
    <row r="47" spans="1:43" s="36" customFormat="1" x14ac:dyDescent="0.25">
      <c r="A47" s="33" t="s">
        <v>70</v>
      </c>
      <c r="B47" s="34">
        <v>274.10300000000001</v>
      </c>
      <c r="C47" s="34">
        <v>56.46</v>
      </c>
      <c r="D47" s="34">
        <v>0</v>
      </c>
      <c r="E47" s="34">
        <v>267.08100000000002</v>
      </c>
      <c r="F47" s="34">
        <v>65.215000000000003</v>
      </c>
      <c r="G47" s="34">
        <v>0</v>
      </c>
      <c r="H47" s="34"/>
      <c r="I47" s="34">
        <v>1.25</v>
      </c>
      <c r="J47" s="34">
        <v>1.47</v>
      </c>
      <c r="K47" s="34">
        <v>1.95</v>
      </c>
      <c r="L47" s="34">
        <v>2.2000000000000002</v>
      </c>
      <c r="M47" s="34">
        <v>1.5</v>
      </c>
      <c r="N47" s="34">
        <v>1.76</v>
      </c>
      <c r="O47" s="34">
        <v>2.34</v>
      </c>
      <c r="P47" s="34">
        <v>2.64</v>
      </c>
      <c r="Q47" s="34">
        <v>343.35399999999998</v>
      </c>
      <c r="R47" s="34">
        <v>92.013000000000005</v>
      </c>
      <c r="S47" s="34">
        <v>0</v>
      </c>
      <c r="T47" s="34">
        <v>495.00299999999999</v>
      </c>
      <c r="U47" s="34">
        <v>120.42400000000001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f t="shared" si="44"/>
        <v>0</v>
      </c>
      <c r="AD47" s="34">
        <f t="shared" si="45"/>
        <v>0</v>
      </c>
      <c r="AE47" s="34">
        <f t="shared" si="46"/>
        <v>0</v>
      </c>
      <c r="AF47" s="34">
        <f t="shared" si="47"/>
        <v>0</v>
      </c>
      <c r="AG47" s="4">
        <f t="shared" si="2"/>
        <v>1.25</v>
      </c>
      <c r="AH47" s="4">
        <f t="shared" si="3"/>
        <v>1.95</v>
      </c>
      <c r="AI47" s="8">
        <f t="shared" si="6"/>
        <v>1.5</v>
      </c>
      <c r="AJ47" s="8">
        <f t="shared" si="6"/>
        <v>2.34</v>
      </c>
      <c r="AK47" s="35">
        <f t="shared" si="28"/>
        <v>1.2526459031823802</v>
      </c>
      <c r="AL47" s="35">
        <f t="shared" si="29"/>
        <v>1.8533815584036302</v>
      </c>
      <c r="AM47" s="35">
        <f t="shared" si="30"/>
        <v>1.629702444208289</v>
      </c>
      <c r="AN47" s="35">
        <f t="shared" si="31"/>
        <v>1.8465690408648316</v>
      </c>
      <c r="AO47" s="54" t="s">
        <v>70</v>
      </c>
      <c r="AP47" s="8">
        <f>'30.06.2016'!O47+'30.06.2016'!Q47</f>
        <v>3.84</v>
      </c>
      <c r="AQ47" s="8">
        <f>'30.06.2016'!P47+'30.06.2016'!R47</f>
        <v>4.4000000000000004</v>
      </c>
    </row>
    <row r="48" spans="1:43" x14ac:dyDescent="0.25">
      <c r="A48" s="12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44"/>
        <v>0</v>
      </c>
      <c r="AD48" s="4">
        <f t="shared" si="45"/>
        <v>0</v>
      </c>
      <c r="AE48" s="4">
        <f t="shared" si="46"/>
        <v>0</v>
      </c>
      <c r="AF48" s="4">
        <f t="shared" si="47"/>
        <v>0</v>
      </c>
      <c r="AG48" s="4">
        <f t="shared" si="2"/>
        <v>0.77</v>
      </c>
      <c r="AH48" s="4">
        <f t="shared" si="3"/>
        <v>0.99</v>
      </c>
      <c r="AI48" s="8">
        <f t="shared" si="6"/>
        <v>0.92399999999999993</v>
      </c>
      <c r="AJ48" s="8">
        <f t="shared" si="6"/>
        <v>1.1879999999999999</v>
      </c>
      <c r="AK48" s="8">
        <f t="shared" si="28"/>
        <v>0.75755637294098832</v>
      </c>
      <c r="AL48" s="8">
        <f t="shared" si="29"/>
        <v>0.97603269856618735</v>
      </c>
      <c r="AM48" s="8">
        <f t="shared" si="30"/>
        <v>0.76044728434504794</v>
      </c>
      <c r="AN48" s="8">
        <f t="shared" si="31"/>
        <v>1.2926315444776151</v>
      </c>
      <c r="AO48" s="54" t="s">
        <v>42</v>
      </c>
      <c r="AP48" s="8">
        <f>'30.06.2016'!O48+'30.06.2016'!Q48</f>
        <v>2.2200000000000002</v>
      </c>
      <c r="AQ48" s="8">
        <f>'30.06.2016'!P48+'30.06.2016'!R48</f>
        <v>2.2200000000000002</v>
      </c>
    </row>
    <row r="49" spans="1:43" x14ac:dyDescent="0.25">
      <c r="A49" s="12" t="s">
        <v>42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60">W49/B49</f>
        <v>0</v>
      </c>
      <c r="AD49" s="4">
        <f t="shared" ref="AD49" si="61">Z49/E49</f>
        <v>0</v>
      </c>
      <c r="AE49" s="4">
        <f t="shared" ref="AE49" si="62">(X49+Y49)/(C49+D49)</f>
        <v>0</v>
      </c>
      <c r="AF49" s="4">
        <f t="shared" ref="AF49" si="63">(AA49+AB49)/(F49+G49)</f>
        <v>0</v>
      </c>
      <c r="AG49" s="4">
        <f t="shared" ref="AG49" si="64">I49+AC49</f>
        <v>0.77</v>
      </c>
      <c r="AH49" s="4">
        <f t="shared" ref="AH49" si="65">K49+AD49</f>
        <v>0.99</v>
      </c>
      <c r="AI49" s="8">
        <f t="shared" ref="AI49" si="66">AG49*1.2</f>
        <v>0.92399999999999993</v>
      </c>
      <c r="AJ49" s="8">
        <f t="shared" ref="AJ49" si="67">AH49*1.2</f>
        <v>1.1879999999999999</v>
      </c>
      <c r="AK49" s="8">
        <f t="shared" ref="AK49" si="68">(Q49+W49)/B49</f>
        <v>0.75755637294098832</v>
      </c>
      <c r="AL49" s="8">
        <f t="shared" ref="AL49" si="69">(T49+Z49)/E49</f>
        <v>0.97603269856618735</v>
      </c>
      <c r="AM49" s="8">
        <f t="shared" ref="AM49" si="70">(R49+X49)/C49</f>
        <v>0.76044728434504794</v>
      </c>
      <c r="AN49" s="8">
        <f t="shared" ref="AN49" si="71">(U49+V49+AA49+AB49)/(F49+G49)</f>
        <v>1.2926315444776151</v>
      </c>
      <c r="AO49" s="54" t="s">
        <v>106</v>
      </c>
      <c r="AP49" s="8">
        <f>'30.06.2016'!O49+'30.06.2016'!Q49</f>
        <v>2.6160000000000001</v>
      </c>
      <c r="AQ49" s="8">
        <f>'30.06.2016'!P49+'30.06.2016'!R49</f>
        <v>2.6160000000000001</v>
      </c>
    </row>
    <row r="50" spans="1:43" x14ac:dyDescent="0.25">
      <c r="A50" s="12" t="s">
        <v>42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72">W50/B50</f>
        <v>0</v>
      </c>
      <c r="AD50" s="4">
        <f t="shared" ref="AD50" si="73">Z50/E50</f>
        <v>0</v>
      </c>
      <c r="AE50" s="4">
        <f t="shared" ref="AE50" si="74">(X50+Y50)/(C50+D50)</f>
        <v>0</v>
      </c>
      <c r="AF50" s="4">
        <f t="shared" ref="AF50" si="75">(AA50+AB50)/(F50+G50)</f>
        <v>0</v>
      </c>
      <c r="AG50" s="4">
        <f t="shared" ref="AG50" si="76">I50+AC50</f>
        <v>0.77</v>
      </c>
      <c r="AH50" s="4">
        <f t="shared" ref="AH50" si="77">K50+AD50</f>
        <v>0.99</v>
      </c>
      <c r="AI50" s="8">
        <f t="shared" ref="AI50" si="78">AG50*1.2</f>
        <v>0.92399999999999993</v>
      </c>
      <c r="AJ50" s="8">
        <f t="shared" ref="AJ50" si="79">AH50*1.2</f>
        <v>1.1879999999999999</v>
      </c>
      <c r="AK50" s="8">
        <f t="shared" ref="AK50" si="80">(Q50+W50)/B50</f>
        <v>0.75755637294098832</v>
      </c>
      <c r="AL50" s="8">
        <f t="shared" ref="AL50" si="81">(T50+Z50)/E50</f>
        <v>0.97603269856618735</v>
      </c>
      <c r="AM50" s="8">
        <f t="shared" ref="AM50" si="82">(R50+X50)/C50</f>
        <v>0.76044728434504794</v>
      </c>
      <c r="AN50" s="8">
        <f t="shared" ref="AN50" si="83">(U50+V50+AA50+AB50)/(F50+G50)</f>
        <v>1.2926315444776151</v>
      </c>
      <c r="AO50" s="54" t="s">
        <v>88</v>
      </c>
      <c r="AP50" s="8">
        <f>'30.06.2016'!O50+'30.06.2016'!Q50</f>
        <v>2.7359999999999998</v>
      </c>
      <c r="AQ50" s="8">
        <f>'30.06.2016'!P50+'30.06.2016'!R50</f>
        <v>2.7359999999999998</v>
      </c>
    </row>
    <row r="52" spans="1:43" x14ac:dyDescent="0.25">
      <c r="A52" s="11" t="s">
        <v>45</v>
      </c>
      <c r="AO52" s="11" t="s">
        <v>45</v>
      </c>
    </row>
    <row r="53" spans="1:43" x14ac:dyDescent="0.25">
      <c r="A53" s="11" t="s">
        <v>52</v>
      </c>
      <c r="AO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0"/>
  <sheetViews>
    <sheetView zoomScaleNormal="100" workbookViewId="0">
      <pane xSplit="1" ySplit="3" topLeftCell="AO19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0.140625" customWidth="1"/>
    <col min="42" max="42" width="22.7109375" customWidth="1"/>
  </cols>
  <sheetData>
    <row r="1" spans="1:42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 t="s">
        <v>58</v>
      </c>
      <c r="AL1" s="28"/>
      <c r="AM1" s="28"/>
      <c r="AN1" s="29"/>
      <c r="AO1" s="47" t="s">
        <v>73</v>
      </c>
      <c r="AP1" s="47" t="s">
        <v>74</v>
      </c>
    </row>
    <row r="2" spans="1:42" x14ac:dyDescent="0.25">
      <c r="A2" s="6"/>
      <c r="B2" s="80" t="s">
        <v>0</v>
      </c>
      <c r="C2" s="81"/>
      <c r="D2" s="82"/>
      <c r="E2" s="80" t="s">
        <v>4</v>
      </c>
      <c r="F2" s="81"/>
      <c r="G2" s="81"/>
      <c r="H2" s="45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83" t="s">
        <v>12</v>
      </c>
      <c r="AA2" s="84"/>
      <c r="AB2" s="85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27" t="s">
        <v>53</v>
      </c>
      <c r="AL2" s="29"/>
      <c r="AM2" s="27" t="s">
        <v>55</v>
      </c>
      <c r="AN2" s="29"/>
      <c r="AO2" s="46"/>
      <c r="AP2" s="46"/>
    </row>
    <row r="3" spans="1:42" ht="21" x14ac:dyDescent="0.35">
      <c r="A3" s="10">
        <v>42551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  <c r="AO3" s="48"/>
      <c r="AP3" s="48"/>
    </row>
    <row r="4" spans="1:42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8" si="0">(Q4+W4)/B4</f>
        <v>1.3378944945866438</v>
      </c>
      <c r="AL4" s="8">
        <f t="shared" ref="AL4:AL28" si="1">(T4+Z4)/E4</f>
        <v>2.1815022088343299</v>
      </c>
      <c r="AM4" s="8">
        <f t="shared" ref="AM4:AM28" si="2">(R4+X4)/C4</f>
        <v>2.0532136351808479</v>
      </c>
      <c r="AN4" s="8">
        <f t="shared" ref="AN4:AN28" si="3">(U4+V4+AA4+AB4)/(F4+G4)</f>
        <v>3.0793226931744515</v>
      </c>
      <c r="AO4" s="8">
        <f>'30.06.2016'!AM4+'30.06.2016'!AN4</f>
        <v>2.3754072207503585</v>
      </c>
      <c r="AP4" s="8">
        <f>'30.06.2016'!AO4+'30.06.2016'!AP4</f>
        <v>2.3467614463738635</v>
      </c>
    </row>
    <row r="5" spans="1:42" x14ac:dyDescent="0.25">
      <c r="A5" s="54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4">W5/B5</f>
        <v>0</v>
      </c>
      <c r="AD5" s="4">
        <f t="shared" ref="AD5:AD48" si="5">Z5/E5</f>
        <v>0</v>
      </c>
      <c r="AE5" s="4">
        <f t="shared" ref="AE5:AE48" si="6">(X5+Y5)/(C5+D5)</f>
        <v>0</v>
      </c>
      <c r="AF5" s="4">
        <f t="shared" ref="AF5:AF48" si="7">(AA5+AB5)/(F5+G5)</f>
        <v>0</v>
      </c>
      <c r="AG5" s="4">
        <f t="shared" ref="AG5:AG48" si="8">I5+AC5</f>
        <v>0.9</v>
      </c>
      <c r="AH5" s="4">
        <f t="shared" ref="AH5:AH48" si="9">K5+AD5</f>
        <v>1.0900000000000001</v>
      </c>
      <c r="AI5" s="8">
        <f t="shared" ref="AI5:AJ48" si="10">AG5*1.2</f>
        <v>1.08</v>
      </c>
      <c r="AJ5" s="8">
        <f t="shared" si="10"/>
        <v>1.3080000000000001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  <c r="AO5" s="8">
        <f>'30.06.2016'!AM5+'30.06.2016'!AN5</f>
        <v>2.682509150558726</v>
      </c>
      <c r="AP5" s="8">
        <f>'30.06.2016'!AO5+'30.06.2016'!AP5</f>
        <v>3.0212554335388586</v>
      </c>
    </row>
    <row r="6" spans="1:42" s="36" customFormat="1" x14ac:dyDescent="0.25">
      <c r="A6" s="54" t="s">
        <v>79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35">
        <f t="shared" si="0"/>
        <v>0.90567816969397608</v>
      </c>
      <c r="AL6" s="35">
        <f t="shared" si="1"/>
        <v>0.72390883085724844</v>
      </c>
      <c r="AM6" s="35"/>
      <c r="AN6" s="35"/>
      <c r="AO6" s="8">
        <f>'30.06.2016'!AM6+'30.06.2016'!AN6</f>
        <v>1.547990248130219</v>
      </c>
      <c r="AP6" s="8">
        <f>'30.06.2016'!AO6+'30.06.2016'!AP6</f>
        <v>0</v>
      </c>
    </row>
    <row r="7" spans="1:42" x14ac:dyDescent="0.25">
      <c r="A7" s="54" t="s">
        <v>92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11">I7*1.2</f>
        <v>0.95910406086235145</v>
      </c>
      <c r="N7" s="8">
        <f t="shared" si="11"/>
        <v>0.96185727023546108</v>
      </c>
      <c r="O7" s="8">
        <f t="shared" si="11"/>
        <v>1.3192409751053764</v>
      </c>
      <c r="P7" s="8">
        <f t="shared" si="11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  <c r="AO7" s="8">
        <f>'30.06.2016'!AM7+'30.06.2016'!AN7</f>
        <v>2.1785645067548769</v>
      </c>
      <c r="AP7" s="8">
        <f>'30.06.2016'!AO7+'30.06.2016'!AP7</f>
        <v>2.3405670589418248</v>
      </c>
    </row>
    <row r="8" spans="1:42" x14ac:dyDescent="0.25">
      <c r="A8" s="54" t="s">
        <v>114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11"/>
        <v>0.95910406086235145</v>
      </c>
      <c r="N8" s="8">
        <f t="shared" si="11"/>
        <v>0.96185727023546108</v>
      </c>
      <c r="O8" s="8">
        <f t="shared" si="11"/>
        <v>1.3192409751053764</v>
      </c>
      <c r="P8" s="8">
        <f t="shared" si="11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12">W8/B8</f>
        <v>0</v>
      </c>
      <c r="AD8" s="4">
        <f t="shared" ref="AD8" si="13">Z8/E8</f>
        <v>0</v>
      </c>
      <c r="AE8" s="4">
        <f t="shared" ref="AE8" si="14">(X8+Y8)/(C8+D8)</f>
        <v>0</v>
      </c>
      <c r="AF8" s="4">
        <f t="shared" ref="AF8" si="15">(AA8+AB8)/(F8+G8)</f>
        <v>0</v>
      </c>
      <c r="AG8" s="4">
        <f t="shared" ref="AG8" si="16">I8+AC8</f>
        <v>0.79925338405195956</v>
      </c>
      <c r="AH8" s="4">
        <f t="shared" ref="AH8" si="17">K8+AD8</f>
        <v>1.0993674792544803</v>
      </c>
      <c r="AI8" s="8">
        <f t="shared" ref="AI8" si="18">AG8*1.2</f>
        <v>0.95910406086235145</v>
      </c>
      <c r="AJ8" s="8">
        <f t="shared" ref="AJ8" si="19">AH8*1.2</f>
        <v>1.3192409751053764</v>
      </c>
      <c r="AK8" s="8">
        <f t="shared" ref="AK8" si="20">(Q8+W8)/B8</f>
        <v>0.79925338405195956</v>
      </c>
      <c r="AL8" s="8">
        <f t="shared" ref="AL8" si="21">(T8+Z8)/E8</f>
        <v>1.0993674792544803</v>
      </c>
      <c r="AM8" s="8">
        <f t="shared" ref="AM8" si="22">(R8+X8)/C8</f>
        <v>0.80154772519621764</v>
      </c>
      <c r="AN8" s="8">
        <f t="shared" ref="AN8" si="23">(U8+V8+AA8+AB8)/(F8+G8)</f>
        <v>1.6965011825839753</v>
      </c>
      <c r="AO8" s="8">
        <f>'30.06.2016'!AM8+'30.06.2016'!AN8</f>
        <v>2.6887459976013162</v>
      </c>
      <c r="AP8" s="8">
        <f>'30.06.2016'!AO8+'30.06.2016'!AP8</f>
        <v>2.6422489389055572</v>
      </c>
    </row>
    <row r="9" spans="1:42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4">
        <f t="shared" si="8"/>
        <v>0.88</v>
      </c>
      <c r="AH9" s="4">
        <f t="shared" si="9"/>
        <v>1.3</v>
      </c>
      <c r="AI9" s="8">
        <f t="shared" si="10"/>
        <v>1.056</v>
      </c>
      <c r="AJ9" s="8">
        <f t="shared" si="10"/>
        <v>1.56</v>
      </c>
      <c r="AK9" s="8">
        <f t="shared" si="0"/>
        <v>0.88003251834997398</v>
      </c>
      <c r="AL9" s="8">
        <f t="shared" si="1"/>
        <v>1.2995790594155217</v>
      </c>
      <c r="AM9" s="8">
        <f t="shared" si="2"/>
        <v>1.0519376194565246</v>
      </c>
      <c r="AN9" s="8">
        <f t="shared" si="3"/>
        <v>1.5630771489392941</v>
      </c>
      <c r="AO9" s="8">
        <f>'30.06.2016'!AM9+'30.06.2016'!AN9</f>
        <v>2.5480936508879148</v>
      </c>
      <c r="AP9" s="8">
        <f>'30.06.2016'!AO9+'30.06.2016'!AP9</f>
        <v>2.9941109609919154</v>
      </c>
    </row>
    <row r="10" spans="1:42" s="36" customFormat="1" x14ac:dyDescent="0.25">
      <c r="A10" s="54" t="s">
        <v>17</v>
      </c>
      <c r="B10" s="34">
        <v>12.874000000000001</v>
      </c>
      <c r="C10" s="34">
        <v>3.2320000000000002</v>
      </c>
      <c r="D10" s="34">
        <v>0</v>
      </c>
      <c r="E10" s="34">
        <v>12.874000000000001</v>
      </c>
      <c r="F10" s="34">
        <v>3.2320000000000002</v>
      </c>
      <c r="G10" s="34">
        <v>0</v>
      </c>
      <c r="H10" s="34">
        <v>44.454999999999998</v>
      </c>
      <c r="I10" s="34">
        <v>0.95</v>
      </c>
      <c r="J10" s="34">
        <v>0.95</v>
      </c>
      <c r="K10" s="34">
        <v>1.1299999999999999</v>
      </c>
      <c r="L10" s="34">
        <v>1.1299999999999999</v>
      </c>
      <c r="M10" s="34">
        <v>1.1399999999999999</v>
      </c>
      <c r="N10" s="34">
        <v>1.1399999999999999</v>
      </c>
      <c r="O10" s="34">
        <v>1.36</v>
      </c>
      <c r="P10" s="34">
        <v>1.36</v>
      </c>
      <c r="Q10" s="34">
        <v>9.3949999999999996</v>
      </c>
      <c r="R10" s="34">
        <v>2.911</v>
      </c>
      <c r="S10" s="34">
        <v>0</v>
      </c>
      <c r="T10" s="34">
        <v>15.593999999999999</v>
      </c>
      <c r="U10" s="34">
        <v>3.556</v>
      </c>
      <c r="V10" s="34">
        <v>9.2550000000000008</v>
      </c>
      <c r="W10" s="34"/>
      <c r="X10" s="34"/>
      <c r="Y10" s="34"/>
      <c r="Z10" s="34"/>
      <c r="AA10" s="34"/>
      <c r="AB10" s="34"/>
      <c r="AC10" s="34">
        <f t="shared" si="4"/>
        <v>0</v>
      </c>
      <c r="AD10" s="34">
        <f t="shared" si="5"/>
        <v>0</v>
      </c>
      <c r="AE10" s="34">
        <f t="shared" si="6"/>
        <v>0</v>
      </c>
      <c r="AF10" s="34">
        <f t="shared" si="7"/>
        <v>0</v>
      </c>
      <c r="AG10" s="4">
        <f t="shared" si="8"/>
        <v>0.95</v>
      </c>
      <c r="AH10" s="4">
        <f t="shared" si="9"/>
        <v>1.1299999999999999</v>
      </c>
      <c r="AI10" s="8">
        <f t="shared" si="10"/>
        <v>1.1399999999999999</v>
      </c>
      <c r="AJ10" s="8">
        <f t="shared" si="10"/>
        <v>1.3559999999999999</v>
      </c>
      <c r="AK10" s="35">
        <f t="shared" si="0"/>
        <v>0.72976541867329492</v>
      </c>
      <c r="AL10" s="35">
        <f t="shared" si="1"/>
        <v>1.2112785459064781</v>
      </c>
      <c r="AM10" s="35">
        <f t="shared" si="2"/>
        <v>0.90068069306930687</v>
      </c>
      <c r="AN10" s="35">
        <f t="shared" si="3"/>
        <v>3.9637995049504946</v>
      </c>
      <c r="AO10" s="8">
        <f>'30.06.2016'!AM10+'30.06.2016'!AN10</f>
        <v>2.0774355843973384</v>
      </c>
      <c r="AP10" s="8">
        <f>'30.06.2016'!AO10+'30.06.2016'!AP10</f>
        <v>2.0777216610549942</v>
      </c>
    </row>
    <row r="11" spans="1:42" x14ac:dyDescent="0.25">
      <c r="A11" s="54" t="s">
        <v>18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1.0967769959169489E-2</v>
      </c>
      <c r="AD11" s="4">
        <f t="shared" si="5"/>
        <v>0</v>
      </c>
      <c r="AE11" s="4">
        <f t="shared" si="6"/>
        <v>0.10334020974245813</v>
      </c>
      <c r="AF11" s="4">
        <f t="shared" si="7"/>
        <v>0</v>
      </c>
      <c r="AG11" s="4">
        <f t="shared" si="8"/>
        <v>0.62096776995916947</v>
      </c>
      <c r="AH11" s="4">
        <f t="shared" si="9"/>
        <v>0.8</v>
      </c>
      <c r="AI11" s="8">
        <f t="shared" si="10"/>
        <v>0.74516132395100332</v>
      </c>
      <c r="AJ11" s="8">
        <f t="shared" si="10"/>
        <v>0.96</v>
      </c>
      <c r="AK11" s="8">
        <f t="shared" si="0"/>
        <v>0.61889388411085056</v>
      </c>
      <c r="AL11" s="8">
        <f t="shared" si="1"/>
        <v>0.79558602983379723</v>
      </c>
      <c r="AM11" s="8">
        <f t="shared" si="2"/>
        <v>0.81573140314685566</v>
      </c>
      <c r="AN11" s="8">
        <f t="shared" si="3"/>
        <v>0.84199271802577591</v>
      </c>
      <c r="AO11" s="8">
        <f>'30.06.2016'!AM11+'30.06.2016'!AN11</f>
        <v>1.9166691933534956</v>
      </c>
      <c r="AP11" s="8">
        <f>'30.06.2016'!AO11+'30.06.2016'!AP11</f>
        <v>2.2885890652541652</v>
      </c>
    </row>
    <row r="12" spans="1:42" x14ac:dyDescent="0.25">
      <c r="A12" s="54" t="s">
        <v>19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29.277999999999999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4">
        <f t="shared" si="8"/>
        <v>0.98</v>
      </c>
      <c r="AH12" s="4">
        <f t="shared" si="9"/>
        <v>1.3</v>
      </c>
      <c r="AI12" s="8">
        <f t="shared" si="10"/>
        <v>1.1759999999999999</v>
      </c>
      <c r="AJ12" s="8">
        <f t="shared" si="10"/>
        <v>1.56</v>
      </c>
      <c r="AK12" s="8">
        <f t="shared" si="0"/>
        <v>0.97989817704056492</v>
      </c>
      <c r="AL12" s="8">
        <f t="shared" si="1"/>
        <v>1.299988393108823</v>
      </c>
      <c r="AM12" s="8">
        <f t="shared" si="2"/>
        <v>0.98074142916150364</v>
      </c>
      <c r="AN12" s="8">
        <f t="shared" si="3"/>
        <v>1.2678339818417639</v>
      </c>
      <c r="AO12" s="8">
        <f>'30.06.2016'!AM12+'30.06.2016'!AN12</f>
        <v>2.539802568511706</v>
      </c>
      <c r="AP12" s="8">
        <f>'30.06.2016'!AO12+'30.06.2016'!AP12</f>
        <v>2.5007925328394185</v>
      </c>
    </row>
    <row r="13" spans="1:42" s="36" customFormat="1" x14ac:dyDescent="0.25">
      <c r="A13" s="54" t="s">
        <v>20</v>
      </c>
      <c r="B13" s="34">
        <v>36.872999999999998</v>
      </c>
      <c r="C13" s="34">
        <v>11.788</v>
      </c>
      <c r="D13" s="34">
        <v>0</v>
      </c>
      <c r="E13" s="34">
        <v>36.313000000000002</v>
      </c>
      <c r="F13" s="34">
        <v>7.87</v>
      </c>
      <c r="G13" s="34">
        <v>0</v>
      </c>
      <c r="H13" s="34"/>
      <c r="I13" s="34">
        <v>0.8</v>
      </c>
      <c r="J13" s="34">
        <v>0.8</v>
      </c>
      <c r="K13" s="34">
        <v>1.6</v>
      </c>
      <c r="L13" s="34">
        <v>1.6</v>
      </c>
      <c r="M13" s="34">
        <v>0.96</v>
      </c>
      <c r="N13" s="34">
        <v>0.96</v>
      </c>
      <c r="O13" s="34">
        <v>1.92</v>
      </c>
      <c r="P13" s="34">
        <v>1.92</v>
      </c>
      <c r="Q13" s="34">
        <v>25.811</v>
      </c>
      <c r="R13" s="34">
        <v>8.2520000000000007</v>
      </c>
      <c r="S13" s="34">
        <v>0</v>
      </c>
      <c r="T13" s="34">
        <v>53.38</v>
      </c>
      <c r="U13" s="34">
        <v>11.569000000000001</v>
      </c>
      <c r="V13" s="34"/>
      <c r="W13" s="34"/>
      <c r="X13" s="34"/>
      <c r="Y13" s="34"/>
      <c r="Z13" s="34"/>
      <c r="AA13" s="34"/>
      <c r="AB13" s="34"/>
      <c r="AC13" s="34">
        <f t="shared" si="4"/>
        <v>0</v>
      </c>
      <c r="AD13" s="34">
        <f t="shared" si="5"/>
        <v>0</v>
      </c>
      <c r="AE13" s="34">
        <f t="shared" si="6"/>
        <v>0</v>
      </c>
      <c r="AF13" s="34">
        <f t="shared" si="7"/>
        <v>0</v>
      </c>
      <c r="AG13" s="4">
        <f t="shared" si="8"/>
        <v>0.8</v>
      </c>
      <c r="AH13" s="4">
        <f t="shared" si="9"/>
        <v>1.6</v>
      </c>
      <c r="AI13" s="8">
        <f t="shared" si="10"/>
        <v>0.96</v>
      </c>
      <c r="AJ13" s="8">
        <f t="shared" si="10"/>
        <v>1.92</v>
      </c>
      <c r="AK13" s="35">
        <f t="shared" si="0"/>
        <v>0.69999728798850114</v>
      </c>
      <c r="AL13" s="35">
        <f t="shared" si="1"/>
        <v>1.4699969707818137</v>
      </c>
      <c r="AM13" s="35">
        <f t="shared" si="2"/>
        <v>0.70003393281303028</v>
      </c>
      <c r="AN13" s="35">
        <f t="shared" si="3"/>
        <v>1.470012706480305</v>
      </c>
      <c r="AO13" s="8">
        <f>'30.06.2016'!AM13+'30.06.2016'!AN13</f>
        <v>2.6259882964303127</v>
      </c>
      <c r="AP13" s="8">
        <f>'30.06.2016'!AO13+'30.06.2016'!AP13</f>
        <v>2.6259899571603329</v>
      </c>
    </row>
    <row r="14" spans="1:42" x14ac:dyDescent="0.25">
      <c r="A14" s="54" t="s">
        <v>93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4">
        <f t="shared" si="8"/>
        <v>1.1499999999999999</v>
      </c>
      <c r="AH14" s="4">
        <f t="shared" si="9"/>
        <v>1.3</v>
      </c>
      <c r="AI14" s="8">
        <f t="shared" si="10"/>
        <v>1.38</v>
      </c>
      <c r="AJ14" s="8">
        <f t="shared" si="10"/>
        <v>1.56</v>
      </c>
      <c r="AK14" s="8">
        <f t="shared" si="0"/>
        <v>1.1520338946782789</v>
      </c>
      <c r="AL14" s="8">
        <f t="shared" si="1"/>
        <v>1.3016703656114941</v>
      </c>
      <c r="AM14" s="8">
        <f t="shared" si="2"/>
        <v>1.2099607267705321</v>
      </c>
      <c r="AN14" s="8">
        <f t="shared" si="3"/>
        <v>1.3286790266512165</v>
      </c>
      <c r="AO14" s="8">
        <f>'30.06.2016'!AM14+'30.06.2016'!AN14</f>
        <v>2.9248990284335807</v>
      </c>
      <c r="AP14" s="8">
        <f>'30.06.2016'!AO14+'30.06.2016'!AP14</f>
        <v>3.031339521217093</v>
      </c>
    </row>
    <row r="15" spans="1:42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  <c r="AJ15" s="8"/>
      <c r="AK15" s="8"/>
      <c r="AL15" s="8"/>
      <c r="AM15" s="8"/>
      <c r="AN15" s="8"/>
      <c r="AO15" s="8">
        <f>'30.06.2016'!AM15+'30.06.2016'!AN15</f>
        <v>3.1675348058831263</v>
      </c>
      <c r="AP15" s="8">
        <f>'30.06.2016'!AO15+'30.06.2016'!AP15</f>
        <v>3.2105176225582768</v>
      </c>
    </row>
    <row r="16" spans="1:42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4"/>
        <v>0.11849604637715984</v>
      </c>
      <c r="AD16" s="4">
        <f t="shared" si="5"/>
        <v>0.11882713454940048</v>
      </c>
      <c r="AE16" s="4">
        <f t="shared" si="6"/>
        <v>7.8722718617255022E-2</v>
      </c>
      <c r="AF16" s="4">
        <f t="shared" si="7"/>
        <v>6.5533099571828804E-2</v>
      </c>
      <c r="AG16" s="4">
        <f t="shared" si="8"/>
        <v>0.99849604637715983</v>
      </c>
      <c r="AH16" s="4">
        <f t="shared" si="9"/>
        <v>1.0288271345494004</v>
      </c>
      <c r="AI16" s="8">
        <f t="shared" si="10"/>
        <v>1.1981952556525917</v>
      </c>
      <c r="AJ16" s="8">
        <f t="shared" si="10"/>
        <v>1.2345925614592805</v>
      </c>
      <c r="AK16" s="8">
        <f t="shared" si="0"/>
        <v>0.99849814896860367</v>
      </c>
      <c r="AL16" s="8">
        <f t="shared" si="1"/>
        <v>1.0288065780725819</v>
      </c>
      <c r="AM16" s="8">
        <f t="shared" si="2"/>
        <v>0.95872857770616671</v>
      </c>
      <c r="AN16" s="8">
        <f t="shared" si="3"/>
        <v>0.97554666713653904</v>
      </c>
      <c r="AO16" s="8">
        <f>'30.06.2016'!AM16+'30.06.2016'!AN16</f>
        <v>2.4900279681524458</v>
      </c>
      <c r="AP16" s="8">
        <f>'30.06.2016'!AO16+'30.06.2016'!AP16</f>
        <v>2.832092244186228</v>
      </c>
    </row>
    <row r="17" spans="1:42" s="36" customFormat="1" x14ac:dyDescent="0.25">
      <c r="A17" s="54" t="s">
        <v>22</v>
      </c>
      <c r="B17" s="34">
        <v>48.48</v>
      </c>
      <c r="C17" s="34">
        <v>6.8789999999999996</v>
      </c>
      <c r="D17" s="34">
        <v>7.4999999999999997E-2</v>
      </c>
      <c r="E17" s="34">
        <v>46.804000000000002</v>
      </c>
      <c r="F17" s="34">
        <v>4.7789999999999999</v>
      </c>
      <c r="G17" s="34"/>
      <c r="H17" s="34"/>
      <c r="I17" s="34">
        <v>1.1399999999999999</v>
      </c>
      <c r="J17" s="34">
        <v>1.68</v>
      </c>
      <c r="K17" s="34">
        <v>1.68</v>
      </c>
      <c r="L17" s="34">
        <v>2.71</v>
      </c>
      <c r="M17" s="34">
        <v>1.3680000000000001</v>
      </c>
      <c r="N17" s="34">
        <v>2.016</v>
      </c>
      <c r="O17" s="34">
        <v>2.016</v>
      </c>
      <c r="P17" s="34">
        <v>3.2519999999999998</v>
      </c>
      <c r="Q17" s="34">
        <v>55.267000000000003</v>
      </c>
      <c r="R17" s="34">
        <v>11.557</v>
      </c>
      <c r="S17" s="34">
        <v>0.126</v>
      </c>
      <c r="T17" s="34">
        <v>78.631</v>
      </c>
      <c r="U17" s="34">
        <v>12.951000000000001</v>
      </c>
      <c r="V17" s="34">
        <v>0</v>
      </c>
      <c r="W17" s="34">
        <v>7.694</v>
      </c>
      <c r="X17" s="34">
        <v>0.33</v>
      </c>
      <c r="Y17" s="34">
        <v>1.9E-2</v>
      </c>
      <c r="Z17" s="34">
        <v>0</v>
      </c>
      <c r="AA17" s="34">
        <v>0</v>
      </c>
      <c r="AB17" s="34">
        <v>0</v>
      </c>
      <c r="AC17" s="34">
        <f t="shared" si="4"/>
        <v>0.15870462046204623</v>
      </c>
      <c r="AD17" s="34">
        <f t="shared" si="5"/>
        <v>0</v>
      </c>
      <c r="AE17" s="34">
        <f t="shared" si="6"/>
        <v>5.0186942766752951E-2</v>
      </c>
      <c r="AF17" s="34">
        <f t="shared" si="7"/>
        <v>0</v>
      </c>
      <c r="AG17" s="4">
        <f t="shared" si="8"/>
        <v>1.298704620462046</v>
      </c>
      <c r="AH17" s="4">
        <f t="shared" si="9"/>
        <v>1.68</v>
      </c>
      <c r="AI17" s="8">
        <f t="shared" si="10"/>
        <v>1.5584455445544552</v>
      </c>
      <c r="AJ17" s="8">
        <f t="shared" si="10"/>
        <v>2.016</v>
      </c>
      <c r="AK17" s="35">
        <f t="shared" si="0"/>
        <v>1.2987004950495051</v>
      </c>
      <c r="AL17" s="35">
        <f t="shared" si="1"/>
        <v>1.6800059823946671</v>
      </c>
      <c r="AM17" s="35">
        <f t="shared" si="2"/>
        <v>1.7280127925570579</v>
      </c>
      <c r="AN17" s="35">
        <f t="shared" si="3"/>
        <v>2.7099811676082863</v>
      </c>
      <c r="AO17" s="8">
        <f>'30.06.2016'!AM17+'30.06.2016'!AN17</f>
        <v>3.2887035322130695</v>
      </c>
      <c r="AP17" s="8">
        <f>'30.06.2016'!AO17+'30.06.2016'!AP17</f>
        <v>4.6327985115511616</v>
      </c>
    </row>
    <row r="18" spans="1:42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>
        <v>0.84299999999999997</v>
      </c>
      <c r="AB18" s="4"/>
      <c r="AC18" s="4">
        <f t="shared" si="4"/>
        <v>6.9620980531868437E-2</v>
      </c>
      <c r="AD18" s="4">
        <f t="shared" si="5"/>
        <v>3.5452454816255349E-2</v>
      </c>
      <c r="AE18" s="4">
        <f t="shared" si="6"/>
        <v>6.6647452986526398E-2</v>
      </c>
      <c r="AF18" s="4">
        <f t="shared" si="7"/>
        <v>7.6448716786070556E-2</v>
      </c>
      <c r="AG18" s="4">
        <f t="shared" si="8"/>
        <v>1.0996209805318684</v>
      </c>
      <c r="AH18" s="4">
        <f t="shared" si="9"/>
        <v>1.0654524548162554</v>
      </c>
      <c r="AI18" s="8">
        <f t="shared" si="10"/>
        <v>1.319545176638242</v>
      </c>
      <c r="AJ18" s="8">
        <f t="shared" si="10"/>
        <v>1.2785429457795063</v>
      </c>
      <c r="AK18" s="8">
        <f t="shared" si="0"/>
        <v>0.51169926678465538</v>
      </c>
      <c r="AL18" s="8">
        <f t="shared" si="1"/>
        <v>1.0327977651216991</v>
      </c>
      <c r="AM18" s="8">
        <f t="shared" si="2"/>
        <v>0.87509244802366659</v>
      </c>
      <c r="AN18" s="8">
        <f t="shared" si="3"/>
        <v>0.86832320667452612</v>
      </c>
      <c r="AO18" s="8">
        <f>'30.06.2016'!AM18+'30.06.2016'!AN18</f>
        <v>2.6318600330923294</v>
      </c>
      <c r="AP18" s="8">
        <f>'30.06.2016'!AO18+'30.06.2016'!AP18</f>
        <v>3.1334783209356605</v>
      </c>
    </row>
    <row r="19" spans="1:42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4">
        <f t="shared" si="8"/>
        <v>0.88</v>
      </c>
      <c r="AH19" s="4">
        <f t="shared" si="9"/>
        <v>1.64</v>
      </c>
      <c r="AI19" s="8">
        <f t="shared" si="10"/>
        <v>1.056</v>
      </c>
      <c r="AJ19" s="8">
        <f t="shared" si="10"/>
        <v>1.9679999999999997</v>
      </c>
      <c r="AK19" s="8">
        <f t="shared" si="0"/>
        <v>0.87942701671976364</v>
      </c>
      <c r="AL19" s="8">
        <f t="shared" si="1"/>
        <v>1.639238711141366</v>
      </c>
      <c r="AM19" s="8">
        <f t="shared" si="2"/>
        <v>1.0438565051643804</v>
      </c>
      <c r="AN19" s="8">
        <f t="shared" si="3"/>
        <v>1.8885325850953669</v>
      </c>
      <c r="AO19" s="8">
        <f>'30.06.2016'!AM19+'30.06.2016'!AN19</f>
        <v>3.3593149169178425</v>
      </c>
      <c r="AP19" s="8">
        <f>'30.06.2016'!AO19+'30.06.2016'!AP19</f>
        <v>3.3300833232486933</v>
      </c>
    </row>
    <row r="20" spans="1:42" s="36" customFormat="1" x14ac:dyDescent="0.25">
      <c r="A20" s="54" t="s">
        <v>94</v>
      </c>
      <c r="B20" s="34">
        <v>41.515999999999998</v>
      </c>
      <c r="C20" s="34">
        <v>14.92</v>
      </c>
      <c r="D20" s="34">
        <v>0</v>
      </c>
      <c r="E20" s="34">
        <v>38.89</v>
      </c>
      <c r="F20" s="34">
        <v>13.564</v>
      </c>
      <c r="G20" s="34">
        <v>0</v>
      </c>
      <c r="H20" s="34"/>
      <c r="I20" s="34">
        <v>1</v>
      </c>
      <c r="J20" s="34">
        <v>1</v>
      </c>
      <c r="K20" s="34">
        <v>2.08</v>
      </c>
      <c r="L20" s="34">
        <v>2.08</v>
      </c>
      <c r="M20" s="34">
        <v>1.2</v>
      </c>
      <c r="N20" s="34">
        <v>1.2</v>
      </c>
      <c r="O20" s="34">
        <v>2.496</v>
      </c>
      <c r="P20" s="34">
        <v>2.496</v>
      </c>
      <c r="Q20" s="34">
        <v>40.279000000000003</v>
      </c>
      <c r="R20" s="34">
        <v>14.988</v>
      </c>
      <c r="S20" s="34">
        <v>0</v>
      </c>
      <c r="T20" s="34">
        <v>80.891000000000005</v>
      </c>
      <c r="U20" s="34">
        <v>28.213000000000001</v>
      </c>
      <c r="V20" s="34">
        <v>0</v>
      </c>
      <c r="W20" s="34">
        <v>4.5049999999999999</v>
      </c>
      <c r="X20" s="34">
        <v>1.718</v>
      </c>
      <c r="Y20" s="34">
        <v>0</v>
      </c>
      <c r="Z20" s="34">
        <v>6.2770000000000001</v>
      </c>
      <c r="AA20" s="34">
        <v>2.1869999999999998</v>
      </c>
      <c r="AB20" s="34">
        <v>0</v>
      </c>
      <c r="AC20" s="34">
        <f t="shared" si="4"/>
        <v>0.1085123807688602</v>
      </c>
      <c r="AD20" s="34">
        <f t="shared" si="5"/>
        <v>0.16140395988686038</v>
      </c>
      <c r="AE20" s="34">
        <f t="shared" si="6"/>
        <v>0.11514745308310992</v>
      </c>
      <c r="AF20" s="34">
        <f t="shared" si="7"/>
        <v>0.16123562370982009</v>
      </c>
      <c r="AG20" s="4">
        <f t="shared" si="8"/>
        <v>1.1085123807688602</v>
      </c>
      <c r="AH20" s="4">
        <f t="shared" si="9"/>
        <v>2.2414039598868603</v>
      </c>
      <c r="AI20" s="8">
        <f t="shared" si="10"/>
        <v>1.3302148569226322</v>
      </c>
      <c r="AJ20" s="8">
        <f t="shared" si="10"/>
        <v>2.6896847518642324</v>
      </c>
      <c r="AK20" s="35">
        <f t="shared" si="0"/>
        <v>1.0787166393679548</v>
      </c>
      <c r="AL20" s="35">
        <f t="shared" si="1"/>
        <v>2.2413988171766523</v>
      </c>
      <c r="AM20" s="35">
        <f t="shared" si="2"/>
        <v>1.11970509383378</v>
      </c>
      <c r="AN20" s="35">
        <f t="shared" si="3"/>
        <v>2.2412267767620171</v>
      </c>
      <c r="AO20" s="8">
        <f>'30.06.2016'!AM20+'30.06.2016'!AN20</f>
        <v>3.6378105158298393</v>
      </c>
      <c r="AP20" s="8">
        <f>'30.06.2016'!AO20+'30.06.2016'!AP20</f>
        <v>3.2657048223047234</v>
      </c>
    </row>
    <row r="21" spans="1:42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 t="shared" si="8"/>
        <v>0</v>
      </c>
      <c r="AH21" s="4">
        <f t="shared" si="9"/>
        <v>0</v>
      </c>
      <c r="AI21" s="8">
        <f t="shared" si="10"/>
        <v>0</v>
      </c>
      <c r="AJ21" s="8">
        <f t="shared" si="10"/>
        <v>0</v>
      </c>
      <c r="AK21" s="8"/>
      <c r="AL21" s="8"/>
      <c r="AM21" s="8"/>
      <c r="AN21" s="8"/>
      <c r="AO21" s="8">
        <f>'30.06.2016'!AM21+'30.06.2016'!AN21</f>
        <v>2.604930854222272</v>
      </c>
      <c r="AP21" s="8">
        <f>'30.06.2016'!AO21+'30.06.2016'!AP21</f>
        <v>3.1329194009794645</v>
      </c>
    </row>
    <row r="22" spans="1:42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4"/>
        <v>5.9174293350611491E-3</v>
      </c>
      <c r="AD22" s="4">
        <f t="shared" si="5"/>
        <v>5.889227873654812E-3</v>
      </c>
      <c r="AE22" s="4">
        <f t="shared" si="6"/>
        <v>1.4628205774898577E-3</v>
      </c>
      <c r="AF22" s="4">
        <f t="shared" si="7"/>
        <v>9.4609936746499425E-4</v>
      </c>
      <c r="AG22" s="4">
        <f t="shared" si="8"/>
        <v>0.88369138252207013</v>
      </c>
      <c r="AH22" s="4">
        <f t="shared" si="9"/>
        <v>1.6710127549342522</v>
      </c>
      <c r="AI22" s="8">
        <f t="shared" si="10"/>
        <v>1.0604296590264841</v>
      </c>
      <c r="AJ22" s="8">
        <f t="shared" si="10"/>
        <v>2.0052153059211024</v>
      </c>
      <c r="AK22" s="8">
        <f t="shared" si="0"/>
        <v>0.88369138252207025</v>
      </c>
      <c r="AL22" s="8">
        <f t="shared" si="1"/>
        <v>1.6710127549342522</v>
      </c>
      <c r="AM22" s="8">
        <f t="shared" si="2"/>
        <v>0.94171776930670958</v>
      </c>
      <c r="AN22" s="8">
        <f t="shared" si="3"/>
        <v>2.1638049413418394</v>
      </c>
      <c r="AO22" s="8">
        <f>'30.06.2016'!AM22+'30.06.2016'!AN22</f>
        <v>3.1799904472098506</v>
      </c>
      <c r="AP22" s="8">
        <f>'30.06.2016'!AO22+'30.06.2016'!AP22</f>
        <v>3.1799517610152788</v>
      </c>
    </row>
    <row r="23" spans="1:42" s="36" customFormat="1" x14ac:dyDescent="0.25">
      <c r="A23" s="54" t="s">
        <v>27</v>
      </c>
      <c r="B23" s="34">
        <v>27.053999999999998</v>
      </c>
      <c r="C23" s="34">
        <v>8.9260000000000002</v>
      </c>
      <c r="D23" s="34">
        <v>0</v>
      </c>
      <c r="E23" s="34">
        <v>24.202999999999999</v>
      </c>
      <c r="F23" s="34">
        <v>3.0680000000000001</v>
      </c>
      <c r="G23" s="34">
        <v>0</v>
      </c>
      <c r="H23" s="34"/>
      <c r="I23" s="34">
        <v>0.8</v>
      </c>
      <c r="J23" s="34">
        <v>0.8</v>
      </c>
      <c r="K23" s="34">
        <v>1.1399999999999999</v>
      </c>
      <c r="L23" s="34">
        <v>1.1399999999999999</v>
      </c>
      <c r="M23" s="34">
        <v>0.96</v>
      </c>
      <c r="N23" s="34">
        <v>0.96</v>
      </c>
      <c r="O23" s="34">
        <v>1.37</v>
      </c>
      <c r="P23" s="34">
        <v>1.37</v>
      </c>
      <c r="Q23" s="34">
        <v>20.622</v>
      </c>
      <c r="R23" s="34">
        <v>8.1769999999999996</v>
      </c>
      <c r="S23" s="34">
        <v>0</v>
      </c>
      <c r="T23" s="34">
        <v>26.148</v>
      </c>
      <c r="U23" s="34">
        <v>4.976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f t="shared" si="4"/>
        <v>0</v>
      </c>
      <c r="AD23" s="34">
        <f t="shared" si="5"/>
        <v>0</v>
      </c>
      <c r="AE23" s="34">
        <f t="shared" si="6"/>
        <v>0</v>
      </c>
      <c r="AF23" s="34">
        <f t="shared" si="7"/>
        <v>0</v>
      </c>
      <c r="AG23" s="4">
        <f t="shared" si="8"/>
        <v>0.8</v>
      </c>
      <c r="AH23" s="4">
        <f t="shared" si="9"/>
        <v>1.1399999999999999</v>
      </c>
      <c r="AI23" s="8">
        <f t="shared" si="10"/>
        <v>0.96</v>
      </c>
      <c r="AJ23" s="8">
        <f t="shared" si="10"/>
        <v>1.3679999999999999</v>
      </c>
      <c r="AK23" s="35">
        <f t="shared" si="0"/>
        <v>0.76225327123530717</v>
      </c>
      <c r="AL23" s="35">
        <f t="shared" si="1"/>
        <v>1.0803619386026526</v>
      </c>
      <c r="AM23" s="35">
        <f t="shared" si="2"/>
        <v>0.9160878332959892</v>
      </c>
      <c r="AN23" s="35">
        <f t="shared" si="3"/>
        <v>1.621903520208605</v>
      </c>
      <c r="AO23" s="8">
        <f>'30.06.2016'!AM23+'30.06.2016'!AN23</f>
        <v>2.7099502531854678</v>
      </c>
      <c r="AP23" s="8">
        <f>'30.06.2016'!AO23+'30.06.2016'!AP23</f>
        <v>2.7959500613079751</v>
      </c>
    </row>
    <row r="24" spans="1:42" x14ac:dyDescent="0.25">
      <c r="A24" s="54" t="s">
        <v>95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4">
        <f t="shared" si="8"/>
        <v>1.1100000000000001</v>
      </c>
      <c r="AH24" s="4">
        <f t="shared" si="9"/>
        <v>1.42</v>
      </c>
      <c r="AI24" s="8">
        <f t="shared" si="10"/>
        <v>1.3320000000000001</v>
      </c>
      <c r="AJ24" s="8">
        <f t="shared" si="10"/>
        <v>1.704</v>
      </c>
      <c r="AK24" s="8">
        <f t="shared" si="0"/>
        <v>1.0845812438757276</v>
      </c>
      <c r="AL24" s="8">
        <f t="shared" si="1"/>
        <v>1.373533830622842</v>
      </c>
      <c r="AM24" s="8">
        <f t="shared" si="2"/>
        <v>1.080019864260884</v>
      </c>
      <c r="AN24" s="8">
        <f t="shared" si="3"/>
        <v>1.3716961563845502</v>
      </c>
      <c r="AO24" s="8">
        <f>'30.06.2016'!AM24+'30.06.2016'!AN24</f>
        <v>2.8692198924897796</v>
      </c>
      <c r="AP24" s="8">
        <f>'30.06.2016'!AO24+'30.06.2016'!AP24</f>
        <v>3.3151009154135473</v>
      </c>
    </row>
    <row r="25" spans="1:42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4"/>
        <v>0.10616369895976012</v>
      </c>
      <c r="AD25" s="4">
        <f t="shared" si="5"/>
        <v>0.10538616644262495</v>
      </c>
      <c r="AE25" s="4">
        <f t="shared" si="6"/>
        <v>0.17103031745559491</v>
      </c>
      <c r="AF25" s="4">
        <f t="shared" si="7"/>
        <v>0.16326458289035367</v>
      </c>
      <c r="AG25" s="4">
        <f t="shared" si="8"/>
        <v>0.86816369895976009</v>
      </c>
      <c r="AH25" s="4">
        <f t="shared" si="9"/>
        <v>1.3183861664426251</v>
      </c>
      <c r="AI25" s="8">
        <f t="shared" si="10"/>
        <v>1.041796438751712</v>
      </c>
      <c r="AJ25" s="8">
        <f t="shared" si="10"/>
        <v>1.58206339973115</v>
      </c>
      <c r="AK25" s="8">
        <f t="shared" si="0"/>
        <v>0.867745159737904</v>
      </c>
      <c r="AL25" s="8">
        <f t="shared" si="1"/>
        <v>1.3183505438103387</v>
      </c>
      <c r="AM25" s="8">
        <f t="shared" si="2"/>
        <v>0.93286424087352371</v>
      </c>
      <c r="AN25" s="8">
        <f t="shared" si="3"/>
        <v>1.8613296477425756</v>
      </c>
      <c r="AO25" s="8">
        <f>'30.06.2016'!AM25+'30.06.2016'!AN25</f>
        <v>1.9331608680618806</v>
      </c>
      <c r="AP25" s="8">
        <f>'30.06.2016'!AO25+'30.06.2016'!AP25</f>
        <v>2.5496605438693098</v>
      </c>
    </row>
    <row r="26" spans="1:42" s="36" customFormat="1" x14ac:dyDescent="0.25">
      <c r="A26" s="54" t="s">
        <v>96</v>
      </c>
      <c r="B26" s="34">
        <v>65.808000000000007</v>
      </c>
      <c r="C26" s="34">
        <v>30.744</v>
      </c>
      <c r="D26" s="34">
        <v>0</v>
      </c>
      <c r="E26" s="34">
        <v>62.63</v>
      </c>
      <c r="F26" s="34">
        <v>20.655000000000001</v>
      </c>
      <c r="G26" s="34"/>
      <c r="H26" s="34"/>
      <c r="I26" s="34">
        <v>0.89</v>
      </c>
      <c r="J26" s="34">
        <v>1.28</v>
      </c>
      <c r="K26" s="34">
        <v>0.89</v>
      </c>
      <c r="L26" s="34">
        <v>1.28</v>
      </c>
      <c r="M26" s="34">
        <v>1.0680000000000001</v>
      </c>
      <c r="N26" s="34">
        <v>1.536</v>
      </c>
      <c r="O26" s="34">
        <v>1.0680000000000001</v>
      </c>
      <c r="P26" s="34">
        <v>1.536</v>
      </c>
      <c r="Q26" s="34">
        <v>58.569000000000003</v>
      </c>
      <c r="R26" s="34">
        <v>39.351999999999997</v>
      </c>
      <c r="S26" s="34">
        <v>0</v>
      </c>
      <c r="T26" s="34">
        <v>56.006</v>
      </c>
      <c r="U26" s="34">
        <v>30.353000000000002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f t="shared" si="4"/>
        <v>0</v>
      </c>
      <c r="AD26" s="34">
        <f t="shared" si="5"/>
        <v>0</v>
      </c>
      <c r="AE26" s="34">
        <f t="shared" si="6"/>
        <v>0</v>
      </c>
      <c r="AF26" s="34">
        <f t="shared" si="7"/>
        <v>0</v>
      </c>
      <c r="AG26" s="4">
        <f t="shared" si="8"/>
        <v>0.89</v>
      </c>
      <c r="AH26" s="4">
        <f t="shared" si="9"/>
        <v>0.89</v>
      </c>
      <c r="AI26" s="8">
        <f t="shared" si="10"/>
        <v>1.0680000000000001</v>
      </c>
      <c r="AJ26" s="8">
        <f t="shared" si="10"/>
        <v>1.0680000000000001</v>
      </c>
      <c r="AK26" s="35">
        <f t="shared" si="0"/>
        <v>0.88999817651349378</v>
      </c>
      <c r="AL26" s="35">
        <f t="shared" si="1"/>
        <v>0.8942359891425834</v>
      </c>
      <c r="AM26" s="35">
        <f t="shared" si="2"/>
        <v>1.2799895914650012</v>
      </c>
      <c r="AN26" s="35">
        <f t="shared" si="3"/>
        <v>1.469523117889131</v>
      </c>
      <c r="AO26" s="8">
        <f>'30.06.2016'!AM26+'30.06.2016'!AN26</f>
        <v>2.2510328075154789</v>
      </c>
      <c r="AP26" s="8">
        <f>'30.06.2016'!AO26+'30.06.2016'!AP26</f>
        <v>1.9293788086383885</v>
      </c>
    </row>
    <row r="27" spans="1:42" x14ac:dyDescent="0.25">
      <c r="A27" s="54" t="s">
        <v>111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24">W27/B27</f>
        <v>0</v>
      </c>
      <c r="AD27" s="4">
        <f t="shared" ref="AD27" si="25">Z27/E27</f>
        <v>0</v>
      </c>
      <c r="AE27" s="4">
        <f t="shared" ref="AE27" si="26">(X27+Y27)/(C27+D27)</f>
        <v>0</v>
      </c>
      <c r="AF27" s="4">
        <f t="shared" ref="AF27" si="27">(AA27+AB27)/(F27+G27)</f>
        <v>0</v>
      </c>
      <c r="AG27" s="4">
        <f t="shared" ref="AG27" si="28">I27+AC27</f>
        <v>0.75</v>
      </c>
      <c r="AH27" s="4">
        <f t="shared" ref="AH27" si="29">K27+AD27</f>
        <v>1.24</v>
      </c>
      <c r="AI27" s="8">
        <f t="shared" ref="AI27" si="30">AG27*1.2</f>
        <v>0.89999999999999991</v>
      </c>
      <c r="AJ27" s="8">
        <f t="shared" ref="AJ27" si="31">AH27*1.2</f>
        <v>1.488</v>
      </c>
      <c r="AK27" s="8">
        <f t="shared" ref="AK27" si="32">(Q27+W27)/B27</f>
        <v>0.75615624673314896</v>
      </c>
      <c r="AL27" s="8">
        <f t="shared" ref="AL27" si="33">(T27+Z27)/E27</f>
        <v>1.2315762399589876</v>
      </c>
      <c r="AM27" s="8">
        <f t="shared" ref="AM27" si="34">(R27+X27)/C27</f>
        <v>0.65771646125267458</v>
      </c>
      <c r="AN27" s="8">
        <f t="shared" ref="AN27" si="35">(U27+V27+AA27+AB27)/(F27+G27)</f>
        <v>1.1102469659745284</v>
      </c>
      <c r="AO27" s="8">
        <f>'30.06.2016'!AM27+'30.06.2016'!AN27</f>
        <v>3.2701572473333171</v>
      </c>
      <c r="AP27" s="8">
        <f>'30.06.2016'!AO27+'30.06.2016'!AP27</f>
        <v>3.1856102899018728</v>
      </c>
    </row>
    <row r="28" spans="1:42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0.75</v>
      </c>
      <c r="AH28" s="4">
        <f t="shared" si="9"/>
        <v>1.24</v>
      </c>
      <c r="AI28" s="8">
        <f t="shared" si="10"/>
        <v>0.89999999999999991</v>
      </c>
      <c r="AJ28" s="8">
        <f t="shared" si="10"/>
        <v>1.488</v>
      </c>
      <c r="AK28" s="8">
        <f t="shared" si="0"/>
        <v>0.75615624673314896</v>
      </c>
      <c r="AL28" s="8">
        <f t="shared" si="1"/>
        <v>1.2315762399589876</v>
      </c>
      <c r="AM28" s="8">
        <f t="shared" si="2"/>
        <v>0.65771646125267458</v>
      </c>
      <c r="AN28" s="8">
        <f t="shared" si="3"/>
        <v>1.1102469659745284</v>
      </c>
      <c r="AO28" s="8">
        <f>'30.06.2016'!AM28+'30.06.2016'!AN28</f>
        <v>2.33200507154501</v>
      </c>
      <c r="AP28" s="8">
        <f>'30.06.2016'!AO28+'30.06.2016'!AP28</f>
        <v>2.579728420630679</v>
      </c>
    </row>
    <row r="29" spans="1:42" x14ac:dyDescent="0.25">
      <c r="A29" s="54" t="s">
        <v>29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0.95</v>
      </c>
      <c r="AH29" s="4">
        <f t="shared" si="9"/>
        <v>1.2</v>
      </c>
      <c r="AI29" s="8">
        <f t="shared" si="10"/>
        <v>1.1399999999999999</v>
      </c>
      <c r="AJ29" s="8">
        <f t="shared" si="10"/>
        <v>1.44</v>
      </c>
      <c r="AK29" s="8">
        <f>(Q29+W29)/B29</f>
        <v>0.94997561885093085</v>
      </c>
      <c r="AL29" s="8">
        <f>(T29+Z29)/E29</f>
        <v>1.199990389697756</v>
      </c>
      <c r="AM29" s="8">
        <f>(R29+X29)/C29</f>
        <v>1.0500039249548629</v>
      </c>
      <c r="AN29" s="8">
        <f>(U29+V29+AA29+AB29)/(F29+G29)</f>
        <v>1.4598601909633748</v>
      </c>
      <c r="AO29" s="8">
        <f>'30.06.2016'!AM29+'30.06.2016'!AN29</f>
        <v>2.2303441798164254</v>
      </c>
      <c r="AP29" s="8">
        <f>'30.06.2016'!AO29+'30.06.2016'!AP29</f>
        <v>2.0600396177770381</v>
      </c>
    </row>
    <row r="30" spans="1:42" s="36" customFormat="1" x14ac:dyDescent="0.25">
      <c r="A30" s="55" t="s">
        <v>97</v>
      </c>
      <c r="B30" s="34">
        <v>86.088999999999999</v>
      </c>
      <c r="C30" s="34">
        <v>29.715</v>
      </c>
      <c r="D30" s="34">
        <v>1.278</v>
      </c>
      <c r="E30" s="34">
        <v>82.031999999999996</v>
      </c>
      <c r="F30" s="34">
        <v>161.767</v>
      </c>
      <c r="G30" s="34">
        <v>6.4000000000000001E-2</v>
      </c>
      <c r="H30" s="34"/>
      <c r="I30" s="34">
        <v>0.62</v>
      </c>
      <c r="J30" s="34">
        <v>0.9</v>
      </c>
      <c r="K30" s="34">
        <v>1.22</v>
      </c>
      <c r="L30" s="34">
        <v>1.38</v>
      </c>
      <c r="M30" s="34">
        <f>I30*1.2</f>
        <v>0.74399999999999999</v>
      </c>
      <c r="N30" s="34">
        <f>J30*1.2</f>
        <v>1.08</v>
      </c>
      <c r="O30" s="34">
        <f>K30*1.2</f>
        <v>1.464</v>
      </c>
      <c r="P30" s="34">
        <f>L30*1.2</f>
        <v>1.6559999999999999</v>
      </c>
      <c r="Q30" s="34">
        <v>53.636000000000003</v>
      </c>
      <c r="R30" s="34">
        <v>26.614999999999998</v>
      </c>
      <c r="S30" s="34">
        <v>1.1499999999999999</v>
      </c>
      <c r="T30" s="34">
        <v>100.179</v>
      </c>
      <c r="U30" s="34">
        <v>239.465</v>
      </c>
      <c r="V30" s="34">
        <v>8.7999999999999995E-2</v>
      </c>
      <c r="W30" s="34"/>
      <c r="X30" s="34"/>
      <c r="Y30" s="34"/>
      <c r="Z30" s="34"/>
      <c r="AA30" s="34"/>
      <c r="AB30" s="34"/>
      <c r="AC30" s="34">
        <f t="shared" si="4"/>
        <v>0</v>
      </c>
      <c r="AD30" s="34">
        <f t="shared" si="5"/>
        <v>0</v>
      </c>
      <c r="AE30" s="34">
        <f t="shared" si="6"/>
        <v>0</v>
      </c>
      <c r="AF30" s="34">
        <f t="shared" si="7"/>
        <v>0</v>
      </c>
      <c r="AG30" s="4">
        <f t="shared" si="8"/>
        <v>0.62</v>
      </c>
      <c r="AH30" s="4">
        <f t="shared" si="9"/>
        <v>1.22</v>
      </c>
      <c r="AI30" s="8">
        <f t="shared" si="10"/>
        <v>0.74399999999999999</v>
      </c>
      <c r="AJ30" s="8">
        <f t="shared" si="10"/>
        <v>1.464</v>
      </c>
      <c r="AK30" s="35">
        <f t="shared" ref="AK30:AK48" si="36">(Q30+W30)/B30</f>
        <v>0.62302965535666577</v>
      </c>
      <c r="AL30" s="35">
        <f t="shared" ref="AL30:AL48" si="37">(T30+Z30)/E30</f>
        <v>1.221218548858982</v>
      </c>
      <c r="AM30" s="35">
        <f t="shared" ref="AM30:AM48" si="38">(R30+X30)/C30</f>
        <v>0.89567558472152109</v>
      </c>
      <c r="AN30" s="35">
        <f t="shared" ref="AN30:AN48" si="39">(U30+V30+AA30+AB30)/(F30+G30)</f>
        <v>1.4802664508036163</v>
      </c>
      <c r="AO30" s="8">
        <f>'30.06.2016'!AM30+'30.06.2016'!AN30</f>
        <v>2.1500000082031137</v>
      </c>
      <c r="AP30" s="8">
        <f>'30.06.2016'!AO30+'30.06.2016'!AP30</f>
        <v>2.1500058767637453</v>
      </c>
    </row>
    <row r="31" spans="1:42" x14ac:dyDescent="0.25">
      <c r="A31" s="54" t="s">
        <v>30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0.76400000000000001</v>
      </c>
      <c r="AH31" s="4">
        <f t="shared" si="9"/>
        <v>0.64500000000000002</v>
      </c>
      <c r="AI31" s="8">
        <f t="shared" si="10"/>
        <v>0.91679999999999995</v>
      </c>
      <c r="AJ31" s="8">
        <f t="shared" si="10"/>
        <v>0.77400000000000002</v>
      </c>
      <c r="AK31" s="8">
        <f t="shared" si="36"/>
        <v>0.76399873769748139</v>
      </c>
      <c r="AL31" s="8">
        <f t="shared" si="37"/>
        <v>0.64499962748652739</v>
      </c>
      <c r="AM31" s="8">
        <f t="shared" si="38"/>
        <v>0.76400345399595515</v>
      </c>
      <c r="AN31" s="8">
        <f t="shared" si="39"/>
        <v>0.64499891706945289</v>
      </c>
      <c r="AO31" s="8">
        <f>'30.06.2016'!AM31+'30.06.2016'!AN31</f>
        <v>1.6397540432192246</v>
      </c>
      <c r="AP31" s="8">
        <f>'30.06.2016'!AO31+'30.06.2016'!AP31</f>
        <v>1.6493353706626195</v>
      </c>
    </row>
    <row r="32" spans="1:42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  <c r="AJ32" s="8"/>
      <c r="AK32" s="8"/>
      <c r="AL32" s="8"/>
      <c r="AM32" s="8"/>
      <c r="AN32" s="8"/>
      <c r="AO32" s="8">
        <f>'30.06.2016'!AM32+'30.06.2016'!AN32</f>
        <v>3.5300010951153338</v>
      </c>
      <c r="AP32" s="8">
        <f>'30.06.2016'!AO32+'30.06.2016'!AP32</f>
        <v>3.9000927547909594</v>
      </c>
    </row>
    <row r="33" spans="1:42" x14ac:dyDescent="0.25">
      <c r="A33" s="54" t="s">
        <v>108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  <c r="AJ33" s="8"/>
      <c r="AK33" s="8"/>
      <c r="AL33" s="8"/>
      <c r="AM33" s="8"/>
      <c r="AN33" s="8"/>
      <c r="AO33" s="8">
        <f>'30.06.2016'!AM33+'30.06.2016'!AN33</f>
        <v>2.0571640064745758</v>
      </c>
      <c r="AP33" s="8">
        <f>'30.06.2016'!AO33+'30.06.2016'!AP33</f>
        <v>2.1167408574304138</v>
      </c>
    </row>
    <row r="34" spans="1:42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0.71</v>
      </c>
      <c r="AH34" s="4">
        <f t="shared" si="9"/>
        <v>0.94</v>
      </c>
      <c r="AI34" s="8">
        <f t="shared" si="10"/>
        <v>0.85199999999999998</v>
      </c>
      <c r="AJ34" s="8">
        <f t="shared" si="10"/>
        <v>1.1279999999999999</v>
      </c>
      <c r="AK34" s="8">
        <f t="shared" si="36"/>
        <v>0.72615968478812642</v>
      </c>
      <c r="AL34" s="8">
        <f t="shared" si="37"/>
        <v>0.91472088969194165</v>
      </c>
      <c r="AM34" s="8">
        <f t="shared" si="38"/>
        <v>0.71665866739007955</v>
      </c>
      <c r="AN34" s="8">
        <f t="shared" si="39"/>
        <v>0.93633352400462933</v>
      </c>
      <c r="AO34" s="8">
        <f>'30.06.2016'!AM34+'30.06.2016'!AN34</f>
        <v>2.4422216980822693</v>
      </c>
      <c r="AP34" s="8">
        <f>'30.06.2016'!AO34+'30.06.2016'!AP34</f>
        <v>3.7186292523913345</v>
      </c>
    </row>
    <row r="35" spans="1:42" s="36" customFormat="1" x14ac:dyDescent="0.25">
      <c r="A35" s="54" t="s">
        <v>32</v>
      </c>
      <c r="B35" s="34">
        <v>64.039000000000001</v>
      </c>
      <c r="C35" s="34">
        <v>43.48</v>
      </c>
      <c r="D35" s="34"/>
      <c r="E35" s="34">
        <v>50.304000000000002</v>
      </c>
      <c r="F35" s="34">
        <v>116.218</v>
      </c>
      <c r="G35" s="34"/>
      <c r="H35" s="34"/>
      <c r="I35" s="34">
        <v>1.1399999999999999</v>
      </c>
      <c r="J35" s="34">
        <v>1.29</v>
      </c>
      <c r="K35" s="34">
        <v>1.1399999999999999</v>
      </c>
      <c r="L35" s="34">
        <v>2</v>
      </c>
      <c r="M35" s="34">
        <v>1.3680000000000001</v>
      </c>
      <c r="N35" s="34">
        <v>1.548</v>
      </c>
      <c r="O35" s="34">
        <v>1.3680000000000001</v>
      </c>
      <c r="P35" s="34">
        <v>2.4</v>
      </c>
      <c r="Q35" s="34">
        <v>72.759</v>
      </c>
      <c r="R35" s="34">
        <v>56.183</v>
      </c>
      <c r="S35" s="34"/>
      <c r="T35" s="34">
        <v>57.56</v>
      </c>
      <c r="U35" s="34">
        <v>232.012</v>
      </c>
      <c r="V35" s="34"/>
      <c r="W35" s="34"/>
      <c r="X35" s="34"/>
      <c r="Y35" s="34"/>
      <c r="Z35" s="34"/>
      <c r="AA35" s="34"/>
      <c r="AB35" s="34"/>
      <c r="AC35" s="34">
        <v>0</v>
      </c>
      <c r="AD35" s="34">
        <v>0</v>
      </c>
      <c r="AE35" s="34">
        <v>0</v>
      </c>
      <c r="AF35" s="34">
        <v>0</v>
      </c>
      <c r="AG35" s="4">
        <f t="shared" si="8"/>
        <v>1.1399999999999999</v>
      </c>
      <c r="AH35" s="4">
        <f t="shared" si="9"/>
        <v>1.1399999999999999</v>
      </c>
      <c r="AI35" s="8">
        <f t="shared" si="10"/>
        <v>1.3679999999999999</v>
      </c>
      <c r="AJ35" s="8">
        <f t="shared" si="10"/>
        <v>1.3679999999999999</v>
      </c>
      <c r="AK35" s="35">
        <f t="shared" si="36"/>
        <v>1.1361670232202252</v>
      </c>
      <c r="AL35" s="35">
        <f t="shared" si="37"/>
        <v>1.1442430025445292</v>
      </c>
      <c r="AM35" s="35">
        <f t="shared" si="38"/>
        <v>1.2921573137074518</v>
      </c>
      <c r="AN35" s="35">
        <f t="shared" si="39"/>
        <v>1.9963516839043864</v>
      </c>
      <c r="AO35" s="8">
        <f>'30.06.2016'!AM35+'30.06.2016'!AN35</f>
        <v>1.3601044669477838</v>
      </c>
      <c r="AP35" s="8">
        <f>'30.06.2016'!AO35+'30.06.2016'!AP35</f>
        <v>1.7791559486628594</v>
      </c>
    </row>
    <row r="36" spans="1:42" x14ac:dyDescent="0.25">
      <c r="A36" s="54" t="s">
        <v>33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4">
        <f t="shared" si="8"/>
        <v>0.77</v>
      </c>
      <c r="AH36" s="4">
        <f t="shared" si="9"/>
        <v>0.59</v>
      </c>
      <c r="AI36" s="8">
        <f t="shared" si="10"/>
        <v>0.92399999999999993</v>
      </c>
      <c r="AJ36" s="8">
        <f t="shared" si="10"/>
        <v>0.70799999999999996</v>
      </c>
      <c r="AK36" s="8">
        <f t="shared" si="36"/>
        <v>0.76098776051466765</v>
      </c>
      <c r="AL36" s="8">
        <f t="shared" si="37"/>
        <v>0.58309961193879967</v>
      </c>
      <c r="AM36" s="8">
        <f t="shared" si="38"/>
        <v>0.89000139840581727</v>
      </c>
      <c r="AN36" s="8">
        <f t="shared" si="39"/>
        <v>0.85747002559612018</v>
      </c>
      <c r="AO36" s="8">
        <f>'30.06.2016'!AM36+'30.06.2016'!AN36</f>
        <v>2.8100010909714399</v>
      </c>
      <c r="AP36" s="8">
        <f>'30.06.2016'!AO36+'30.06.2016'!AP36</f>
        <v>4.2099461331408472</v>
      </c>
    </row>
    <row r="37" spans="1:42" x14ac:dyDescent="0.25">
      <c r="A37" s="54" t="s">
        <v>34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0.89</v>
      </c>
      <c r="AH37" s="4">
        <f t="shared" si="9"/>
        <v>1.32</v>
      </c>
      <c r="AI37" s="8">
        <f t="shared" si="10"/>
        <v>1.0680000000000001</v>
      </c>
      <c r="AJ37" s="8">
        <f t="shared" si="10"/>
        <v>1.5840000000000001</v>
      </c>
      <c r="AK37" s="8">
        <f t="shared" si="36"/>
        <v>0.91588165515316444</v>
      </c>
      <c r="AL37" s="8">
        <f t="shared" si="37"/>
        <v>1.3636522205823158</v>
      </c>
      <c r="AM37" s="8">
        <f t="shared" si="38"/>
        <v>1.540762331838565</v>
      </c>
      <c r="AN37" s="8">
        <f t="shared" si="39"/>
        <v>2.2919541323690349</v>
      </c>
      <c r="AO37" s="8">
        <f>'30.06.2016'!AM37+'30.06.2016'!AN37</f>
        <v>1.7300624554793727</v>
      </c>
      <c r="AP37" s="8">
        <f>'30.06.2016'!AO37+'30.06.2016'!AP37</f>
        <v>4.0423008093959245</v>
      </c>
    </row>
    <row r="38" spans="1:42" s="36" customFormat="1" x14ac:dyDescent="0.25">
      <c r="A38" s="54" t="s">
        <v>35</v>
      </c>
      <c r="B38" s="34">
        <v>6860</v>
      </c>
      <c r="C38" s="34">
        <v>2735</v>
      </c>
      <c r="D38" s="34">
        <v>0</v>
      </c>
      <c r="E38" s="34">
        <v>6832</v>
      </c>
      <c r="F38" s="34">
        <v>5116</v>
      </c>
      <c r="G38" s="34">
        <v>0</v>
      </c>
      <c r="H38" s="34">
        <v>10903</v>
      </c>
      <c r="I38" s="34">
        <v>0.95</v>
      </c>
      <c r="J38" s="34">
        <v>2.3199999999999998</v>
      </c>
      <c r="K38" s="34">
        <v>0.78</v>
      </c>
      <c r="L38" s="34">
        <v>1.72</v>
      </c>
      <c r="M38" s="34">
        <v>1.1399999999999999</v>
      </c>
      <c r="N38" s="34">
        <v>2.78</v>
      </c>
      <c r="O38" s="34">
        <v>0.94</v>
      </c>
      <c r="P38" s="34">
        <v>2.06</v>
      </c>
      <c r="Q38" s="34">
        <v>6517</v>
      </c>
      <c r="R38" s="34">
        <v>5806</v>
      </c>
      <c r="S38" s="34">
        <v>0</v>
      </c>
      <c r="T38" s="34">
        <v>5329</v>
      </c>
      <c r="U38" s="34">
        <v>7493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f t="shared" si="4"/>
        <v>0</v>
      </c>
      <c r="AD38" s="34">
        <f t="shared" si="5"/>
        <v>0</v>
      </c>
      <c r="AE38" s="34">
        <f t="shared" si="6"/>
        <v>0</v>
      </c>
      <c r="AF38" s="34">
        <f t="shared" si="7"/>
        <v>0</v>
      </c>
      <c r="AG38" s="4">
        <f t="shared" si="8"/>
        <v>0.95</v>
      </c>
      <c r="AH38" s="4">
        <f t="shared" si="9"/>
        <v>0.78</v>
      </c>
      <c r="AI38" s="8">
        <f t="shared" si="10"/>
        <v>1.1399999999999999</v>
      </c>
      <c r="AJ38" s="8">
        <f t="shared" si="10"/>
        <v>0.93599999999999994</v>
      </c>
      <c r="AK38" s="35">
        <f t="shared" si="36"/>
        <v>0.95</v>
      </c>
      <c r="AL38" s="35">
        <f t="shared" si="37"/>
        <v>0.78000585480093676</v>
      </c>
      <c r="AM38" s="35">
        <f t="shared" si="38"/>
        <v>2.122851919561243</v>
      </c>
      <c r="AN38" s="35">
        <f t="shared" si="39"/>
        <v>1.4646207974980454</v>
      </c>
      <c r="AO38" s="8">
        <f>'30.06.2016'!AM38+'30.06.2016'!AN38</f>
        <v>2.0800021650655811</v>
      </c>
      <c r="AP38" s="8">
        <f>'30.06.2016'!AO38+'30.06.2016'!AP38</f>
        <v>2.4200178410230784</v>
      </c>
    </row>
    <row r="39" spans="1:42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4">
        <f t="shared" si="8"/>
        <v>0.89</v>
      </c>
      <c r="AH39" s="4">
        <f t="shared" si="9"/>
        <v>1.1299999999999999</v>
      </c>
      <c r="AI39" s="8">
        <f t="shared" si="10"/>
        <v>1.0680000000000001</v>
      </c>
      <c r="AJ39" s="8">
        <f t="shared" si="10"/>
        <v>1.3559999999999999</v>
      </c>
      <c r="AK39" s="8">
        <f t="shared" si="36"/>
        <v>0.89198693402935159</v>
      </c>
      <c r="AL39" s="8">
        <f t="shared" si="37"/>
        <v>1.125046284051838</v>
      </c>
      <c r="AM39" s="8">
        <f t="shared" si="38"/>
        <v>1.0499937382592361</v>
      </c>
      <c r="AN39" s="8">
        <f t="shared" si="39"/>
        <v>1.3250159948816378</v>
      </c>
      <c r="AO39" s="8">
        <f>'30.06.2016'!AM39+'30.06.2016'!AN39</f>
        <v>1.6969996068276707</v>
      </c>
      <c r="AP39" s="8">
        <f>'30.06.2016'!AO39+'30.06.2016'!AP39</f>
        <v>2.0810389698419458</v>
      </c>
    </row>
    <row r="40" spans="1:42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0.57999999999999996</v>
      </c>
      <c r="AH40" s="4">
        <f t="shared" si="9"/>
        <v>1</v>
      </c>
      <c r="AI40" s="8">
        <f t="shared" si="10"/>
        <v>0.69599999999999995</v>
      </c>
      <c r="AJ40" s="8">
        <f t="shared" si="10"/>
        <v>1.2</v>
      </c>
      <c r="AK40" s="8">
        <f t="shared" si="36"/>
        <v>0.58041581642691309</v>
      </c>
      <c r="AL40" s="8">
        <f t="shared" si="37"/>
        <v>1.0000077174352295</v>
      </c>
      <c r="AM40" s="8">
        <f t="shared" si="38"/>
        <v>0.58043368497948133</v>
      </c>
      <c r="AN40" s="8">
        <f t="shared" si="39"/>
        <v>1.3255250168251249</v>
      </c>
      <c r="AO40" s="8">
        <f>'30.06.2016'!AM40+'30.06.2016'!AN40</f>
        <v>2.4158670022297444</v>
      </c>
      <c r="AP40" s="8">
        <f>'30.06.2016'!AO40+'30.06.2016'!AP40</f>
        <v>2.8472107531911095</v>
      </c>
    </row>
    <row r="41" spans="1:42" s="36" customFormat="1" x14ac:dyDescent="0.25">
      <c r="A41" s="54" t="s">
        <v>37</v>
      </c>
      <c r="B41" s="34">
        <v>20.646000000000001</v>
      </c>
      <c r="C41" s="34">
        <v>6.5039999999999996</v>
      </c>
      <c r="D41" s="34">
        <v>0</v>
      </c>
      <c r="E41" s="34">
        <v>19.945</v>
      </c>
      <c r="F41" s="34">
        <v>6.3179999999999996</v>
      </c>
      <c r="G41" s="34">
        <v>0</v>
      </c>
      <c r="H41" s="34"/>
      <c r="I41" s="34">
        <v>0.70399999999999996</v>
      </c>
      <c r="J41" s="34">
        <v>0.70399999999999996</v>
      </c>
      <c r="K41" s="34">
        <v>1.3540000000000001</v>
      </c>
      <c r="L41" s="34">
        <v>1.3540000000000001</v>
      </c>
      <c r="M41" s="34">
        <v>0.84</v>
      </c>
      <c r="N41" s="34">
        <v>0.84</v>
      </c>
      <c r="O41" s="34">
        <v>1.62</v>
      </c>
      <c r="P41" s="34">
        <v>1.62</v>
      </c>
      <c r="Q41" s="34">
        <v>14.535</v>
      </c>
      <c r="R41" s="34">
        <v>4.5789999999999997</v>
      </c>
      <c r="S41" s="34">
        <v>0</v>
      </c>
      <c r="T41" s="34">
        <v>27.006</v>
      </c>
      <c r="U41" s="34">
        <v>8.5540000000000003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4"/>
        <v>0</v>
      </c>
      <c r="AD41" s="34">
        <f t="shared" si="5"/>
        <v>0</v>
      </c>
      <c r="AE41" s="34">
        <f t="shared" si="6"/>
        <v>0</v>
      </c>
      <c r="AF41" s="34">
        <f t="shared" si="7"/>
        <v>0</v>
      </c>
      <c r="AG41" s="4">
        <f t="shared" si="8"/>
        <v>0.70399999999999996</v>
      </c>
      <c r="AH41" s="4">
        <f t="shared" si="9"/>
        <v>1.3540000000000001</v>
      </c>
      <c r="AI41" s="8">
        <f t="shared" si="10"/>
        <v>0.84479999999999988</v>
      </c>
      <c r="AJ41" s="8">
        <f t="shared" si="10"/>
        <v>1.6248</v>
      </c>
      <c r="AK41" s="35">
        <f t="shared" si="36"/>
        <v>0.70401046207497819</v>
      </c>
      <c r="AL41" s="35">
        <f t="shared" si="37"/>
        <v>1.3540235648032088</v>
      </c>
      <c r="AM41" s="35">
        <f t="shared" si="38"/>
        <v>0.70402829028290281</v>
      </c>
      <c r="AN41" s="35">
        <f t="shared" si="39"/>
        <v>1.3539094650205763</v>
      </c>
      <c r="AO41" s="8">
        <f>'30.06.2016'!AM41+'30.06.2016'!AN41</f>
        <v>3.6199624497100498</v>
      </c>
      <c r="AP41" s="8">
        <f>'30.06.2016'!AO41+'30.06.2016'!AP41</f>
        <v>3.6202893687694857</v>
      </c>
    </row>
    <row r="42" spans="1:42" x14ac:dyDescent="0.25">
      <c r="A42" s="54" t="s">
        <v>38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4">
        <f t="shared" si="8"/>
        <v>0.80400000000000005</v>
      </c>
      <c r="AH42" s="4">
        <f t="shared" si="9"/>
        <v>0.90300000000000002</v>
      </c>
      <c r="AI42" s="8">
        <f t="shared" si="10"/>
        <v>0.96479999999999999</v>
      </c>
      <c r="AJ42" s="8">
        <f t="shared" si="10"/>
        <v>1.0835999999999999</v>
      </c>
      <c r="AK42" s="8">
        <f t="shared" si="36"/>
        <v>0.79768577372009708</v>
      </c>
      <c r="AL42" s="8">
        <f t="shared" si="37"/>
        <v>0.90181023221093604</v>
      </c>
      <c r="AM42" s="8">
        <f t="shared" si="38"/>
        <v>0.95315272684254126</v>
      </c>
      <c r="AN42" s="8">
        <f t="shared" si="39"/>
        <v>1.0535346012832263</v>
      </c>
      <c r="AO42" s="8">
        <f>'30.06.2016'!AM42+'30.06.2016'!AN42</f>
        <v>2.0380125539617211</v>
      </c>
      <c r="AP42" s="8">
        <f>'30.06.2016'!AO42+'30.06.2016'!AP42</f>
        <v>2.3035453893354116</v>
      </c>
    </row>
    <row r="43" spans="1:42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1.01</v>
      </c>
      <c r="AH43" s="4">
        <f t="shared" si="9"/>
        <v>1.18</v>
      </c>
      <c r="AI43" s="8">
        <f t="shared" si="10"/>
        <v>1.212</v>
      </c>
      <c r="AJ43" s="8">
        <f t="shared" si="10"/>
        <v>1.4159999999999999</v>
      </c>
      <c r="AK43" s="8">
        <f t="shared" si="36"/>
        <v>1.0076549220165065</v>
      </c>
      <c r="AL43" s="8">
        <f t="shared" si="37"/>
        <v>1.1770239741039215</v>
      </c>
      <c r="AM43" s="8">
        <f t="shared" si="38"/>
        <v>1.0085282298863867</v>
      </c>
      <c r="AN43" s="8">
        <f t="shared" si="39"/>
        <v>1.1675336016402156</v>
      </c>
      <c r="AO43" s="8">
        <f>'30.06.2016'!AM43+'30.06.2016'!AN43</f>
        <v>2.6300072675987423</v>
      </c>
      <c r="AP43" s="8">
        <f>'30.06.2016'!AO43+'30.06.2016'!AP43</f>
        <v>2.6299905890609798</v>
      </c>
    </row>
    <row r="44" spans="1:42" x14ac:dyDescent="0.25">
      <c r="A44" s="54" t="s">
        <v>113</v>
      </c>
      <c r="B44" s="4">
        <v>25.544</v>
      </c>
      <c r="C44" s="4">
        <v>8.86</v>
      </c>
      <c r="D44" s="4">
        <v>0</v>
      </c>
      <c r="E44" s="4">
        <v>24.933</v>
      </c>
      <c r="F44" s="4">
        <v>11.036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40">W44/B44</f>
        <v>0</v>
      </c>
      <c r="AD44" s="4">
        <f t="shared" ref="AD44" si="41">Z44/E44</f>
        <v>0</v>
      </c>
      <c r="AE44" s="4">
        <f t="shared" ref="AE44" si="42">(X44+Y44)/(C44+D44)</f>
        <v>0</v>
      </c>
      <c r="AF44" s="4">
        <f t="shared" ref="AF44" si="43">(AA44+AB44)/(F44+G44)</f>
        <v>0</v>
      </c>
      <c r="AG44" s="4">
        <f t="shared" ref="AG44" si="44">I44+AC44</f>
        <v>0.77</v>
      </c>
      <c r="AH44" s="4">
        <f t="shared" ref="AH44" si="45">K44+AD44</f>
        <v>0.95</v>
      </c>
      <c r="AI44" s="8">
        <f t="shared" ref="AI44" si="46">AG44*1.2</f>
        <v>0.92399999999999993</v>
      </c>
      <c r="AJ44" s="8">
        <f t="shared" ref="AJ44" si="47">AH44*1.2</f>
        <v>1.1399999999999999</v>
      </c>
      <c r="AK44" s="8">
        <f t="shared" ref="AK44" si="48">(Q44+W44)/B44</f>
        <v>0.7730582524271844</v>
      </c>
      <c r="AL44" s="8">
        <f t="shared" ref="AL44" si="49">(T44+Z44)/E44</f>
        <v>0.9519913367825773</v>
      </c>
      <c r="AM44" s="8">
        <f t="shared" ref="AM44" si="50">(R44+X44)/C44</f>
        <v>0.77325056433408579</v>
      </c>
      <c r="AN44" s="8">
        <f t="shared" ref="AN44" si="51">(U44+V44+AA44+AB44)/(F44+G44)</f>
        <v>0.95197535338890904</v>
      </c>
      <c r="AO44" s="8">
        <f>'30.06.2016'!AM44+'30.06.2016'!AN44</f>
        <v>2.7942217929283664</v>
      </c>
      <c r="AP44" s="8">
        <f>'30.06.2016'!AO44+'30.06.2016'!AP44</f>
        <v>2.7941682668443173</v>
      </c>
    </row>
    <row r="45" spans="1:42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11.036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"/>
        <v>0</v>
      </c>
      <c r="AD45" s="4">
        <f t="shared" si="5"/>
        <v>0</v>
      </c>
      <c r="AE45" s="4">
        <f t="shared" si="6"/>
        <v>0</v>
      </c>
      <c r="AF45" s="4">
        <f t="shared" si="7"/>
        <v>0</v>
      </c>
      <c r="AG45" s="4">
        <f t="shared" si="8"/>
        <v>0.77</v>
      </c>
      <c r="AH45" s="4">
        <f t="shared" si="9"/>
        <v>0.95</v>
      </c>
      <c r="AI45" s="8">
        <f t="shared" si="10"/>
        <v>0.92399999999999993</v>
      </c>
      <c r="AJ45" s="8">
        <f t="shared" si="10"/>
        <v>1.1399999999999999</v>
      </c>
      <c r="AK45" s="8">
        <f t="shared" si="36"/>
        <v>0.7730582524271844</v>
      </c>
      <c r="AL45" s="8">
        <f t="shared" si="37"/>
        <v>0.9519913367825773</v>
      </c>
      <c r="AM45" s="8">
        <f t="shared" si="38"/>
        <v>0.77325056433408579</v>
      </c>
      <c r="AN45" s="8">
        <f t="shared" si="39"/>
        <v>0.95197535338890904</v>
      </c>
      <c r="AO45" s="8">
        <f>'30.06.2016'!AM45+'30.06.2016'!AN45</f>
        <v>2.4231057680639343</v>
      </c>
      <c r="AP45" s="8">
        <f>'30.06.2016'!AO45+'30.06.2016'!AP45</f>
        <v>2.3599620136177815</v>
      </c>
    </row>
    <row r="46" spans="1:42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7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4"/>
        <v>1.1428338762214985</v>
      </c>
      <c r="AD46" s="4">
        <f t="shared" si="5"/>
        <v>1.1399577167019028</v>
      </c>
      <c r="AE46" s="4">
        <f t="shared" si="6"/>
        <v>5.1736881005173693E-2</v>
      </c>
      <c r="AF46" s="4">
        <f t="shared" si="7"/>
        <v>6.0287081339712924E-2</v>
      </c>
      <c r="AG46" s="4">
        <f t="shared" si="8"/>
        <v>2.0728338762214986</v>
      </c>
      <c r="AH46" s="4">
        <f t="shared" si="9"/>
        <v>2.7899577167019025</v>
      </c>
      <c r="AI46" s="8">
        <f t="shared" si="10"/>
        <v>2.4874006514657983</v>
      </c>
      <c r="AJ46" s="8">
        <f t="shared" si="10"/>
        <v>3.3479492600422831</v>
      </c>
      <c r="AK46" s="8">
        <f t="shared" si="36"/>
        <v>2.0729641693811081</v>
      </c>
      <c r="AL46" s="8">
        <f t="shared" si="37"/>
        <v>2.7898520084566596</v>
      </c>
      <c r="AM46" s="8">
        <f t="shared" si="38"/>
        <v>0.98036253776435045</v>
      </c>
      <c r="AN46" s="8">
        <f t="shared" si="39"/>
        <v>1.7102392344497608</v>
      </c>
      <c r="AO46" s="8">
        <f>'30.06.2016'!AM46+'30.06.2016'!AN46</f>
        <v>6.2648262937919323</v>
      </c>
      <c r="AP46" s="8">
        <f>'30.06.2016'!AO46+'30.06.2016'!AP46</f>
        <v>4.5922297503195537</v>
      </c>
    </row>
    <row r="47" spans="1:42" s="36" customFormat="1" x14ac:dyDescent="0.25">
      <c r="A47" s="54" t="s">
        <v>98</v>
      </c>
      <c r="B47" s="34">
        <v>274.10300000000001</v>
      </c>
      <c r="C47" s="34">
        <v>56.46</v>
      </c>
      <c r="D47" s="34">
        <v>0</v>
      </c>
      <c r="E47" s="34">
        <v>267.08100000000002</v>
      </c>
      <c r="F47" s="34">
        <v>65.215000000000003</v>
      </c>
      <c r="G47" s="34">
        <v>0</v>
      </c>
      <c r="H47" s="34"/>
      <c r="I47" s="34">
        <v>1.25</v>
      </c>
      <c r="J47" s="34">
        <v>1.47</v>
      </c>
      <c r="K47" s="34">
        <v>1.95</v>
      </c>
      <c r="L47" s="34">
        <v>2.2000000000000002</v>
      </c>
      <c r="M47" s="34">
        <v>1.5</v>
      </c>
      <c r="N47" s="34">
        <v>1.76</v>
      </c>
      <c r="O47" s="34">
        <v>2.34</v>
      </c>
      <c r="P47" s="34">
        <v>2.64</v>
      </c>
      <c r="Q47" s="34">
        <v>343.35399999999998</v>
      </c>
      <c r="R47" s="34">
        <v>92.013000000000005</v>
      </c>
      <c r="S47" s="34">
        <v>0</v>
      </c>
      <c r="T47" s="34">
        <v>495.00299999999999</v>
      </c>
      <c r="U47" s="34">
        <v>120.42400000000001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f t="shared" si="4"/>
        <v>0</v>
      </c>
      <c r="AD47" s="34">
        <f t="shared" si="5"/>
        <v>0</v>
      </c>
      <c r="AE47" s="34">
        <f t="shared" si="6"/>
        <v>0</v>
      </c>
      <c r="AF47" s="34">
        <f t="shared" si="7"/>
        <v>0</v>
      </c>
      <c r="AG47" s="4">
        <f t="shared" si="8"/>
        <v>1.25</v>
      </c>
      <c r="AH47" s="4">
        <f t="shared" si="9"/>
        <v>1.95</v>
      </c>
      <c r="AI47" s="8">
        <f t="shared" si="10"/>
        <v>1.5</v>
      </c>
      <c r="AJ47" s="8">
        <f t="shared" si="10"/>
        <v>2.34</v>
      </c>
      <c r="AK47" s="35">
        <f t="shared" si="36"/>
        <v>1.2526459031823802</v>
      </c>
      <c r="AL47" s="35">
        <f t="shared" si="37"/>
        <v>1.8533815584036302</v>
      </c>
      <c r="AM47" s="35">
        <f t="shared" si="38"/>
        <v>1.629702444208289</v>
      </c>
      <c r="AN47" s="35">
        <f t="shared" si="39"/>
        <v>1.8465690408648316</v>
      </c>
      <c r="AO47" s="8">
        <f>'30.06.2016'!AM47+'30.06.2016'!AN47</f>
        <v>3.2107977446652796</v>
      </c>
      <c r="AP47" s="8">
        <f>'30.06.2016'!AO47+'30.06.2016'!AP47</f>
        <v>3.3676353739140961</v>
      </c>
    </row>
    <row r="48" spans="1:42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4"/>
        <v>0</v>
      </c>
      <c r="AD48" s="4">
        <f t="shared" si="5"/>
        <v>0</v>
      </c>
      <c r="AE48" s="4">
        <f t="shared" si="6"/>
        <v>0</v>
      </c>
      <c r="AF48" s="4">
        <f t="shared" si="7"/>
        <v>0</v>
      </c>
      <c r="AG48" s="4">
        <f t="shared" si="8"/>
        <v>0.77</v>
      </c>
      <c r="AH48" s="4">
        <f t="shared" si="9"/>
        <v>0.99</v>
      </c>
      <c r="AI48" s="8">
        <f t="shared" si="10"/>
        <v>0.92399999999999993</v>
      </c>
      <c r="AJ48" s="8">
        <f t="shared" si="10"/>
        <v>1.1879999999999999</v>
      </c>
      <c r="AK48" s="8">
        <f t="shared" si="36"/>
        <v>0.75755637294098832</v>
      </c>
      <c r="AL48" s="8">
        <f t="shared" si="37"/>
        <v>0.97603269856618735</v>
      </c>
      <c r="AM48" s="8">
        <f t="shared" si="38"/>
        <v>0.76044728434504794</v>
      </c>
      <c r="AN48" s="8">
        <f t="shared" si="39"/>
        <v>1.2926315444776151</v>
      </c>
      <c r="AO48" s="8">
        <f>'30.06.2016'!AM48+'30.06.2016'!AN48</f>
        <v>1.8499993437606859</v>
      </c>
      <c r="AP48" s="8">
        <f>'30.06.2016'!AO48+'30.06.2016'!AP48</f>
        <v>2.0186073097604726</v>
      </c>
    </row>
    <row r="49" spans="1:42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52">W49/B49</f>
        <v>0</v>
      </c>
      <c r="AD49" s="4">
        <f t="shared" ref="AD49" si="53">Z49/E49</f>
        <v>0</v>
      </c>
      <c r="AE49" s="4">
        <f t="shared" ref="AE49" si="54">(X49+Y49)/(C49+D49)</f>
        <v>0</v>
      </c>
      <c r="AF49" s="4">
        <f t="shared" ref="AF49" si="55">(AA49+AB49)/(F49+G49)</f>
        <v>0</v>
      </c>
      <c r="AG49" s="4">
        <f t="shared" ref="AG49" si="56">I49+AC49</f>
        <v>0.77</v>
      </c>
      <c r="AH49" s="4">
        <f t="shared" ref="AH49" si="57">K49+AD49</f>
        <v>0.99</v>
      </c>
      <c r="AI49" s="8">
        <f t="shared" ref="AI49" si="58">AG49*1.2</f>
        <v>0.92399999999999993</v>
      </c>
      <c r="AJ49" s="8">
        <f t="shared" ref="AJ49" si="59">AH49*1.2</f>
        <v>1.1879999999999999</v>
      </c>
      <c r="AK49" s="8">
        <f t="shared" ref="AK49" si="60">(Q49+W49)/B49</f>
        <v>0.75755637294098832</v>
      </c>
      <c r="AL49" s="8">
        <f t="shared" ref="AL49" si="61">(T49+Z49)/E49</f>
        <v>0.97603269856618735</v>
      </c>
      <c r="AM49" s="8">
        <f t="shared" ref="AM49" si="62">(R49+X49)/C49</f>
        <v>0.76044728434504794</v>
      </c>
      <c r="AN49" s="8">
        <f t="shared" ref="AN49" si="63">(U49+V49+AA49+AB49)/(F49+G49)</f>
        <v>1.2926315444776151</v>
      </c>
      <c r="AO49" s="8">
        <f>'30.06.2016'!AM49+'30.06.2016'!AN49</f>
        <v>2.1800428882795471</v>
      </c>
      <c r="AP49" s="8">
        <f>'30.06.2016'!AO49+'30.06.2016'!AP49</f>
        <v>2.1798753339269812</v>
      </c>
    </row>
    <row r="50" spans="1:42" x14ac:dyDescent="0.25">
      <c r="A50" s="54" t="s">
        <v>99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64">W50/B50</f>
        <v>0</v>
      </c>
      <c r="AD50" s="4">
        <f t="shared" ref="AD50" si="65">Z50/E50</f>
        <v>0</v>
      </c>
      <c r="AE50" s="4">
        <f t="shared" ref="AE50" si="66">(X50+Y50)/(C50+D50)</f>
        <v>0</v>
      </c>
      <c r="AF50" s="4">
        <f t="shared" ref="AF50" si="67">(AA50+AB50)/(F50+G50)</f>
        <v>0</v>
      </c>
      <c r="AG50" s="4">
        <f t="shared" ref="AG50" si="68">I50+AC50</f>
        <v>0.77</v>
      </c>
      <c r="AH50" s="4">
        <f t="shared" ref="AH50" si="69">K50+AD50</f>
        <v>0.99</v>
      </c>
      <c r="AI50" s="8">
        <f t="shared" ref="AI50" si="70">AG50*1.2</f>
        <v>0.92399999999999993</v>
      </c>
      <c r="AJ50" s="8">
        <f t="shared" ref="AJ50" si="71">AH50*1.2</f>
        <v>1.1879999999999999</v>
      </c>
      <c r="AK50" s="8">
        <f t="shared" ref="AK50" si="72">(Q50+W50)/B50</f>
        <v>0.75755637294098832</v>
      </c>
      <c r="AL50" s="8">
        <f t="shared" ref="AL50" si="73">(T50+Z50)/E50</f>
        <v>0.97603269856618735</v>
      </c>
      <c r="AM50" s="8">
        <f t="shared" ref="AM50" si="74">(R50+X50)/C50</f>
        <v>0.76044728434504794</v>
      </c>
      <c r="AN50" s="8">
        <f t="shared" ref="AN50" si="75">(U50+V50+AA50+AB50)/(F50+G50)</f>
        <v>1.2926315444776151</v>
      </c>
      <c r="AO50" s="8">
        <f>'30.06.2016'!AM50+'30.06.2016'!AN50</f>
        <v>2.32630299910877</v>
      </c>
      <c r="AP50" s="8">
        <f>'30.06.2016'!AO50+'30.06.2016'!AP50</f>
        <v>2.3418855517660626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3"/>
  <sheetViews>
    <sheetView zoomScaleNormal="100" workbookViewId="0">
      <pane xSplit="1" ySplit="3" topLeftCell="AR22" activePane="bottomRight" state="frozen"/>
      <selection pane="topRight" activeCell="B1" sqref="B1"/>
      <selection pane="bottomLeft" activeCell="A4" sqref="A4"/>
      <selection pane="bottomRight" activeCell="AR24" sqref="AR24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8" width="20.28515625" hidden="1" customWidth="1"/>
    <col min="39" max="42" width="9.140625" hidden="1" customWidth="1"/>
    <col min="43" max="43" width="44.28515625" customWidth="1"/>
    <col min="44" max="44" width="47.5703125" customWidth="1"/>
  </cols>
  <sheetData>
    <row r="1" spans="1:44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40" t="s">
        <v>64</v>
      </c>
      <c r="AL1" s="38"/>
      <c r="AM1" s="27" t="s">
        <v>58</v>
      </c>
      <c r="AN1" s="28"/>
      <c r="AO1" s="28"/>
      <c r="AP1" s="29"/>
      <c r="AQ1" s="40" t="s">
        <v>75</v>
      </c>
      <c r="AR1" s="40" t="s">
        <v>76</v>
      </c>
    </row>
    <row r="2" spans="1:44" x14ac:dyDescent="0.25">
      <c r="A2" s="6"/>
      <c r="B2" s="80" t="s">
        <v>0</v>
      </c>
      <c r="C2" s="81"/>
      <c r="D2" s="82"/>
      <c r="E2" s="80" t="s">
        <v>4</v>
      </c>
      <c r="F2" s="81"/>
      <c r="G2" s="81"/>
      <c r="H2" s="45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83" t="s">
        <v>12</v>
      </c>
      <c r="AA2" s="84"/>
      <c r="AB2" s="85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38" t="s">
        <v>55</v>
      </c>
      <c r="AL2" s="38"/>
      <c r="AM2" s="27" t="s">
        <v>53</v>
      </c>
      <c r="AN2" s="29"/>
      <c r="AO2" s="27" t="s">
        <v>55</v>
      </c>
      <c r="AP2" s="29"/>
    </row>
    <row r="3" spans="1:44" ht="21" x14ac:dyDescent="0.35">
      <c r="A3" s="10">
        <v>42551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9" t="s">
        <v>47</v>
      </c>
      <c r="AL3" s="39" t="s">
        <v>48</v>
      </c>
      <c r="AM3" s="30" t="s">
        <v>47</v>
      </c>
      <c r="AN3" s="30" t="s">
        <v>48</v>
      </c>
      <c r="AO3" s="30" t="s">
        <v>47</v>
      </c>
      <c r="AP3" s="30" t="s">
        <v>48</v>
      </c>
      <c r="AQ3" s="30" t="s">
        <v>1</v>
      </c>
      <c r="AR3" s="30" t="s">
        <v>55</v>
      </c>
    </row>
    <row r="4" spans="1:44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>(J4+AE4)*1.2</f>
        <v>2.3986514008153352</v>
      </c>
      <c r="AL4" s="8">
        <f>(AF4+L4)*1.2</f>
        <v>3.6953913499830207</v>
      </c>
      <c r="AM4" s="8">
        <f t="shared" ref="AM4:AM28" si="0">(Q4+W4)/B4</f>
        <v>1.3378944945866438</v>
      </c>
      <c r="AN4" s="8">
        <f t="shared" ref="AN4:AN28" si="1">(T4+Z4)/E4</f>
        <v>2.1815022088343299</v>
      </c>
      <c r="AO4" s="8">
        <f t="shared" ref="AO4:AO28" si="2">(R4+X4)/C4</f>
        <v>2.0532136351808479</v>
      </c>
      <c r="AP4" s="8">
        <f t="shared" ref="AP4:AP28" si="3">(U4+V4+AA4+AB4)/(F4+G4)</f>
        <v>3.0793226931744515</v>
      </c>
      <c r="AQ4" s="8">
        <f>'30.06.2016'!AK4+'30.06.2016'!AL4</f>
        <v>2.8439999999999999</v>
      </c>
      <c r="AR4" s="8">
        <f>'30.06.2016'!P4+'30.06.2016'!R4+'30.06.2016'!AG4*1.2+'30.06.2016'!AH4*1.2</f>
        <v>2.8439999999999999</v>
      </c>
    </row>
    <row r="5" spans="1:44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4">W5/B5</f>
        <v>0</v>
      </c>
      <c r="AD5" s="4">
        <f t="shared" ref="AD5:AD48" si="5">Z5/E5</f>
        <v>0</v>
      </c>
      <c r="AE5" s="4">
        <f t="shared" ref="AE5:AE48" si="6">(X5+Y5)/(C5+D5)</f>
        <v>0</v>
      </c>
      <c r="AF5" s="4">
        <f t="shared" ref="AF5:AF48" si="7">(AA5+AB5)/(F5+G5)</f>
        <v>0</v>
      </c>
      <c r="AG5" s="4">
        <f t="shared" ref="AG5:AG48" si="8">I5+AC5</f>
        <v>0.9</v>
      </c>
      <c r="AH5" s="4">
        <f t="shared" ref="AH5:AH48" si="9">K5+AD5</f>
        <v>1.0900000000000001</v>
      </c>
      <c r="AI5" s="8">
        <f t="shared" ref="AI5:AJ48" si="10">AG5*1.2</f>
        <v>1.08</v>
      </c>
      <c r="AJ5" s="8">
        <f t="shared" si="10"/>
        <v>1.3080000000000001</v>
      </c>
      <c r="AK5" s="8">
        <f t="shared" ref="AK5:AK48" si="11">(J5+AE5)*1.2</f>
        <v>1.08</v>
      </c>
      <c r="AL5" s="8">
        <f t="shared" ref="AL5:AL48" si="12">(AF5+L5)*1.2</f>
        <v>1.3080000000000001</v>
      </c>
      <c r="AM5" s="8">
        <f t="shared" si="0"/>
        <v>0.83448706250065552</v>
      </c>
      <c r="AN5" s="8">
        <f t="shared" si="1"/>
        <v>1.0513394445204542</v>
      </c>
      <c r="AO5" s="8">
        <f t="shared" si="2"/>
        <v>0.77812921961415382</v>
      </c>
      <c r="AP5" s="8">
        <f t="shared" si="3"/>
        <v>1.2934140769794407</v>
      </c>
      <c r="AQ5" s="8">
        <f>'30.06.2016'!AK5+'30.06.2016'!AL5</f>
        <v>3.2190109806704714</v>
      </c>
      <c r="AR5" s="8">
        <f>'30.06.2016'!P5+'30.06.2016'!R5+'30.06.2016'!AG5*1.2+'30.06.2016'!AH5*1.2</f>
        <v>3.6320494470988267</v>
      </c>
    </row>
    <row r="6" spans="1:44" s="36" customFormat="1" x14ac:dyDescent="0.25">
      <c r="A6" s="54" t="s">
        <v>79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8">
        <f t="shared" si="11"/>
        <v>0</v>
      </c>
      <c r="AL6" s="8">
        <f t="shared" si="12"/>
        <v>0</v>
      </c>
      <c r="AM6" s="35">
        <f t="shared" si="0"/>
        <v>0.90567816969397608</v>
      </c>
      <c r="AN6" s="35">
        <f t="shared" si="1"/>
        <v>0.72390883085724844</v>
      </c>
      <c r="AO6" s="35"/>
      <c r="AP6" s="35"/>
      <c r="AQ6" s="8">
        <f>'30.06.2016'!AK6+'30.06.2016'!AL6</f>
        <v>1.7929729279240654</v>
      </c>
      <c r="AR6" s="8">
        <f>'30.06.2016'!P6+'30.06.2016'!R6+'30.06.2016'!AG6*1.2+'30.06.2016'!AH6*1.2</f>
        <v>0</v>
      </c>
    </row>
    <row r="7" spans="1:44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13">I7*1.2</f>
        <v>0.95910406086235145</v>
      </c>
      <c r="N7" s="8">
        <f t="shared" si="13"/>
        <v>0.96185727023546108</v>
      </c>
      <c r="O7" s="8">
        <f t="shared" si="13"/>
        <v>1.3192409751053764</v>
      </c>
      <c r="P7" s="8">
        <f t="shared" si="13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11"/>
        <v>0.96185727023546108</v>
      </c>
      <c r="AL7" s="8">
        <f t="shared" si="12"/>
        <v>2.0358014191007703</v>
      </c>
      <c r="AM7" s="8">
        <f t="shared" si="0"/>
        <v>0.79925338405195956</v>
      </c>
      <c r="AN7" s="8">
        <f t="shared" si="1"/>
        <v>1.0993674792544803</v>
      </c>
      <c r="AO7" s="8">
        <f t="shared" si="2"/>
        <v>0.80154772519621764</v>
      </c>
      <c r="AP7" s="8">
        <f t="shared" si="3"/>
        <v>1.6965011825839753</v>
      </c>
      <c r="AQ7" s="8">
        <f>'30.06.2016'!AK7+'30.06.2016'!AL7</f>
        <v>2.6142774081058522</v>
      </c>
      <c r="AR7" s="8">
        <f>'30.06.2016'!P7+'30.06.2016'!R7+'30.06.2016'!AG7*1.2+'30.06.2016'!AH7*1.2</f>
        <v>2.8086804707301898</v>
      </c>
    </row>
    <row r="8" spans="1:44" x14ac:dyDescent="0.25">
      <c r="A8" s="54" t="s">
        <v>114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13"/>
        <v>0.95910406086235145</v>
      </c>
      <c r="N8" s="8">
        <f t="shared" si="13"/>
        <v>0.96185727023546108</v>
      </c>
      <c r="O8" s="8">
        <f t="shared" si="13"/>
        <v>1.3192409751053764</v>
      </c>
      <c r="P8" s="8">
        <f t="shared" si="13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14">W8/B8</f>
        <v>0</v>
      </c>
      <c r="AD8" s="4">
        <f t="shared" ref="AD8" si="15">Z8/E8</f>
        <v>0</v>
      </c>
      <c r="AE8" s="4">
        <f t="shared" ref="AE8" si="16">(X8+Y8)/(C8+D8)</f>
        <v>0</v>
      </c>
      <c r="AF8" s="4">
        <f t="shared" ref="AF8" si="17">(AA8+AB8)/(F8+G8)</f>
        <v>0</v>
      </c>
      <c r="AG8" s="4">
        <f t="shared" ref="AG8" si="18">I8+AC8</f>
        <v>0.79925338405195956</v>
      </c>
      <c r="AH8" s="4">
        <f t="shared" ref="AH8" si="19">K8+AD8</f>
        <v>1.0993674792544803</v>
      </c>
      <c r="AI8" s="8">
        <f t="shared" ref="AI8" si="20">AG8*1.2</f>
        <v>0.95910406086235145</v>
      </c>
      <c r="AJ8" s="8">
        <f t="shared" ref="AJ8" si="21">AH8*1.2</f>
        <v>1.3192409751053764</v>
      </c>
      <c r="AK8" s="8">
        <f t="shared" ref="AK8" si="22">(J8+AE8)*1.2</f>
        <v>0.96185727023546108</v>
      </c>
      <c r="AL8" s="8">
        <f t="shared" ref="AL8" si="23">(AF8+L8)*1.2</f>
        <v>2.0358014191007703</v>
      </c>
      <c r="AM8" s="8">
        <f t="shared" ref="AM8" si="24">(Q8+W8)/B8</f>
        <v>0.79925338405195956</v>
      </c>
      <c r="AN8" s="8">
        <f t="shared" ref="AN8" si="25">(T8+Z8)/E8</f>
        <v>1.0993674792544803</v>
      </c>
      <c r="AO8" s="8">
        <f t="shared" ref="AO8" si="26">(R8+X8)/C8</f>
        <v>0.80154772519621764</v>
      </c>
      <c r="AP8" s="8">
        <f t="shared" ref="AP8" si="27">(U8+V8+AA8+AB8)/(F8+G8)</f>
        <v>1.6965011825839753</v>
      </c>
      <c r="AQ8" s="8">
        <f>'30.06.2016'!AK8+'30.06.2016'!AL8</f>
        <v>3.3225947806137079</v>
      </c>
      <c r="AR8" s="8">
        <f>'30.06.2016'!P8+'30.06.2016'!R8+'30.06.2016'!AG8*1.2+'30.06.2016'!AH8*1.2</f>
        <v>3.2462759244957105</v>
      </c>
    </row>
    <row r="9" spans="1:44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4">
        <f t="shared" si="8"/>
        <v>0.88</v>
      </c>
      <c r="AH9" s="4">
        <f t="shared" si="9"/>
        <v>1.3</v>
      </c>
      <c r="AI9" s="8">
        <f t="shared" si="10"/>
        <v>1.056</v>
      </c>
      <c r="AJ9" s="8">
        <f t="shared" si="10"/>
        <v>1.56</v>
      </c>
      <c r="AK9" s="8">
        <f t="shared" si="11"/>
        <v>1.26</v>
      </c>
      <c r="AL9" s="8">
        <f t="shared" si="12"/>
        <v>1.8719999999999999</v>
      </c>
      <c r="AM9" s="8">
        <f t="shared" si="0"/>
        <v>0.88003251834997398</v>
      </c>
      <c r="AN9" s="8">
        <f t="shared" si="1"/>
        <v>1.2995790594155217</v>
      </c>
      <c r="AO9" s="8">
        <f t="shared" si="2"/>
        <v>1.0519376194565246</v>
      </c>
      <c r="AP9" s="8">
        <f t="shared" si="3"/>
        <v>1.5630771489392941</v>
      </c>
      <c r="AQ9" s="8">
        <f>'30.06.2016'!AK9+'30.06.2016'!AL9</f>
        <v>3.0503999999999998</v>
      </c>
      <c r="AR9" s="8">
        <f>'30.06.2016'!P9+'30.06.2016'!R9+'30.06.2016'!AG9*1.2+'30.06.2016'!AH9*1.2</f>
        <v>3.58</v>
      </c>
    </row>
    <row r="10" spans="1:44" s="36" customFormat="1" x14ac:dyDescent="0.25">
      <c r="A10" s="54" t="s">
        <v>84</v>
      </c>
      <c r="B10" s="34">
        <v>12.874000000000001</v>
      </c>
      <c r="C10" s="34">
        <v>3.2320000000000002</v>
      </c>
      <c r="D10" s="34">
        <v>0</v>
      </c>
      <c r="E10" s="34">
        <v>12.874000000000001</v>
      </c>
      <c r="F10" s="34">
        <v>3.2320000000000002</v>
      </c>
      <c r="G10" s="34">
        <v>0</v>
      </c>
      <c r="H10" s="34">
        <v>44.454999999999998</v>
      </c>
      <c r="I10" s="34">
        <v>0.95</v>
      </c>
      <c r="J10" s="34">
        <v>0.95</v>
      </c>
      <c r="K10" s="34">
        <v>1.1299999999999999</v>
      </c>
      <c r="L10" s="34">
        <v>1.1299999999999999</v>
      </c>
      <c r="M10" s="34">
        <v>1.1399999999999999</v>
      </c>
      <c r="N10" s="34">
        <v>1.1399999999999999</v>
      </c>
      <c r="O10" s="34">
        <v>1.36</v>
      </c>
      <c r="P10" s="34">
        <v>1.36</v>
      </c>
      <c r="Q10" s="34">
        <v>9.3949999999999996</v>
      </c>
      <c r="R10" s="34">
        <v>2.911</v>
      </c>
      <c r="S10" s="34">
        <v>0</v>
      </c>
      <c r="T10" s="34">
        <v>15.593999999999999</v>
      </c>
      <c r="U10" s="34">
        <v>3.556</v>
      </c>
      <c r="V10" s="34">
        <v>9.2550000000000008</v>
      </c>
      <c r="W10" s="34"/>
      <c r="X10" s="34"/>
      <c r="Y10" s="34"/>
      <c r="Z10" s="34"/>
      <c r="AA10" s="34"/>
      <c r="AB10" s="34"/>
      <c r="AC10" s="34">
        <f t="shared" si="4"/>
        <v>0</v>
      </c>
      <c r="AD10" s="34">
        <f t="shared" si="5"/>
        <v>0</v>
      </c>
      <c r="AE10" s="34">
        <f t="shared" si="6"/>
        <v>0</v>
      </c>
      <c r="AF10" s="34">
        <f t="shared" si="7"/>
        <v>0</v>
      </c>
      <c r="AG10" s="4">
        <f t="shared" si="8"/>
        <v>0.95</v>
      </c>
      <c r="AH10" s="4">
        <f t="shared" si="9"/>
        <v>1.1299999999999999</v>
      </c>
      <c r="AI10" s="8">
        <f t="shared" si="10"/>
        <v>1.1399999999999999</v>
      </c>
      <c r="AJ10" s="8">
        <f t="shared" si="10"/>
        <v>1.3559999999999999</v>
      </c>
      <c r="AK10" s="8">
        <f t="shared" si="11"/>
        <v>1.1399999999999999</v>
      </c>
      <c r="AL10" s="8">
        <f t="shared" si="12"/>
        <v>1.3559999999999999</v>
      </c>
      <c r="AM10" s="35">
        <f t="shared" si="0"/>
        <v>0.72976541867329492</v>
      </c>
      <c r="AN10" s="35">
        <f t="shared" si="1"/>
        <v>1.2112785459064781</v>
      </c>
      <c r="AO10" s="35">
        <f t="shared" si="2"/>
        <v>0.90068069306930687</v>
      </c>
      <c r="AP10" s="35">
        <f t="shared" si="3"/>
        <v>3.9637995049504946</v>
      </c>
      <c r="AQ10" s="8">
        <f>'30.06.2016'!AK10+'30.06.2016'!AL10</f>
        <v>2.4935999999999998</v>
      </c>
      <c r="AR10" s="8">
        <f>'30.06.2016'!P10+'30.06.2016'!R10+'30.06.2016'!AG10*1.2+'30.06.2016'!AH10*1.2</f>
        <v>2.5</v>
      </c>
    </row>
    <row r="11" spans="1:44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1.0967769959169489E-2</v>
      </c>
      <c r="AD11" s="4">
        <f t="shared" si="5"/>
        <v>0</v>
      </c>
      <c r="AE11" s="4">
        <f t="shared" si="6"/>
        <v>0.10334020974245813</v>
      </c>
      <c r="AF11" s="4">
        <f t="shared" si="7"/>
        <v>0</v>
      </c>
      <c r="AG11" s="4">
        <f t="shared" si="8"/>
        <v>0.62096776995916947</v>
      </c>
      <c r="AH11" s="4">
        <f t="shared" si="9"/>
        <v>0.8</v>
      </c>
      <c r="AI11" s="8">
        <f t="shared" si="10"/>
        <v>0.74516132395100332</v>
      </c>
      <c r="AJ11" s="8">
        <f t="shared" si="10"/>
        <v>0.96</v>
      </c>
      <c r="AK11" s="8">
        <f t="shared" si="11"/>
        <v>0.97600825169094974</v>
      </c>
      <c r="AL11" s="8">
        <f t="shared" si="12"/>
        <v>1.008</v>
      </c>
      <c r="AM11" s="8">
        <f t="shared" si="0"/>
        <v>0.61889388411085056</v>
      </c>
      <c r="AN11" s="8">
        <f t="shared" si="1"/>
        <v>0.79558602983379723</v>
      </c>
      <c r="AO11" s="8">
        <f t="shared" si="2"/>
        <v>0.81573140314685566</v>
      </c>
      <c r="AP11" s="8">
        <f t="shared" si="3"/>
        <v>0.84199271802577591</v>
      </c>
      <c r="AQ11" s="8">
        <f>'30.06.2016'!AK11+'30.06.2016'!AL11</f>
        <v>2.3003999999999998</v>
      </c>
      <c r="AR11" s="8">
        <f>'30.06.2016'!P11+'30.06.2016'!R11+'30.06.2016'!AG11*1.2+'30.06.2016'!AH11*1.2</f>
        <v>2.746</v>
      </c>
    </row>
    <row r="12" spans="1:44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29.277999999999999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4">
        <f t="shared" si="8"/>
        <v>0.98</v>
      </c>
      <c r="AH12" s="4">
        <f t="shared" si="9"/>
        <v>1.3</v>
      </c>
      <c r="AI12" s="8">
        <f t="shared" si="10"/>
        <v>1.1759999999999999</v>
      </c>
      <c r="AJ12" s="8">
        <f t="shared" si="10"/>
        <v>1.56</v>
      </c>
      <c r="AK12" s="8">
        <f t="shared" si="11"/>
        <v>1.1759999999999999</v>
      </c>
      <c r="AL12" s="8">
        <f t="shared" si="12"/>
        <v>1.56</v>
      </c>
      <c r="AM12" s="8">
        <f t="shared" si="0"/>
        <v>0.97989817704056492</v>
      </c>
      <c r="AN12" s="8">
        <f t="shared" si="1"/>
        <v>1.299988393108823</v>
      </c>
      <c r="AO12" s="8">
        <f t="shared" si="2"/>
        <v>0.98074142916150364</v>
      </c>
      <c r="AP12" s="8">
        <f t="shared" si="3"/>
        <v>1.2678339818417639</v>
      </c>
      <c r="AQ12" s="8">
        <f>'30.06.2016'!AK12+'30.06.2016'!AL12</f>
        <v>3.048</v>
      </c>
      <c r="AR12" s="8">
        <f>'30.06.2016'!P12+'30.06.2016'!R12+'30.06.2016'!AG12*1.2+'30.06.2016'!AH12*1.2</f>
        <v>3.048</v>
      </c>
    </row>
    <row r="13" spans="1:44" s="36" customFormat="1" x14ac:dyDescent="0.25">
      <c r="A13" s="54" t="s">
        <v>20</v>
      </c>
      <c r="B13" s="34">
        <v>36.872999999999998</v>
      </c>
      <c r="C13" s="34">
        <v>11.788</v>
      </c>
      <c r="D13" s="34">
        <v>0</v>
      </c>
      <c r="E13" s="34">
        <v>36.313000000000002</v>
      </c>
      <c r="F13" s="34">
        <v>7.87</v>
      </c>
      <c r="G13" s="34">
        <v>0</v>
      </c>
      <c r="H13" s="34"/>
      <c r="I13" s="34">
        <v>0.8</v>
      </c>
      <c r="J13" s="34">
        <v>0.8</v>
      </c>
      <c r="K13" s="34">
        <v>1.6</v>
      </c>
      <c r="L13" s="34">
        <v>1.6</v>
      </c>
      <c r="M13" s="34">
        <v>0.96</v>
      </c>
      <c r="N13" s="34">
        <v>0.96</v>
      </c>
      <c r="O13" s="34">
        <v>1.92</v>
      </c>
      <c r="P13" s="34">
        <v>1.92</v>
      </c>
      <c r="Q13" s="34">
        <v>25.811</v>
      </c>
      <c r="R13" s="34">
        <v>8.2520000000000007</v>
      </c>
      <c r="S13" s="34">
        <v>0</v>
      </c>
      <c r="T13" s="34">
        <v>53.38</v>
      </c>
      <c r="U13" s="34">
        <v>11.569000000000001</v>
      </c>
      <c r="V13" s="34"/>
      <c r="W13" s="34"/>
      <c r="X13" s="34"/>
      <c r="Y13" s="34"/>
      <c r="Z13" s="34"/>
      <c r="AA13" s="34"/>
      <c r="AB13" s="34"/>
      <c r="AC13" s="34">
        <f t="shared" si="4"/>
        <v>0</v>
      </c>
      <c r="AD13" s="34">
        <f t="shared" si="5"/>
        <v>0</v>
      </c>
      <c r="AE13" s="34">
        <f t="shared" si="6"/>
        <v>0</v>
      </c>
      <c r="AF13" s="34">
        <f t="shared" si="7"/>
        <v>0</v>
      </c>
      <c r="AG13" s="4">
        <f t="shared" si="8"/>
        <v>0.8</v>
      </c>
      <c r="AH13" s="4">
        <f t="shared" si="9"/>
        <v>1.6</v>
      </c>
      <c r="AI13" s="8">
        <f t="shared" si="10"/>
        <v>0.96</v>
      </c>
      <c r="AJ13" s="8">
        <f t="shared" si="10"/>
        <v>1.92</v>
      </c>
      <c r="AK13" s="8">
        <f t="shared" si="11"/>
        <v>0.96</v>
      </c>
      <c r="AL13" s="8">
        <f t="shared" si="12"/>
        <v>1.92</v>
      </c>
      <c r="AM13" s="35">
        <f t="shared" si="0"/>
        <v>0.69999728798850114</v>
      </c>
      <c r="AN13" s="35">
        <f t="shared" si="1"/>
        <v>1.4699969707818137</v>
      </c>
      <c r="AO13" s="35">
        <f t="shared" si="2"/>
        <v>0.70003393281303028</v>
      </c>
      <c r="AP13" s="35">
        <f t="shared" si="3"/>
        <v>1.470012706480305</v>
      </c>
      <c r="AQ13" s="8">
        <f>'30.06.2016'!AK13+'30.06.2016'!AL13</f>
        <v>3.1512000000000002</v>
      </c>
      <c r="AR13" s="8">
        <f>'30.06.2016'!P13+'30.06.2016'!R13+'30.06.2016'!AG13*1.2+'30.06.2016'!AH13*1.2</f>
        <v>3.1500000000000004</v>
      </c>
    </row>
    <row r="14" spans="1:44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4">
        <f t="shared" si="8"/>
        <v>1.1499999999999999</v>
      </c>
      <c r="AH14" s="4">
        <f t="shared" si="9"/>
        <v>1.3</v>
      </c>
      <c r="AI14" s="8">
        <f t="shared" si="10"/>
        <v>1.38</v>
      </c>
      <c r="AJ14" s="8">
        <f t="shared" si="10"/>
        <v>1.56</v>
      </c>
      <c r="AK14" s="8">
        <f t="shared" si="11"/>
        <v>1.452</v>
      </c>
      <c r="AL14" s="8">
        <f t="shared" si="12"/>
        <v>1.5960000000000001</v>
      </c>
      <c r="AM14" s="8">
        <f t="shared" si="0"/>
        <v>1.1520338946782789</v>
      </c>
      <c r="AN14" s="8">
        <f t="shared" si="1"/>
        <v>1.3016703656114941</v>
      </c>
      <c r="AO14" s="8">
        <f t="shared" si="2"/>
        <v>1.2099607267705321</v>
      </c>
      <c r="AP14" s="8">
        <f t="shared" si="3"/>
        <v>1.3286790266512165</v>
      </c>
      <c r="AQ14" s="8">
        <f>'30.06.2016'!AK14+'30.06.2016'!AL14</f>
        <v>3.51</v>
      </c>
      <c r="AR14" s="8">
        <f>'30.06.2016'!P14+'30.06.2016'!R14+'30.06.2016'!AG14*1.2+'30.06.2016'!AH14*1.2</f>
        <v>3.637</v>
      </c>
    </row>
    <row r="15" spans="1:44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  <c r="AJ15" s="8"/>
      <c r="AK15" s="8"/>
      <c r="AL15" s="8"/>
      <c r="AM15" s="8"/>
      <c r="AN15" s="8"/>
      <c r="AO15" s="8"/>
      <c r="AP15" s="8"/>
      <c r="AQ15" s="8">
        <f>'30.06.2016'!AK15+'30.06.2016'!AL15</f>
        <v>3.8328000000000002</v>
      </c>
      <c r="AR15" s="8">
        <f>'30.06.2016'!P15+'30.06.2016'!R15+'30.06.2016'!AG15*1.2+'30.06.2016'!AH15*1.2</f>
        <v>3.8330000000000002</v>
      </c>
    </row>
    <row r="16" spans="1:44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4"/>
        <v>0.11849604637715984</v>
      </c>
      <c r="AD16" s="4">
        <f t="shared" si="5"/>
        <v>0.11882713454940048</v>
      </c>
      <c r="AE16" s="4">
        <f t="shared" si="6"/>
        <v>7.8722718617255022E-2</v>
      </c>
      <c r="AF16" s="4">
        <f t="shared" si="7"/>
        <v>6.5533099571828804E-2</v>
      </c>
      <c r="AG16" s="4">
        <f t="shared" si="8"/>
        <v>0.99849604637715983</v>
      </c>
      <c r="AH16" s="4">
        <f t="shared" si="9"/>
        <v>1.0288271345494004</v>
      </c>
      <c r="AI16" s="8">
        <f t="shared" si="10"/>
        <v>1.1981952556525917</v>
      </c>
      <c r="AJ16" s="8">
        <f t="shared" si="10"/>
        <v>1.2345925614592805</v>
      </c>
      <c r="AK16" s="8">
        <f t="shared" si="11"/>
        <v>1.150467262340706</v>
      </c>
      <c r="AL16" s="8">
        <f t="shared" si="12"/>
        <v>1.1706397194861946</v>
      </c>
      <c r="AM16" s="8">
        <f t="shared" si="0"/>
        <v>0.99849814896860367</v>
      </c>
      <c r="AN16" s="8">
        <f t="shared" si="1"/>
        <v>1.0288065780725819</v>
      </c>
      <c r="AO16" s="8">
        <f t="shared" si="2"/>
        <v>0.95872857770616671</v>
      </c>
      <c r="AP16" s="8">
        <f t="shared" si="3"/>
        <v>0.97554666713653904</v>
      </c>
      <c r="AQ16" s="8">
        <f>'30.06.2016'!AK16+'30.06.2016'!AL16</f>
        <v>2.9880000000000004</v>
      </c>
      <c r="AR16" s="8">
        <f>'30.06.2016'!P16+'30.06.2016'!R16+'30.06.2016'!AG16*1.2+'30.06.2016'!AH16*1.2</f>
        <v>2.988</v>
      </c>
    </row>
    <row r="17" spans="1:44" s="36" customFormat="1" x14ac:dyDescent="0.25">
      <c r="A17" s="54" t="s">
        <v>22</v>
      </c>
      <c r="B17" s="34">
        <v>48.48</v>
      </c>
      <c r="C17" s="34">
        <v>6.8789999999999996</v>
      </c>
      <c r="D17" s="34">
        <v>7.4999999999999997E-2</v>
      </c>
      <c r="E17" s="34">
        <v>46.804000000000002</v>
      </c>
      <c r="F17" s="34">
        <v>4.7789999999999999</v>
      </c>
      <c r="G17" s="34"/>
      <c r="H17" s="34"/>
      <c r="I17" s="34">
        <v>1.1399999999999999</v>
      </c>
      <c r="J17" s="34">
        <v>1.68</v>
      </c>
      <c r="K17" s="34">
        <v>1.68</v>
      </c>
      <c r="L17" s="34">
        <v>2.71</v>
      </c>
      <c r="M17" s="34">
        <v>1.3680000000000001</v>
      </c>
      <c r="N17" s="34">
        <v>2.016</v>
      </c>
      <c r="O17" s="34">
        <v>2.016</v>
      </c>
      <c r="P17" s="34">
        <v>3.2519999999999998</v>
      </c>
      <c r="Q17" s="34">
        <v>55.267000000000003</v>
      </c>
      <c r="R17" s="34">
        <v>11.557</v>
      </c>
      <c r="S17" s="34">
        <v>0.126</v>
      </c>
      <c r="T17" s="34">
        <v>78.631</v>
      </c>
      <c r="U17" s="34">
        <v>12.951000000000001</v>
      </c>
      <c r="V17" s="34">
        <v>0</v>
      </c>
      <c r="W17" s="34">
        <v>7.694</v>
      </c>
      <c r="X17" s="34">
        <v>0.33</v>
      </c>
      <c r="Y17" s="34">
        <v>1.9E-2</v>
      </c>
      <c r="Z17" s="34">
        <v>0</v>
      </c>
      <c r="AA17" s="34">
        <v>0</v>
      </c>
      <c r="AB17" s="34">
        <v>0</v>
      </c>
      <c r="AC17" s="34">
        <f t="shared" si="4"/>
        <v>0.15870462046204623</v>
      </c>
      <c r="AD17" s="34">
        <f t="shared" si="5"/>
        <v>0</v>
      </c>
      <c r="AE17" s="34">
        <f t="shared" si="6"/>
        <v>5.0186942766752951E-2</v>
      </c>
      <c r="AF17" s="34">
        <f t="shared" si="7"/>
        <v>0</v>
      </c>
      <c r="AG17" s="4">
        <f t="shared" si="8"/>
        <v>1.298704620462046</v>
      </c>
      <c r="AH17" s="4">
        <f t="shared" si="9"/>
        <v>1.68</v>
      </c>
      <c r="AI17" s="8">
        <f t="shared" si="10"/>
        <v>1.5584455445544552</v>
      </c>
      <c r="AJ17" s="8">
        <f t="shared" si="10"/>
        <v>2.016</v>
      </c>
      <c r="AK17" s="8">
        <f t="shared" si="11"/>
        <v>2.0762243313201032</v>
      </c>
      <c r="AL17" s="8">
        <f t="shared" si="12"/>
        <v>3.2519999999999998</v>
      </c>
      <c r="AM17" s="35">
        <f t="shared" si="0"/>
        <v>1.2987004950495051</v>
      </c>
      <c r="AN17" s="35">
        <f t="shared" si="1"/>
        <v>1.6800059823946671</v>
      </c>
      <c r="AO17" s="35">
        <f t="shared" si="2"/>
        <v>1.7280127925570579</v>
      </c>
      <c r="AP17" s="35">
        <f t="shared" si="3"/>
        <v>2.7099811676082863</v>
      </c>
      <c r="AQ17" s="8">
        <f>'30.06.2016'!AK17+'30.06.2016'!AL17</f>
        <v>3.946445358299064</v>
      </c>
      <c r="AR17" s="8">
        <f>'30.06.2016'!P17+'30.06.2016'!R17+'30.06.2016'!AG17*1.2+'30.06.2016'!AH17*1.2</f>
        <v>5.5592883461416989</v>
      </c>
    </row>
    <row r="18" spans="1:44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>
        <v>0.84299999999999997</v>
      </c>
      <c r="AB18" s="4"/>
      <c r="AC18" s="4">
        <f t="shared" si="4"/>
        <v>6.9620980531868437E-2</v>
      </c>
      <c r="AD18" s="4">
        <f t="shared" si="5"/>
        <v>3.5452454816255349E-2</v>
      </c>
      <c r="AE18" s="4">
        <f t="shared" si="6"/>
        <v>6.6647452986526398E-2</v>
      </c>
      <c r="AF18" s="4">
        <f t="shared" si="7"/>
        <v>7.6448716786070556E-2</v>
      </c>
      <c r="AG18" s="4">
        <f t="shared" si="8"/>
        <v>1.0996209805318684</v>
      </c>
      <c r="AH18" s="4">
        <f t="shared" si="9"/>
        <v>1.0654524548162554</v>
      </c>
      <c r="AI18" s="8">
        <f t="shared" si="10"/>
        <v>1.319545176638242</v>
      </c>
      <c r="AJ18" s="8">
        <f t="shared" si="10"/>
        <v>1.2785429457795063</v>
      </c>
      <c r="AK18" s="8">
        <f t="shared" si="11"/>
        <v>1.0879769435838316</v>
      </c>
      <c r="AL18" s="8">
        <f t="shared" si="12"/>
        <v>1.0997384601432847</v>
      </c>
      <c r="AM18" s="8">
        <f t="shared" si="0"/>
        <v>0.51169926678465538</v>
      </c>
      <c r="AN18" s="8">
        <f t="shared" si="1"/>
        <v>1.0327977651216991</v>
      </c>
      <c r="AO18" s="8">
        <f t="shared" si="2"/>
        <v>0.87509244802366659</v>
      </c>
      <c r="AP18" s="8">
        <f t="shared" si="3"/>
        <v>0.86832320667452612</v>
      </c>
      <c r="AQ18" s="8">
        <f>'30.06.2016'!AK18+'30.06.2016'!AL18</f>
        <v>3.8279999999999994</v>
      </c>
      <c r="AR18" s="8">
        <f>'30.06.2016'!P18+'30.06.2016'!R18+'30.06.2016'!AG18*1.2+'30.06.2016'!AH18*1.2</f>
        <v>4.4039999999999999</v>
      </c>
    </row>
    <row r="19" spans="1:44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4">
        <f t="shared" si="8"/>
        <v>0.88</v>
      </c>
      <c r="AH19" s="4">
        <f t="shared" si="9"/>
        <v>1.64</v>
      </c>
      <c r="AI19" s="8">
        <f t="shared" si="10"/>
        <v>1.056</v>
      </c>
      <c r="AJ19" s="8">
        <f t="shared" si="10"/>
        <v>1.9679999999999997</v>
      </c>
      <c r="AK19" s="8">
        <f t="shared" si="11"/>
        <v>1.272</v>
      </c>
      <c r="AL19" s="8">
        <f t="shared" si="12"/>
        <v>2.3639999999999999</v>
      </c>
      <c r="AM19" s="8">
        <f t="shared" si="0"/>
        <v>0.87942701671976364</v>
      </c>
      <c r="AN19" s="8">
        <f t="shared" si="1"/>
        <v>1.639238711141366</v>
      </c>
      <c r="AO19" s="8">
        <f t="shared" si="2"/>
        <v>1.0438565051643804</v>
      </c>
      <c r="AP19" s="8">
        <f t="shared" si="3"/>
        <v>1.8885325850953669</v>
      </c>
      <c r="AQ19" s="8">
        <f>'30.06.2016'!AK19+'30.06.2016'!AL19</f>
        <v>4.0311481768155701</v>
      </c>
      <c r="AR19" s="8">
        <f>'30.06.2016'!P19+'30.06.2016'!R19+'30.06.2016'!AG19*1.2+'30.06.2016'!AH19*1.2</f>
        <v>3.9961878463487066</v>
      </c>
    </row>
    <row r="20" spans="1:44" s="36" customFormat="1" x14ac:dyDescent="0.25">
      <c r="A20" s="54" t="s">
        <v>82</v>
      </c>
      <c r="B20" s="34">
        <v>41.515999999999998</v>
      </c>
      <c r="C20" s="34">
        <v>14.92</v>
      </c>
      <c r="D20" s="34">
        <v>0</v>
      </c>
      <c r="E20" s="34">
        <v>38.89</v>
      </c>
      <c r="F20" s="34">
        <v>13.564</v>
      </c>
      <c r="G20" s="34">
        <v>0</v>
      </c>
      <c r="H20" s="34"/>
      <c r="I20" s="34">
        <v>1</v>
      </c>
      <c r="J20" s="34">
        <v>1</v>
      </c>
      <c r="K20" s="34">
        <v>2.08</v>
      </c>
      <c r="L20" s="34">
        <v>2.08</v>
      </c>
      <c r="M20" s="34">
        <v>1.2</v>
      </c>
      <c r="N20" s="34">
        <v>1.2</v>
      </c>
      <c r="O20" s="34">
        <v>2.496</v>
      </c>
      <c r="P20" s="34">
        <v>2.496</v>
      </c>
      <c r="Q20" s="34">
        <v>40.279000000000003</v>
      </c>
      <c r="R20" s="34">
        <v>14.988</v>
      </c>
      <c r="S20" s="34">
        <v>0</v>
      </c>
      <c r="T20" s="34">
        <v>80.891000000000005</v>
      </c>
      <c r="U20" s="34">
        <v>28.213000000000001</v>
      </c>
      <c r="V20" s="34">
        <v>0</v>
      </c>
      <c r="W20" s="34">
        <v>4.5049999999999999</v>
      </c>
      <c r="X20" s="34">
        <v>1.718</v>
      </c>
      <c r="Y20" s="34">
        <v>0</v>
      </c>
      <c r="Z20" s="34">
        <v>6.2770000000000001</v>
      </c>
      <c r="AA20" s="34">
        <v>2.1869999999999998</v>
      </c>
      <c r="AB20" s="34">
        <v>0</v>
      </c>
      <c r="AC20" s="34">
        <f t="shared" si="4"/>
        <v>0.1085123807688602</v>
      </c>
      <c r="AD20" s="34">
        <f t="shared" si="5"/>
        <v>0.16140395988686038</v>
      </c>
      <c r="AE20" s="34">
        <f t="shared" si="6"/>
        <v>0.11514745308310992</v>
      </c>
      <c r="AF20" s="34">
        <f t="shared" si="7"/>
        <v>0.16123562370982009</v>
      </c>
      <c r="AG20" s="4">
        <f t="shared" si="8"/>
        <v>1.1085123807688602</v>
      </c>
      <c r="AH20" s="4">
        <f t="shared" si="9"/>
        <v>2.2414039598868603</v>
      </c>
      <c r="AI20" s="8">
        <f t="shared" si="10"/>
        <v>1.3302148569226322</v>
      </c>
      <c r="AJ20" s="8">
        <f t="shared" si="10"/>
        <v>2.6896847518642324</v>
      </c>
      <c r="AK20" s="8">
        <f t="shared" si="11"/>
        <v>1.3381769436997319</v>
      </c>
      <c r="AL20" s="8">
        <f t="shared" si="12"/>
        <v>2.6894827484517845</v>
      </c>
      <c r="AM20" s="35">
        <f t="shared" si="0"/>
        <v>1.0787166393679548</v>
      </c>
      <c r="AN20" s="35">
        <f t="shared" si="1"/>
        <v>2.2413988171766523</v>
      </c>
      <c r="AO20" s="35">
        <f t="shared" si="2"/>
        <v>1.11970509383378</v>
      </c>
      <c r="AP20" s="35">
        <f t="shared" si="3"/>
        <v>2.2412267767620171</v>
      </c>
      <c r="AQ20" s="8">
        <f>'30.06.2016'!AK20+'30.06.2016'!AL20</f>
        <v>4.3657960047003517</v>
      </c>
      <c r="AR20" s="8">
        <f>'30.06.2016'!P20+'30.06.2016'!R20+'30.06.2016'!AG20*1.2+'30.06.2016'!AH20*1.2</f>
        <v>3.9179692227438707</v>
      </c>
    </row>
    <row r="21" spans="1:44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 t="shared" si="8"/>
        <v>0</v>
      </c>
      <c r="AH21" s="4">
        <f t="shared" si="9"/>
        <v>0</v>
      </c>
      <c r="AI21" s="8">
        <f t="shared" si="10"/>
        <v>0</v>
      </c>
      <c r="AJ21" s="8">
        <f t="shared" si="10"/>
        <v>0</v>
      </c>
      <c r="AK21" s="8">
        <f t="shared" si="11"/>
        <v>0</v>
      </c>
      <c r="AL21" s="8">
        <f t="shared" si="12"/>
        <v>0</v>
      </c>
      <c r="AM21" s="8"/>
      <c r="AN21" s="8"/>
      <c r="AO21" s="8"/>
      <c r="AP21" s="8"/>
      <c r="AQ21" s="8">
        <f>'30.06.2016'!AK21+'30.06.2016'!AL21</f>
        <v>3.1259170250667263</v>
      </c>
      <c r="AR21" s="8">
        <f>'30.06.2016'!P21+'30.06.2016'!R21+'30.06.2016'!AG21*1.2+'30.06.2016'!AH21*1.2</f>
        <v>3.7595032811753573</v>
      </c>
    </row>
    <row r="22" spans="1:44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4"/>
        <v>5.9174293350611491E-3</v>
      </c>
      <c r="AD22" s="4">
        <f t="shared" si="5"/>
        <v>5.889227873654812E-3</v>
      </c>
      <c r="AE22" s="4">
        <f t="shared" si="6"/>
        <v>1.4628205774898577E-3</v>
      </c>
      <c r="AF22" s="4">
        <f t="shared" si="7"/>
        <v>9.4609936746499425E-4</v>
      </c>
      <c r="AG22" s="4">
        <f t="shared" si="8"/>
        <v>0.88369138252207013</v>
      </c>
      <c r="AH22" s="4">
        <f t="shared" si="9"/>
        <v>1.6710127549342522</v>
      </c>
      <c r="AI22" s="8">
        <f t="shared" si="10"/>
        <v>1.0604296590264841</v>
      </c>
      <c r="AJ22" s="8">
        <f t="shared" si="10"/>
        <v>2.0052153059211024</v>
      </c>
      <c r="AK22" s="8">
        <f t="shared" si="11"/>
        <v>1.1300613231680514</v>
      </c>
      <c r="AL22" s="8">
        <f t="shared" si="12"/>
        <v>2.5965659296102066</v>
      </c>
      <c r="AM22" s="8">
        <f t="shared" si="0"/>
        <v>0.88369138252207025</v>
      </c>
      <c r="AN22" s="8">
        <f t="shared" si="1"/>
        <v>1.6710127549342522</v>
      </c>
      <c r="AO22" s="8">
        <f t="shared" si="2"/>
        <v>0.94171776930670958</v>
      </c>
      <c r="AP22" s="8">
        <f t="shared" si="3"/>
        <v>2.1638049413418394</v>
      </c>
      <c r="AQ22" s="8">
        <f>'30.06.2016'!AK22+'30.06.2016'!AL22</f>
        <v>3.8159999999999998</v>
      </c>
      <c r="AR22" s="8">
        <f>'30.06.2016'!P22+'30.06.2016'!R22+'30.06.2016'!AG22*1.2+'30.06.2016'!AH22*1.2</f>
        <v>3.8159999999999998</v>
      </c>
    </row>
    <row r="23" spans="1:44" s="36" customFormat="1" x14ac:dyDescent="0.25">
      <c r="A23" s="54" t="s">
        <v>27</v>
      </c>
      <c r="B23" s="34">
        <v>27.053999999999998</v>
      </c>
      <c r="C23" s="34">
        <v>8.9260000000000002</v>
      </c>
      <c r="D23" s="34">
        <v>0</v>
      </c>
      <c r="E23" s="34">
        <v>24.202999999999999</v>
      </c>
      <c r="F23" s="34">
        <v>3.0680000000000001</v>
      </c>
      <c r="G23" s="34">
        <v>0</v>
      </c>
      <c r="H23" s="34"/>
      <c r="I23" s="34">
        <v>0.8</v>
      </c>
      <c r="J23" s="34">
        <v>0.8</v>
      </c>
      <c r="K23" s="34">
        <v>1.1399999999999999</v>
      </c>
      <c r="L23" s="34">
        <v>1.1399999999999999</v>
      </c>
      <c r="M23" s="34">
        <v>0.96</v>
      </c>
      <c r="N23" s="34">
        <v>0.96</v>
      </c>
      <c r="O23" s="34">
        <v>1.37</v>
      </c>
      <c r="P23" s="34">
        <v>1.37</v>
      </c>
      <c r="Q23" s="34">
        <v>20.622</v>
      </c>
      <c r="R23" s="34">
        <v>8.1769999999999996</v>
      </c>
      <c r="S23" s="34">
        <v>0</v>
      </c>
      <c r="T23" s="34">
        <v>26.148</v>
      </c>
      <c r="U23" s="34">
        <v>4.976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f t="shared" si="4"/>
        <v>0</v>
      </c>
      <c r="AD23" s="34">
        <f t="shared" si="5"/>
        <v>0</v>
      </c>
      <c r="AE23" s="34">
        <f t="shared" si="6"/>
        <v>0</v>
      </c>
      <c r="AF23" s="34">
        <f t="shared" si="7"/>
        <v>0</v>
      </c>
      <c r="AG23" s="4">
        <f t="shared" si="8"/>
        <v>0.8</v>
      </c>
      <c r="AH23" s="4">
        <f t="shared" si="9"/>
        <v>1.1399999999999999</v>
      </c>
      <c r="AI23" s="8">
        <f t="shared" si="10"/>
        <v>0.96</v>
      </c>
      <c r="AJ23" s="8">
        <f t="shared" si="10"/>
        <v>1.3679999999999999</v>
      </c>
      <c r="AK23" s="8">
        <f t="shared" si="11"/>
        <v>0.96</v>
      </c>
      <c r="AL23" s="8">
        <f t="shared" si="12"/>
        <v>1.3679999999999999</v>
      </c>
      <c r="AM23" s="35">
        <f t="shared" si="0"/>
        <v>0.76225327123530717</v>
      </c>
      <c r="AN23" s="35">
        <f t="shared" si="1"/>
        <v>1.0803619386026526</v>
      </c>
      <c r="AO23" s="35">
        <f t="shared" si="2"/>
        <v>0.9160878332959892</v>
      </c>
      <c r="AP23" s="35">
        <f t="shared" si="3"/>
        <v>1.621903520208605</v>
      </c>
      <c r="AQ23" s="8">
        <f>'30.06.2016'!AK23+'30.06.2016'!AL23</f>
        <v>3.2831999999999999</v>
      </c>
      <c r="AR23" s="8">
        <f>'30.06.2016'!P23+'30.06.2016'!R23+'30.06.2016'!AG23*1.2+'30.06.2016'!AH23*1.2</f>
        <v>3.282</v>
      </c>
    </row>
    <row r="24" spans="1:44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4">
        <f t="shared" si="8"/>
        <v>1.1100000000000001</v>
      </c>
      <c r="AH24" s="4">
        <f t="shared" si="9"/>
        <v>1.42</v>
      </c>
      <c r="AI24" s="8">
        <f t="shared" si="10"/>
        <v>1.3320000000000001</v>
      </c>
      <c r="AJ24" s="8">
        <f t="shared" si="10"/>
        <v>1.704</v>
      </c>
      <c r="AK24" s="8">
        <f t="shared" si="11"/>
        <v>1.3320000000000001</v>
      </c>
      <c r="AL24" s="8">
        <f t="shared" si="12"/>
        <v>1.704</v>
      </c>
      <c r="AM24" s="8">
        <f t="shared" si="0"/>
        <v>1.0845812438757276</v>
      </c>
      <c r="AN24" s="8">
        <f t="shared" si="1"/>
        <v>1.373533830622842</v>
      </c>
      <c r="AO24" s="8">
        <f t="shared" si="2"/>
        <v>1.080019864260884</v>
      </c>
      <c r="AP24" s="8">
        <f t="shared" si="3"/>
        <v>1.3716961563845502</v>
      </c>
      <c r="AQ24" s="8">
        <f>'30.06.2016'!AK24+'30.06.2016'!AL24</f>
        <v>3.4450017061727771</v>
      </c>
      <c r="AR24" s="8">
        <f>'30.06.2016'!P24+'30.06.2016'!R24+'30.06.2016'!AG24*1.2+'30.06.2016'!AH24*1.2</f>
        <v>3.984</v>
      </c>
    </row>
    <row r="25" spans="1:44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4"/>
        <v>0.10616369895976012</v>
      </c>
      <c r="AD25" s="4">
        <f t="shared" si="5"/>
        <v>0.10538616644262495</v>
      </c>
      <c r="AE25" s="4">
        <f t="shared" si="6"/>
        <v>0.17103031745559491</v>
      </c>
      <c r="AF25" s="4">
        <f t="shared" si="7"/>
        <v>0.16326458289035367</v>
      </c>
      <c r="AG25" s="4">
        <f t="shared" si="8"/>
        <v>0.86816369895976009</v>
      </c>
      <c r="AH25" s="4">
        <f t="shared" si="9"/>
        <v>1.3183861664426251</v>
      </c>
      <c r="AI25" s="8">
        <f t="shared" si="10"/>
        <v>1.041796438751712</v>
      </c>
      <c r="AJ25" s="8">
        <f t="shared" si="10"/>
        <v>1.58206339973115</v>
      </c>
      <c r="AK25" s="8">
        <f t="shared" si="11"/>
        <v>1.1196363809467138</v>
      </c>
      <c r="AL25" s="8">
        <f t="shared" si="12"/>
        <v>2.2335174994684244</v>
      </c>
      <c r="AM25" s="8">
        <f t="shared" si="0"/>
        <v>0.867745159737904</v>
      </c>
      <c r="AN25" s="8">
        <f t="shared" si="1"/>
        <v>1.3183505438103387</v>
      </c>
      <c r="AO25" s="8">
        <f t="shared" si="2"/>
        <v>0.93286424087352371</v>
      </c>
      <c r="AP25" s="8">
        <f t="shared" si="3"/>
        <v>1.8613296477425756</v>
      </c>
      <c r="AQ25" s="8">
        <f>'30.06.2016'!AK25+'30.06.2016'!AL25</f>
        <v>2.4</v>
      </c>
      <c r="AR25" s="8">
        <f>'30.06.2016'!P25+'30.06.2016'!R25+'30.06.2016'!AG25*1.2+'30.06.2016'!AH25*1.2</f>
        <v>3.2880000000000003</v>
      </c>
    </row>
    <row r="26" spans="1:44" s="36" customFormat="1" x14ac:dyDescent="0.25">
      <c r="A26" s="54" t="s">
        <v>68</v>
      </c>
      <c r="B26" s="34">
        <v>65.808000000000007</v>
      </c>
      <c r="C26" s="34">
        <v>30.744</v>
      </c>
      <c r="D26" s="34">
        <v>0</v>
      </c>
      <c r="E26" s="34">
        <v>62.63</v>
      </c>
      <c r="F26" s="34">
        <v>20.655000000000001</v>
      </c>
      <c r="G26" s="34"/>
      <c r="H26" s="34"/>
      <c r="I26" s="34">
        <v>0.89</v>
      </c>
      <c r="J26" s="34">
        <v>1.28</v>
      </c>
      <c r="K26" s="34">
        <v>0.89</v>
      </c>
      <c r="L26" s="34">
        <v>1.28</v>
      </c>
      <c r="M26" s="34">
        <v>1.0680000000000001</v>
      </c>
      <c r="N26" s="34">
        <v>1.536</v>
      </c>
      <c r="O26" s="34">
        <v>1.0680000000000001</v>
      </c>
      <c r="P26" s="34">
        <v>1.536</v>
      </c>
      <c r="Q26" s="34">
        <v>58.569000000000003</v>
      </c>
      <c r="R26" s="34">
        <v>39.351999999999997</v>
      </c>
      <c r="S26" s="34">
        <v>0</v>
      </c>
      <c r="T26" s="34">
        <v>56.006</v>
      </c>
      <c r="U26" s="34">
        <v>30.353000000000002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f t="shared" si="4"/>
        <v>0</v>
      </c>
      <c r="AD26" s="34">
        <f t="shared" si="5"/>
        <v>0</v>
      </c>
      <c r="AE26" s="34">
        <f t="shared" si="6"/>
        <v>0</v>
      </c>
      <c r="AF26" s="34">
        <f t="shared" si="7"/>
        <v>0</v>
      </c>
      <c r="AG26" s="4">
        <f t="shared" si="8"/>
        <v>0.89</v>
      </c>
      <c r="AH26" s="4">
        <f t="shared" si="9"/>
        <v>0.89</v>
      </c>
      <c r="AI26" s="8">
        <f t="shared" si="10"/>
        <v>1.0680000000000001</v>
      </c>
      <c r="AJ26" s="8">
        <f t="shared" si="10"/>
        <v>1.0680000000000001</v>
      </c>
      <c r="AK26" s="8">
        <f t="shared" si="11"/>
        <v>1.536</v>
      </c>
      <c r="AL26" s="8">
        <f t="shared" si="12"/>
        <v>1.536</v>
      </c>
      <c r="AM26" s="35">
        <f t="shared" si="0"/>
        <v>0.88999817651349378</v>
      </c>
      <c r="AN26" s="35">
        <f t="shared" si="1"/>
        <v>0.8942359891425834</v>
      </c>
      <c r="AO26" s="35">
        <f t="shared" si="2"/>
        <v>1.2799895914650012</v>
      </c>
      <c r="AP26" s="35">
        <f t="shared" si="3"/>
        <v>1.469523117889131</v>
      </c>
      <c r="AQ26" s="8">
        <f>'30.06.2016'!AK26+'30.06.2016'!AL26</f>
        <v>2.7</v>
      </c>
      <c r="AR26" s="8">
        <f>'30.06.2016'!P26+'30.06.2016'!R26+'30.06.2016'!AG26*1.2+'30.06.2016'!AH26*1.2</f>
        <v>2.7</v>
      </c>
    </row>
    <row r="27" spans="1:44" x14ac:dyDescent="0.25">
      <c r="A27" s="54" t="s">
        <v>111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28">W27/B27</f>
        <v>0</v>
      </c>
      <c r="AD27" s="4">
        <f t="shared" ref="AD27" si="29">Z27/E27</f>
        <v>0</v>
      </c>
      <c r="AE27" s="4">
        <f t="shared" ref="AE27" si="30">(X27+Y27)/(C27+D27)</f>
        <v>0</v>
      </c>
      <c r="AF27" s="4">
        <f t="shared" ref="AF27" si="31">(AA27+AB27)/(F27+G27)</f>
        <v>0</v>
      </c>
      <c r="AG27" s="4">
        <f t="shared" ref="AG27" si="32">I27+AC27</f>
        <v>0.75</v>
      </c>
      <c r="AH27" s="4">
        <f t="shared" ref="AH27" si="33">K27+AD27</f>
        <v>1.24</v>
      </c>
      <c r="AI27" s="8">
        <f t="shared" ref="AI27" si="34">AG27*1.2</f>
        <v>0.89999999999999991</v>
      </c>
      <c r="AJ27" s="8">
        <f t="shared" ref="AJ27" si="35">AH27*1.2</f>
        <v>1.488</v>
      </c>
      <c r="AK27" s="8">
        <f t="shared" ref="AK27" si="36">(J27+AE27)*1.2</f>
        <v>0.89999999999999991</v>
      </c>
      <c r="AL27" s="8">
        <f t="shared" ref="AL27" si="37">(AF27+L27)*1.2</f>
        <v>1.488</v>
      </c>
      <c r="AM27" s="8">
        <f t="shared" ref="AM27" si="38">(Q27+W27)/B27</f>
        <v>0.75615624673314896</v>
      </c>
      <c r="AN27" s="8">
        <f t="shared" ref="AN27" si="39">(T27+Z27)/E27</f>
        <v>1.2315762399589876</v>
      </c>
      <c r="AO27" s="8">
        <f t="shared" ref="AO27" si="40">(R27+X27)/C27</f>
        <v>0.65771646125267458</v>
      </c>
      <c r="AP27" s="8">
        <f t="shared" ref="AP27" si="41">(U27+V27+AA27+AB27)/(F27+G27)</f>
        <v>1.1102469659745284</v>
      </c>
      <c r="AQ27" s="8">
        <f>'30.06.2016'!AK27+'30.06.2016'!AL27</f>
        <v>3.6479999999999997</v>
      </c>
      <c r="AR27" s="8">
        <f>'30.06.2016'!P27+'30.06.2016'!R27+'30.06.2016'!AG27*1.2+'30.06.2016'!AH27*1.2</f>
        <v>3.6479999999999997</v>
      </c>
    </row>
    <row r="28" spans="1:44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0.75</v>
      </c>
      <c r="AH28" s="4">
        <f t="shared" si="9"/>
        <v>1.24</v>
      </c>
      <c r="AI28" s="8">
        <f t="shared" si="10"/>
        <v>0.89999999999999991</v>
      </c>
      <c r="AJ28" s="8">
        <f t="shared" si="10"/>
        <v>1.488</v>
      </c>
      <c r="AK28" s="8">
        <f t="shared" si="11"/>
        <v>0.89999999999999991</v>
      </c>
      <c r="AL28" s="8">
        <f t="shared" si="12"/>
        <v>1.488</v>
      </c>
      <c r="AM28" s="8">
        <f t="shared" si="0"/>
        <v>0.75615624673314896</v>
      </c>
      <c r="AN28" s="8">
        <f t="shared" si="1"/>
        <v>1.2315762399589876</v>
      </c>
      <c r="AO28" s="8">
        <f t="shared" si="2"/>
        <v>0.65771646125267458</v>
      </c>
      <c r="AP28" s="8">
        <f t="shared" si="3"/>
        <v>1.1102469659745284</v>
      </c>
      <c r="AQ28" s="8">
        <f>'30.06.2016'!AK28+'30.06.2016'!AL28</f>
        <v>2.9939999999999998</v>
      </c>
      <c r="AR28" s="8">
        <f>'30.06.2016'!P28+'30.06.2016'!R28+'30.06.2016'!AG28*1.2+'30.06.2016'!AH28*1.2</f>
        <v>3.274</v>
      </c>
    </row>
    <row r="29" spans="1:44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0.95</v>
      </c>
      <c r="AH29" s="4">
        <f t="shared" si="9"/>
        <v>1.2</v>
      </c>
      <c r="AI29" s="8">
        <f t="shared" si="10"/>
        <v>1.1399999999999999</v>
      </c>
      <c r="AJ29" s="8">
        <f t="shared" si="10"/>
        <v>1.44</v>
      </c>
      <c r="AK29" s="8">
        <f t="shared" si="11"/>
        <v>1.26</v>
      </c>
      <c r="AL29" s="8">
        <f t="shared" si="12"/>
        <v>1.62</v>
      </c>
      <c r="AM29" s="8">
        <f>(Q29+W29)/B29</f>
        <v>0.94997561885093085</v>
      </c>
      <c r="AN29" s="8">
        <f>(T29+Z29)/E29</f>
        <v>1.199990389697756</v>
      </c>
      <c r="AO29" s="8">
        <f>(R29+X29)/C29</f>
        <v>1.0500039249548629</v>
      </c>
      <c r="AP29" s="8">
        <f>(U29+V29+AA29+AB29)/(F29+G29)</f>
        <v>1.4598601909633748</v>
      </c>
      <c r="AQ29" s="8">
        <f>'30.06.2016'!AK29+'30.06.2016'!AL29</f>
        <v>2.6760000000000002</v>
      </c>
      <c r="AR29" s="8">
        <f>'30.06.2016'!P29+'30.06.2016'!R29+'30.06.2016'!AG29*1.2+'30.06.2016'!AH29*1.2</f>
        <v>3.1679999999999997</v>
      </c>
    </row>
    <row r="30" spans="1:44" s="36" customFormat="1" x14ac:dyDescent="0.25">
      <c r="A30" s="55" t="s">
        <v>51</v>
      </c>
      <c r="B30" s="34">
        <v>86.088999999999999</v>
      </c>
      <c r="C30" s="34">
        <v>29.715</v>
      </c>
      <c r="D30" s="34">
        <v>1.278</v>
      </c>
      <c r="E30" s="34">
        <v>82.031999999999996</v>
      </c>
      <c r="F30" s="34">
        <v>161.767</v>
      </c>
      <c r="G30" s="34">
        <v>6.4000000000000001E-2</v>
      </c>
      <c r="H30" s="34"/>
      <c r="I30" s="34">
        <v>0.62</v>
      </c>
      <c r="J30" s="34">
        <v>0.9</v>
      </c>
      <c r="K30" s="34">
        <v>1.22</v>
      </c>
      <c r="L30" s="34">
        <v>1.38</v>
      </c>
      <c r="M30" s="34">
        <f>I30*1.2</f>
        <v>0.74399999999999999</v>
      </c>
      <c r="N30" s="34">
        <f>J30*1.2</f>
        <v>1.08</v>
      </c>
      <c r="O30" s="34">
        <f>K30*1.2</f>
        <v>1.464</v>
      </c>
      <c r="P30" s="34">
        <f>L30*1.2</f>
        <v>1.6559999999999999</v>
      </c>
      <c r="Q30" s="34">
        <v>53.636000000000003</v>
      </c>
      <c r="R30" s="34">
        <v>26.614999999999998</v>
      </c>
      <c r="S30" s="34">
        <v>1.1499999999999999</v>
      </c>
      <c r="T30" s="34">
        <v>100.179</v>
      </c>
      <c r="U30" s="34">
        <v>239.465</v>
      </c>
      <c r="V30" s="34">
        <v>8.7999999999999995E-2</v>
      </c>
      <c r="W30" s="34"/>
      <c r="X30" s="34"/>
      <c r="Y30" s="34"/>
      <c r="Z30" s="34"/>
      <c r="AA30" s="34"/>
      <c r="AB30" s="34"/>
      <c r="AC30" s="34">
        <f t="shared" si="4"/>
        <v>0</v>
      </c>
      <c r="AD30" s="34">
        <f t="shared" si="5"/>
        <v>0</v>
      </c>
      <c r="AE30" s="34">
        <f t="shared" si="6"/>
        <v>0</v>
      </c>
      <c r="AF30" s="34">
        <f t="shared" si="7"/>
        <v>0</v>
      </c>
      <c r="AG30" s="4">
        <f t="shared" si="8"/>
        <v>0.62</v>
      </c>
      <c r="AH30" s="4">
        <f t="shared" si="9"/>
        <v>1.22</v>
      </c>
      <c r="AI30" s="8">
        <f t="shared" si="10"/>
        <v>0.74399999999999999</v>
      </c>
      <c r="AJ30" s="8">
        <f t="shared" si="10"/>
        <v>1.464</v>
      </c>
      <c r="AK30" s="8">
        <f t="shared" si="11"/>
        <v>1.08</v>
      </c>
      <c r="AL30" s="8">
        <f t="shared" si="12"/>
        <v>1.6559999999999999</v>
      </c>
      <c r="AM30" s="35">
        <f t="shared" ref="AM30:AM48" si="42">(Q30+W30)/B30</f>
        <v>0.62302965535666577</v>
      </c>
      <c r="AN30" s="35">
        <f t="shared" ref="AN30:AN48" si="43">(T30+Z30)/E30</f>
        <v>1.221218548858982</v>
      </c>
      <c r="AO30" s="35">
        <f t="shared" ref="AO30:AO48" si="44">(R30+X30)/C30</f>
        <v>0.89567558472152109</v>
      </c>
      <c r="AP30" s="35">
        <f t="shared" ref="AP30:AP48" si="45">(U30+V30+AA30+AB30)/(F30+G30)</f>
        <v>1.4802664508036163</v>
      </c>
      <c r="AQ30" s="8">
        <f>'30.06.2016'!AK30+'30.06.2016'!AL30</f>
        <v>2.58</v>
      </c>
      <c r="AR30" s="8">
        <f>'30.06.2016'!P30+'30.06.2016'!R30+'30.06.2016'!AG30*1.2+'30.06.2016'!AH30*1.2</f>
        <v>2.58</v>
      </c>
    </row>
    <row r="31" spans="1:44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0.76400000000000001</v>
      </c>
      <c r="AH31" s="4">
        <f t="shared" si="9"/>
        <v>0.64500000000000002</v>
      </c>
      <c r="AI31" s="8">
        <f t="shared" si="10"/>
        <v>0.91679999999999995</v>
      </c>
      <c r="AJ31" s="8">
        <f t="shared" si="10"/>
        <v>0.77400000000000002</v>
      </c>
      <c r="AK31" s="8">
        <f t="shared" si="11"/>
        <v>0.91679999999999995</v>
      </c>
      <c r="AL31" s="8">
        <f t="shared" si="12"/>
        <v>0.77400000000000002</v>
      </c>
      <c r="AM31" s="8">
        <f t="shared" si="42"/>
        <v>0.76399873769748139</v>
      </c>
      <c r="AN31" s="8">
        <f t="shared" si="43"/>
        <v>0.64499962748652739</v>
      </c>
      <c r="AO31" s="8">
        <f t="shared" si="44"/>
        <v>0.76400345399595515</v>
      </c>
      <c r="AP31" s="8">
        <f t="shared" si="45"/>
        <v>0.64499891706945289</v>
      </c>
      <c r="AQ31" s="8">
        <f>'30.06.2016'!AK31+'30.06.2016'!AL31</f>
        <v>1.98</v>
      </c>
      <c r="AR31" s="8">
        <f>'30.06.2016'!P31+'30.06.2016'!R31+'30.06.2016'!AG31*1.2+'30.06.2016'!AH31*1.2</f>
        <v>1.98</v>
      </c>
    </row>
    <row r="32" spans="1:44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  <c r="AJ32" s="8"/>
      <c r="AK32" s="8"/>
      <c r="AL32" s="8"/>
      <c r="AM32" s="8"/>
      <c r="AN32" s="8"/>
      <c r="AO32" s="8"/>
      <c r="AP32" s="8"/>
      <c r="AQ32" s="8">
        <f>'30.06.2016'!AK32+'30.06.2016'!AL32</f>
        <v>4.2359999999999998</v>
      </c>
      <c r="AR32" s="8">
        <f>'30.06.2016'!P32+'30.06.2016'!R32+'30.06.2016'!AG32*1.2+'30.06.2016'!AH32*1.2</f>
        <v>4.68</v>
      </c>
    </row>
    <row r="33" spans="1:44" x14ac:dyDescent="0.25">
      <c r="A33" s="54" t="s">
        <v>108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  <c r="AJ33" s="8"/>
      <c r="AK33" s="8"/>
      <c r="AL33" s="8"/>
      <c r="AM33" s="8"/>
      <c r="AN33" s="8"/>
      <c r="AO33" s="8"/>
      <c r="AP33" s="8"/>
      <c r="AQ33" s="8">
        <f>'30.06.2016'!AK33+'30.06.2016'!AL33</f>
        <v>2.4685365427921333</v>
      </c>
      <c r="AR33" s="8">
        <f>'30.06.2016'!P33+'30.06.2016'!R33+'30.06.2016'!AG33*1.2+'30.06.2016'!AH33*1.2</f>
        <v>2.5382557651991613</v>
      </c>
    </row>
    <row r="34" spans="1:44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0.71</v>
      </c>
      <c r="AH34" s="4">
        <f t="shared" si="9"/>
        <v>0.94</v>
      </c>
      <c r="AI34" s="8">
        <f t="shared" si="10"/>
        <v>0.85199999999999998</v>
      </c>
      <c r="AJ34" s="8">
        <f t="shared" si="10"/>
        <v>1.1279999999999999</v>
      </c>
      <c r="AK34" s="8">
        <f t="shared" si="11"/>
        <v>0.85199999999999998</v>
      </c>
      <c r="AL34" s="8">
        <f t="shared" si="12"/>
        <v>1.1279999999999999</v>
      </c>
      <c r="AM34" s="8">
        <f t="shared" si="42"/>
        <v>0.72615968478812642</v>
      </c>
      <c r="AN34" s="8">
        <f t="shared" si="43"/>
        <v>0.91472088969194165</v>
      </c>
      <c r="AO34" s="8">
        <f t="shared" si="44"/>
        <v>0.71665866739007955</v>
      </c>
      <c r="AP34" s="8">
        <f t="shared" si="45"/>
        <v>0.93633352400462933</v>
      </c>
      <c r="AQ34" s="8">
        <f>'30.06.2016'!AK34+'30.06.2016'!AL34</f>
        <v>2.9303999999999997</v>
      </c>
      <c r="AR34" s="8">
        <f>'30.06.2016'!P34+'30.06.2016'!R34+'30.06.2016'!AG34*1.2+'30.06.2016'!AH34*1.2</f>
        <v>4.4615999999999998</v>
      </c>
    </row>
    <row r="35" spans="1:44" s="36" customFormat="1" x14ac:dyDescent="0.25">
      <c r="A35" s="54" t="s">
        <v>32</v>
      </c>
      <c r="B35" s="34">
        <v>64.039000000000001</v>
      </c>
      <c r="C35" s="34">
        <v>43.48</v>
      </c>
      <c r="D35" s="34"/>
      <c r="E35" s="34">
        <v>50.304000000000002</v>
      </c>
      <c r="F35" s="34">
        <v>116.218</v>
      </c>
      <c r="G35" s="34"/>
      <c r="H35" s="34"/>
      <c r="I35" s="34">
        <v>1.1399999999999999</v>
      </c>
      <c r="J35" s="34">
        <v>1.29</v>
      </c>
      <c r="K35" s="34">
        <v>1.1399999999999999</v>
      </c>
      <c r="L35" s="34">
        <v>2</v>
      </c>
      <c r="M35" s="34">
        <v>1.3680000000000001</v>
      </c>
      <c r="N35" s="34">
        <v>1.548</v>
      </c>
      <c r="O35" s="34">
        <v>1.3680000000000001</v>
      </c>
      <c r="P35" s="34">
        <v>2.4</v>
      </c>
      <c r="Q35" s="34">
        <v>72.759</v>
      </c>
      <c r="R35" s="34">
        <v>56.183</v>
      </c>
      <c r="S35" s="34"/>
      <c r="T35" s="34">
        <v>57.56</v>
      </c>
      <c r="U35" s="34">
        <v>232.012</v>
      </c>
      <c r="V35" s="34"/>
      <c r="W35" s="34"/>
      <c r="X35" s="34"/>
      <c r="Y35" s="34"/>
      <c r="Z35" s="34"/>
      <c r="AA35" s="34"/>
      <c r="AB35" s="34"/>
      <c r="AC35" s="34">
        <v>0</v>
      </c>
      <c r="AD35" s="34">
        <v>0</v>
      </c>
      <c r="AE35" s="34">
        <v>0</v>
      </c>
      <c r="AF35" s="34">
        <v>0</v>
      </c>
      <c r="AG35" s="4">
        <f t="shared" si="8"/>
        <v>1.1399999999999999</v>
      </c>
      <c r="AH35" s="4">
        <f t="shared" si="9"/>
        <v>1.1399999999999999</v>
      </c>
      <c r="AI35" s="8">
        <f t="shared" si="10"/>
        <v>1.3679999999999999</v>
      </c>
      <c r="AJ35" s="8">
        <f t="shared" si="10"/>
        <v>1.3679999999999999</v>
      </c>
      <c r="AK35" s="8">
        <f t="shared" si="11"/>
        <v>1.548</v>
      </c>
      <c r="AL35" s="8">
        <f t="shared" si="12"/>
        <v>2.4</v>
      </c>
      <c r="AM35" s="35">
        <f t="shared" si="42"/>
        <v>1.1361670232202252</v>
      </c>
      <c r="AN35" s="35">
        <f t="shared" si="43"/>
        <v>1.1442430025445292</v>
      </c>
      <c r="AO35" s="35">
        <f t="shared" si="44"/>
        <v>1.2921573137074518</v>
      </c>
      <c r="AP35" s="35">
        <f t="shared" si="45"/>
        <v>1.9963516839043864</v>
      </c>
      <c r="AQ35" s="8">
        <f>'30.06.2016'!AK35+'30.06.2016'!AL35</f>
        <v>1.6319999999999999</v>
      </c>
      <c r="AR35" s="8">
        <f>'30.06.2016'!P35+'30.06.2016'!R35+'30.06.2016'!AG35*1.2+'30.06.2016'!AH35*1.2</f>
        <v>1.968</v>
      </c>
    </row>
    <row r="36" spans="1:44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4">
        <f t="shared" si="8"/>
        <v>0.77</v>
      </c>
      <c r="AH36" s="4">
        <f t="shared" si="9"/>
        <v>0.59</v>
      </c>
      <c r="AI36" s="8">
        <f t="shared" si="10"/>
        <v>0.92399999999999993</v>
      </c>
      <c r="AJ36" s="8">
        <f t="shared" si="10"/>
        <v>0.70799999999999996</v>
      </c>
      <c r="AK36" s="8">
        <f t="shared" si="11"/>
        <v>1.0680000000000001</v>
      </c>
      <c r="AL36" s="8">
        <f t="shared" si="12"/>
        <v>0.89999999999999991</v>
      </c>
      <c r="AM36" s="8">
        <f t="shared" si="42"/>
        <v>0.76098776051466765</v>
      </c>
      <c r="AN36" s="8">
        <f t="shared" si="43"/>
        <v>0.58309961193879967</v>
      </c>
      <c r="AO36" s="8">
        <f t="shared" si="44"/>
        <v>0.89000139840581727</v>
      </c>
      <c r="AP36" s="8">
        <f t="shared" si="45"/>
        <v>0.85747002559612018</v>
      </c>
      <c r="AQ36" s="8">
        <f>'30.06.2016'!AK36+'30.06.2016'!AL36</f>
        <v>3.3719999999999999</v>
      </c>
      <c r="AR36" s="8">
        <f>'30.06.2016'!P36+'30.06.2016'!R36+'30.06.2016'!AG36*1.2+'30.06.2016'!AH36*1.2</f>
        <v>5.6280000000000001</v>
      </c>
    </row>
    <row r="37" spans="1:44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0.89</v>
      </c>
      <c r="AH37" s="4">
        <f t="shared" si="9"/>
        <v>1.32</v>
      </c>
      <c r="AI37" s="8">
        <f t="shared" si="10"/>
        <v>1.0680000000000001</v>
      </c>
      <c r="AJ37" s="8">
        <f t="shared" si="10"/>
        <v>1.5840000000000001</v>
      </c>
      <c r="AK37" s="8">
        <f t="shared" si="11"/>
        <v>2.028</v>
      </c>
      <c r="AL37" s="8">
        <f t="shared" si="12"/>
        <v>3.0359999999999996</v>
      </c>
      <c r="AM37" s="8">
        <f t="shared" si="42"/>
        <v>0.91588165515316444</v>
      </c>
      <c r="AN37" s="8">
        <f t="shared" si="43"/>
        <v>1.3636522205823158</v>
      </c>
      <c r="AO37" s="8">
        <f t="shared" si="44"/>
        <v>1.540762331838565</v>
      </c>
      <c r="AP37" s="8">
        <f t="shared" si="45"/>
        <v>2.2919541323690349</v>
      </c>
      <c r="AQ37" s="8">
        <f>'30.06.2016'!AK37+'30.06.2016'!AL37</f>
        <v>2.0759999999999996</v>
      </c>
      <c r="AR37" s="8">
        <f>'30.06.2016'!P37+'30.06.2016'!R37+'30.06.2016'!AG37*1.2+'30.06.2016'!AH37*1.2</f>
        <v>4.84</v>
      </c>
    </row>
    <row r="38" spans="1:44" s="36" customFormat="1" x14ac:dyDescent="0.25">
      <c r="A38" s="54" t="s">
        <v>35</v>
      </c>
      <c r="B38" s="34">
        <v>6860</v>
      </c>
      <c r="C38" s="34">
        <v>2735</v>
      </c>
      <c r="D38" s="34">
        <v>0</v>
      </c>
      <c r="E38" s="34">
        <v>6832</v>
      </c>
      <c r="F38" s="34">
        <v>5116</v>
      </c>
      <c r="G38" s="34">
        <v>0</v>
      </c>
      <c r="H38" s="34">
        <v>10903</v>
      </c>
      <c r="I38" s="34">
        <v>0.95</v>
      </c>
      <c r="J38" s="34">
        <v>2.3199999999999998</v>
      </c>
      <c r="K38" s="34">
        <v>0.78</v>
      </c>
      <c r="L38" s="34">
        <v>1.72</v>
      </c>
      <c r="M38" s="34">
        <v>1.1399999999999999</v>
      </c>
      <c r="N38" s="34">
        <v>2.78</v>
      </c>
      <c r="O38" s="34">
        <v>0.94</v>
      </c>
      <c r="P38" s="34">
        <v>2.06</v>
      </c>
      <c r="Q38" s="34">
        <v>6517</v>
      </c>
      <c r="R38" s="34">
        <v>5806</v>
      </c>
      <c r="S38" s="34">
        <v>0</v>
      </c>
      <c r="T38" s="34">
        <v>5329</v>
      </c>
      <c r="U38" s="34">
        <v>7493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f t="shared" si="4"/>
        <v>0</v>
      </c>
      <c r="AD38" s="34">
        <f t="shared" si="5"/>
        <v>0</v>
      </c>
      <c r="AE38" s="34">
        <f t="shared" si="6"/>
        <v>0</v>
      </c>
      <c r="AF38" s="34">
        <f t="shared" si="7"/>
        <v>0</v>
      </c>
      <c r="AG38" s="4">
        <f t="shared" si="8"/>
        <v>0.95</v>
      </c>
      <c r="AH38" s="4">
        <f t="shared" si="9"/>
        <v>0.78</v>
      </c>
      <c r="AI38" s="8">
        <f t="shared" si="10"/>
        <v>1.1399999999999999</v>
      </c>
      <c r="AJ38" s="8">
        <f t="shared" si="10"/>
        <v>0.93599999999999994</v>
      </c>
      <c r="AK38" s="8">
        <f t="shared" si="11"/>
        <v>2.7839999999999998</v>
      </c>
      <c r="AL38" s="8">
        <f t="shared" si="12"/>
        <v>2.0640000000000001</v>
      </c>
      <c r="AM38" s="35">
        <f t="shared" si="42"/>
        <v>0.95</v>
      </c>
      <c r="AN38" s="35">
        <f t="shared" si="43"/>
        <v>0.78000585480093676</v>
      </c>
      <c r="AO38" s="35">
        <f t="shared" si="44"/>
        <v>2.122851919561243</v>
      </c>
      <c r="AP38" s="35">
        <f t="shared" si="45"/>
        <v>1.4646207974980454</v>
      </c>
      <c r="AQ38" s="8">
        <f>'30.06.2016'!AK38+'30.06.2016'!AL38</f>
        <v>2.496</v>
      </c>
      <c r="AR38" s="8">
        <f>'30.06.2016'!P38+'30.06.2016'!R38+'30.06.2016'!AG38*1.2+'30.06.2016'!AH38*1.2</f>
        <v>2.9039999999999999</v>
      </c>
    </row>
    <row r="39" spans="1:44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4">
        <f t="shared" si="8"/>
        <v>0.89</v>
      </c>
      <c r="AH39" s="4">
        <f t="shared" si="9"/>
        <v>1.1299999999999999</v>
      </c>
      <c r="AI39" s="8">
        <f t="shared" si="10"/>
        <v>1.0680000000000001</v>
      </c>
      <c r="AJ39" s="8">
        <f t="shared" si="10"/>
        <v>1.3559999999999999</v>
      </c>
      <c r="AK39" s="8">
        <f t="shared" si="11"/>
        <v>1.26</v>
      </c>
      <c r="AL39" s="8">
        <f t="shared" si="12"/>
        <v>1.5960000000000001</v>
      </c>
      <c r="AM39" s="8">
        <f t="shared" si="42"/>
        <v>0.89198693402935159</v>
      </c>
      <c r="AN39" s="8">
        <f t="shared" si="43"/>
        <v>1.125046284051838</v>
      </c>
      <c r="AO39" s="8">
        <f t="shared" si="44"/>
        <v>1.0499937382592361</v>
      </c>
      <c r="AP39" s="8">
        <f t="shared" si="45"/>
        <v>1.3250159948816378</v>
      </c>
      <c r="AQ39" s="8">
        <f>'30.06.2016'!AK39+'30.06.2016'!AL39</f>
        <v>2.04</v>
      </c>
      <c r="AR39" s="8">
        <f>'30.06.2016'!P39+'30.06.2016'!R39+'30.06.2016'!AG39*1.2+'30.06.2016'!AH39*1.2</f>
        <v>2.04</v>
      </c>
    </row>
    <row r="40" spans="1:44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0.57999999999999996</v>
      </c>
      <c r="AH40" s="4">
        <f t="shared" si="9"/>
        <v>1</v>
      </c>
      <c r="AI40" s="8">
        <f t="shared" si="10"/>
        <v>0.69599999999999995</v>
      </c>
      <c r="AJ40" s="8">
        <f t="shared" si="10"/>
        <v>1.2</v>
      </c>
      <c r="AK40" s="8">
        <f t="shared" si="11"/>
        <v>0.69599999999999995</v>
      </c>
      <c r="AL40" s="8">
        <f t="shared" si="12"/>
        <v>1.2</v>
      </c>
      <c r="AM40" s="8">
        <f t="shared" si="42"/>
        <v>0.58041581642691309</v>
      </c>
      <c r="AN40" s="8">
        <f t="shared" si="43"/>
        <v>1.0000077174352295</v>
      </c>
      <c r="AO40" s="8">
        <f t="shared" si="44"/>
        <v>0.58043368497948133</v>
      </c>
      <c r="AP40" s="8">
        <f t="shared" si="45"/>
        <v>1.3255250168251249</v>
      </c>
      <c r="AQ40" s="8">
        <f>'30.06.2016'!AK40+'30.06.2016'!AL40</f>
        <v>2.8565033814198966</v>
      </c>
      <c r="AR40" s="8">
        <f>'30.06.2016'!P40+'30.06.2016'!R40+'30.06.2016'!AG40*1.2+'30.06.2016'!AH40*1.2</f>
        <v>2.7679348694095176</v>
      </c>
    </row>
    <row r="41" spans="1:44" s="36" customFormat="1" x14ac:dyDescent="0.25">
      <c r="A41" s="54" t="s">
        <v>37</v>
      </c>
      <c r="B41" s="34">
        <v>20.646000000000001</v>
      </c>
      <c r="C41" s="34">
        <v>6.5039999999999996</v>
      </c>
      <c r="D41" s="34">
        <v>0</v>
      </c>
      <c r="E41" s="34">
        <v>19.945</v>
      </c>
      <c r="F41" s="34">
        <v>6.3179999999999996</v>
      </c>
      <c r="G41" s="34">
        <v>0</v>
      </c>
      <c r="H41" s="34"/>
      <c r="I41" s="34">
        <v>0.70399999999999996</v>
      </c>
      <c r="J41" s="34">
        <v>0.70399999999999996</v>
      </c>
      <c r="K41" s="34">
        <v>1.3540000000000001</v>
      </c>
      <c r="L41" s="34">
        <v>1.3540000000000001</v>
      </c>
      <c r="M41" s="34">
        <v>0.84</v>
      </c>
      <c r="N41" s="34">
        <v>0.84</v>
      </c>
      <c r="O41" s="34">
        <v>1.62</v>
      </c>
      <c r="P41" s="34">
        <v>1.62</v>
      </c>
      <c r="Q41" s="34">
        <v>14.535</v>
      </c>
      <c r="R41" s="34">
        <v>4.5789999999999997</v>
      </c>
      <c r="S41" s="34">
        <v>0</v>
      </c>
      <c r="T41" s="34">
        <v>27.006</v>
      </c>
      <c r="U41" s="34">
        <v>8.5540000000000003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4"/>
        <v>0</v>
      </c>
      <c r="AD41" s="34">
        <f t="shared" si="5"/>
        <v>0</v>
      </c>
      <c r="AE41" s="34">
        <f t="shared" si="6"/>
        <v>0</v>
      </c>
      <c r="AF41" s="34">
        <f t="shared" si="7"/>
        <v>0</v>
      </c>
      <c r="AG41" s="4">
        <f t="shared" si="8"/>
        <v>0.70399999999999996</v>
      </c>
      <c r="AH41" s="4">
        <f t="shared" si="9"/>
        <v>1.3540000000000001</v>
      </c>
      <c r="AI41" s="8">
        <f t="shared" si="10"/>
        <v>0.84479999999999988</v>
      </c>
      <c r="AJ41" s="8">
        <f t="shared" si="10"/>
        <v>1.6248</v>
      </c>
      <c r="AK41" s="8">
        <f t="shared" si="11"/>
        <v>0.84479999999999988</v>
      </c>
      <c r="AL41" s="8">
        <f t="shared" si="12"/>
        <v>1.6248</v>
      </c>
      <c r="AM41" s="35">
        <f t="shared" si="42"/>
        <v>0.70401046207497819</v>
      </c>
      <c r="AN41" s="35">
        <f t="shared" si="43"/>
        <v>1.3540235648032088</v>
      </c>
      <c r="AO41" s="35">
        <f t="shared" si="44"/>
        <v>0.70402829028290281</v>
      </c>
      <c r="AP41" s="35">
        <f t="shared" si="45"/>
        <v>1.3539094650205763</v>
      </c>
      <c r="AQ41" s="8">
        <f>'30.06.2016'!AK41+'30.06.2016'!AL41</f>
        <v>4.3440000000000003</v>
      </c>
      <c r="AR41" s="8">
        <f>'30.06.2016'!P41+'30.06.2016'!R41+'30.06.2016'!AG41*1.2+'30.06.2016'!AH41*1.2</f>
        <v>4.3440000000000003</v>
      </c>
    </row>
    <row r="42" spans="1:44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4">
        <f t="shared" si="8"/>
        <v>0.80400000000000005</v>
      </c>
      <c r="AH42" s="4">
        <f t="shared" si="9"/>
        <v>0.90300000000000002</v>
      </c>
      <c r="AI42" s="8">
        <f t="shared" si="10"/>
        <v>0.96479999999999999</v>
      </c>
      <c r="AJ42" s="8">
        <f t="shared" si="10"/>
        <v>1.0835999999999999</v>
      </c>
      <c r="AK42" s="8">
        <f t="shared" si="11"/>
        <v>1.1556</v>
      </c>
      <c r="AL42" s="8">
        <f t="shared" si="12"/>
        <v>1.2624</v>
      </c>
      <c r="AM42" s="8">
        <f t="shared" si="42"/>
        <v>0.79768577372009708</v>
      </c>
      <c r="AN42" s="8">
        <f t="shared" si="43"/>
        <v>0.90181023221093604</v>
      </c>
      <c r="AO42" s="8">
        <f t="shared" si="44"/>
        <v>0.95315272684254126</v>
      </c>
      <c r="AP42" s="8">
        <f t="shared" si="45"/>
        <v>1.0535346012832263</v>
      </c>
      <c r="AQ42" s="8">
        <f>'30.06.2016'!AK42+'30.06.2016'!AL42</f>
        <v>2.4468000000000001</v>
      </c>
      <c r="AR42" s="8">
        <f>'30.06.2016'!P42+'30.06.2016'!R42+'30.06.2016'!AG42*1.2+'30.06.2016'!AH42*1.2</f>
        <v>2.7629999999999999</v>
      </c>
    </row>
    <row r="43" spans="1:44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1.01</v>
      </c>
      <c r="AH43" s="4">
        <f t="shared" si="9"/>
        <v>1.18</v>
      </c>
      <c r="AI43" s="8">
        <f t="shared" si="10"/>
        <v>1.212</v>
      </c>
      <c r="AJ43" s="8">
        <f t="shared" si="10"/>
        <v>1.4159999999999999</v>
      </c>
      <c r="AK43" s="8">
        <f t="shared" si="11"/>
        <v>1.212</v>
      </c>
      <c r="AL43" s="8">
        <f t="shared" si="12"/>
        <v>1.4159999999999999</v>
      </c>
      <c r="AM43" s="8">
        <f t="shared" si="42"/>
        <v>1.0076549220165065</v>
      </c>
      <c r="AN43" s="8">
        <f t="shared" si="43"/>
        <v>1.1770239741039215</v>
      </c>
      <c r="AO43" s="8">
        <f t="shared" si="44"/>
        <v>1.0085282298863867</v>
      </c>
      <c r="AP43" s="8">
        <f t="shared" si="45"/>
        <v>1.1675336016402156</v>
      </c>
      <c r="AQ43" s="8">
        <f>'30.06.2016'!AK43+'30.06.2016'!AL43</f>
        <v>3.1559999999999997</v>
      </c>
      <c r="AR43" s="8">
        <f>'30.06.2016'!P43+'30.06.2016'!R43+'30.06.2016'!AG43*1.2+'30.06.2016'!AH43*1.2</f>
        <v>3.1559999999999997</v>
      </c>
    </row>
    <row r="44" spans="1:44" x14ac:dyDescent="0.25">
      <c r="A44" s="54" t="s">
        <v>113</v>
      </c>
      <c r="B44" s="4">
        <v>25.544</v>
      </c>
      <c r="C44" s="4">
        <v>8.86</v>
      </c>
      <c r="D44" s="4">
        <v>0</v>
      </c>
      <c r="E44" s="4">
        <v>24.933</v>
      </c>
      <c r="F44" s="4">
        <v>11.036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46">W44/B44</f>
        <v>0</v>
      </c>
      <c r="AD44" s="4">
        <f t="shared" ref="AD44" si="47">Z44/E44</f>
        <v>0</v>
      </c>
      <c r="AE44" s="4">
        <f t="shared" ref="AE44" si="48">(X44+Y44)/(C44+D44)</f>
        <v>0</v>
      </c>
      <c r="AF44" s="4">
        <f t="shared" ref="AF44" si="49">(AA44+AB44)/(F44+G44)</f>
        <v>0</v>
      </c>
      <c r="AG44" s="4">
        <f t="shared" ref="AG44" si="50">I44+AC44</f>
        <v>0.77</v>
      </c>
      <c r="AH44" s="4">
        <f t="shared" ref="AH44" si="51">K44+AD44</f>
        <v>0.95</v>
      </c>
      <c r="AI44" s="8">
        <f t="shared" ref="AI44" si="52">AG44*1.2</f>
        <v>0.92399999999999993</v>
      </c>
      <c r="AJ44" s="8">
        <f t="shared" ref="AJ44" si="53">AH44*1.2</f>
        <v>1.1399999999999999</v>
      </c>
      <c r="AK44" s="8">
        <f t="shared" ref="AK44" si="54">(J44+AE44)*1.2</f>
        <v>0.92399999999999993</v>
      </c>
      <c r="AL44" s="8">
        <f t="shared" ref="AL44" si="55">(AF44+L44)*1.2</f>
        <v>1.1399999999999999</v>
      </c>
      <c r="AM44" s="8">
        <f t="shared" ref="AM44" si="56">(Q44+W44)/B44</f>
        <v>0.7730582524271844</v>
      </c>
      <c r="AN44" s="8">
        <f t="shared" ref="AN44" si="57">(T44+Z44)/E44</f>
        <v>0.9519913367825773</v>
      </c>
      <c r="AO44" s="8">
        <f t="shared" ref="AO44" si="58">(R44+X44)/C44</f>
        <v>0.77325056433408579</v>
      </c>
      <c r="AP44" s="8">
        <f t="shared" ref="AP44" si="59">(U44+V44+AA44+AB44)/(F44+G44)</f>
        <v>0.95197535338890904</v>
      </c>
      <c r="AQ44" s="8">
        <f>'30.06.2016'!AK44+'30.06.2016'!AL44</f>
        <v>3.3479999999999999</v>
      </c>
      <c r="AR44" s="8">
        <f>'30.06.2016'!P44+'30.06.2016'!R44+'30.06.2016'!AG44*1.2+'30.06.2016'!AH44*1.2</f>
        <v>3.3479999999999999</v>
      </c>
    </row>
    <row r="45" spans="1:44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11.036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"/>
        <v>0</v>
      </c>
      <c r="AD45" s="4">
        <f t="shared" si="5"/>
        <v>0</v>
      </c>
      <c r="AE45" s="4">
        <f t="shared" si="6"/>
        <v>0</v>
      </c>
      <c r="AF45" s="4">
        <f t="shared" si="7"/>
        <v>0</v>
      </c>
      <c r="AG45" s="4">
        <f t="shared" si="8"/>
        <v>0.77</v>
      </c>
      <c r="AH45" s="4">
        <f t="shared" si="9"/>
        <v>0.95</v>
      </c>
      <c r="AI45" s="8">
        <f t="shared" si="10"/>
        <v>0.92399999999999993</v>
      </c>
      <c r="AJ45" s="8">
        <f t="shared" si="10"/>
        <v>1.1399999999999999</v>
      </c>
      <c r="AK45" s="8">
        <f t="shared" si="11"/>
        <v>0.92399999999999993</v>
      </c>
      <c r="AL45" s="8">
        <f t="shared" si="12"/>
        <v>1.1399999999999999</v>
      </c>
      <c r="AM45" s="8">
        <f t="shared" si="42"/>
        <v>0.7730582524271844</v>
      </c>
      <c r="AN45" s="8">
        <f t="shared" si="43"/>
        <v>0.9519913367825773</v>
      </c>
      <c r="AO45" s="8">
        <f t="shared" si="44"/>
        <v>0.77325056433408579</v>
      </c>
      <c r="AP45" s="8">
        <f t="shared" si="45"/>
        <v>0.95197535338890904</v>
      </c>
      <c r="AQ45" s="8">
        <f>'30.06.2016'!AK45+'30.06.2016'!AL45</f>
        <v>2.8319999999999999</v>
      </c>
      <c r="AR45" s="8">
        <f>'30.06.2016'!P45+'30.06.2016'!R45+'30.06.2016'!AG45*1.2+'30.06.2016'!AH45*1.2</f>
        <v>2.8319999999999999</v>
      </c>
    </row>
    <row r="46" spans="1:44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7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4"/>
        <v>1.1428338762214985</v>
      </c>
      <c r="AD46" s="4">
        <f t="shared" si="5"/>
        <v>1.1399577167019028</v>
      </c>
      <c r="AE46" s="4">
        <f t="shared" si="6"/>
        <v>5.1736881005173693E-2</v>
      </c>
      <c r="AF46" s="4">
        <f t="shared" si="7"/>
        <v>6.0287081339712924E-2</v>
      </c>
      <c r="AG46" s="4">
        <f t="shared" si="8"/>
        <v>2.0728338762214986</v>
      </c>
      <c r="AH46" s="4">
        <f t="shared" si="9"/>
        <v>2.7899577167019025</v>
      </c>
      <c r="AI46" s="8">
        <f t="shared" si="10"/>
        <v>2.4874006514657983</v>
      </c>
      <c r="AJ46" s="8">
        <f t="shared" si="10"/>
        <v>3.3479492600422831</v>
      </c>
      <c r="AK46" s="8">
        <f t="shared" si="11"/>
        <v>1.1780842572062085</v>
      </c>
      <c r="AL46" s="8">
        <f t="shared" si="12"/>
        <v>2.0523444976076552</v>
      </c>
      <c r="AM46" s="8">
        <f t="shared" si="42"/>
        <v>2.0729641693811081</v>
      </c>
      <c r="AN46" s="8">
        <f t="shared" si="43"/>
        <v>2.7898520084566596</v>
      </c>
      <c r="AO46" s="8">
        <f t="shared" si="44"/>
        <v>0.98036253776435045</v>
      </c>
      <c r="AP46" s="8">
        <f t="shared" si="45"/>
        <v>1.7102392344497608</v>
      </c>
      <c r="AQ46" s="8">
        <f>'30.06.2016'!AK46+'30.06.2016'!AL46</f>
        <v>7.5178016515873773</v>
      </c>
      <c r="AR46" s="8">
        <f>'30.06.2016'!P46+'30.06.2016'!R46+'30.06.2016'!AG46*1.2+'30.06.2016'!AH46*1.2</f>
        <v>5.5111787756796291</v>
      </c>
    </row>
    <row r="47" spans="1:44" s="36" customFormat="1" x14ac:dyDescent="0.25">
      <c r="A47" s="54" t="s">
        <v>70</v>
      </c>
      <c r="B47" s="34">
        <v>274.10300000000001</v>
      </c>
      <c r="C47" s="34">
        <v>56.46</v>
      </c>
      <c r="D47" s="34">
        <v>0</v>
      </c>
      <c r="E47" s="34">
        <v>267.08100000000002</v>
      </c>
      <c r="F47" s="34">
        <v>65.215000000000003</v>
      </c>
      <c r="G47" s="34">
        <v>0</v>
      </c>
      <c r="H47" s="34"/>
      <c r="I47" s="34">
        <v>1.25</v>
      </c>
      <c r="J47" s="34">
        <v>1.47</v>
      </c>
      <c r="K47" s="34">
        <v>1.95</v>
      </c>
      <c r="L47" s="34">
        <v>2.2000000000000002</v>
      </c>
      <c r="M47" s="34">
        <v>1.5</v>
      </c>
      <c r="N47" s="34">
        <v>1.76</v>
      </c>
      <c r="O47" s="34">
        <v>2.34</v>
      </c>
      <c r="P47" s="34">
        <v>2.64</v>
      </c>
      <c r="Q47" s="34">
        <v>343.35399999999998</v>
      </c>
      <c r="R47" s="34">
        <v>92.013000000000005</v>
      </c>
      <c r="S47" s="34">
        <v>0</v>
      </c>
      <c r="T47" s="34">
        <v>495.00299999999999</v>
      </c>
      <c r="U47" s="34">
        <v>120.42400000000001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f t="shared" si="4"/>
        <v>0</v>
      </c>
      <c r="AD47" s="34">
        <f t="shared" si="5"/>
        <v>0</v>
      </c>
      <c r="AE47" s="34">
        <f t="shared" si="6"/>
        <v>0</v>
      </c>
      <c r="AF47" s="34">
        <f t="shared" si="7"/>
        <v>0</v>
      </c>
      <c r="AG47" s="4">
        <f t="shared" si="8"/>
        <v>1.25</v>
      </c>
      <c r="AH47" s="4">
        <f t="shared" si="9"/>
        <v>1.95</v>
      </c>
      <c r="AI47" s="8">
        <f t="shared" si="10"/>
        <v>1.5</v>
      </c>
      <c r="AJ47" s="8">
        <f t="shared" si="10"/>
        <v>2.34</v>
      </c>
      <c r="AK47" s="8">
        <f t="shared" si="11"/>
        <v>1.764</v>
      </c>
      <c r="AL47" s="8">
        <f t="shared" si="12"/>
        <v>2.64</v>
      </c>
      <c r="AM47" s="35">
        <f t="shared" si="42"/>
        <v>1.2526459031823802</v>
      </c>
      <c r="AN47" s="35">
        <f t="shared" si="43"/>
        <v>1.8533815584036302</v>
      </c>
      <c r="AO47" s="35">
        <f t="shared" si="44"/>
        <v>1.629702444208289</v>
      </c>
      <c r="AP47" s="35">
        <f t="shared" si="45"/>
        <v>1.8465690408648316</v>
      </c>
      <c r="AQ47" s="8">
        <f>'30.06.2016'!AK47+'30.06.2016'!AL47</f>
        <v>3.84</v>
      </c>
      <c r="AR47" s="8">
        <f>'30.06.2016'!P47+'30.06.2016'!R47+'30.06.2016'!AG47*1.2+'30.06.2016'!AH47*1.2</f>
        <v>4.4000000000000004</v>
      </c>
    </row>
    <row r="48" spans="1:44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4"/>
        <v>0</v>
      </c>
      <c r="AD48" s="4">
        <f t="shared" si="5"/>
        <v>0</v>
      </c>
      <c r="AE48" s="4">
        <f t="shared" si="6"/>
        <v>0</v>
      </c>
      <c r="AF48" s="4">
        <f t="shared" si="7"/>
        <v>0</v>
      </c>
      <c r="AG48" s="4">
        <f t="shared" si="8"/>
        <v>0.77</v>
      </c>
      <c r="AH48" s="4">
        <f t="shared" si="9"/>
        <v>0.99</v>
      </c>
      <c r="AI48" s="8">
        <f t="shared" si="10"/>
        <v>0.92399999999999993</v>
      </c>
      <c r="AJ48" s="8">
        <f t="shared" si="10"/>
        <v>1.1879999999999999</v>
      </c>
      <c r="AK48" s="8">
        <f t="shared" si="11"/>
        <v>0.92399999999999993</v>
      </c>
      <c r="AL48" s="8">
        <f t="shared" si="12"/>
        <v>1.1879999999999999</v>
      </c>
      <c r="AM48" s="8">
        <f t="shared" si="42"/>
        <v>0.75755637294098832</v>
      </c>
      <c r="AN48" s="8">
        <f t="shared" si="43"/>
        <v>0.97603269856618735</v>
      </c>
      <c r="AO48" s="8">
        <f t="shared" si="44"/>
        <v>0.76044728434504794</v>
      </c>
      <c r="AP48" s="8">
        <f t="shared" si="45"/>
        <v>1.2926315444776151</v>
      </c>
      <c r="AQ48" s="8">
        <f>'30.06.2016'!AK48+'30.06.2016'!AL48</f>
        <v>2.2199999999999998</v>
      </c>
      <c r="AR48" s="8">
        <f>'30.06.2016'!P48+'30.06.2016'!R48+'30.06.2016'!AG48*1.2+'30.06.2016'!AH48*1.2</f>
        <v>2.2200000000000002</v>
      </c>
    </row>
    <row r="49" spans="1:44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60">W49/B49</f>
        <v>0</v>
      </c>
      <c r="AD49" s="4">
        <f t="shared" ref="AD49" si="61">Z49/E49</f>
        <v>0</v>
      </c>
      <c r="AE49" s="4">
        <f t="shared" ref="AE49" si="62">(X49+Y49)/(C49+D49)</f>
        <v>0</v>
      </c>
      <c r="AF49" s="4">
        <f t="shared" ref="AF49" si="63">(AA49+AB49)/(F49+G49)</f>
        <v>0</v>
      </c>
      <c r="AG49" s="4">
        <f t="shared" ref="AG49" si="64">I49+AC49</f>
        <v>0.77</v>
      </c>
      <c r="AH49" s="4">
        <f t="shared" ref="AH49" si="65">K49+AD49</f>
        <v>0.99</v>
      </c>
      <c r="AI49" s="8">
        <f t="shared" ref="AI49" si="66">AG49*1.2</f>
        <v>0.92399999999999993</v>
      </c>
      <c r="AJ49" s="8">
        <f t="shared" ref="AJ49" si="67">AH49*1.2</f>
        <v>1.1879999999999999</v>
      </c>
      <c r="AK49" s="8">
        <f t="shared" ref="AK49" si="68">(J49+AE49)*1.2</f>
        <v>0.92399999999999993</v>
      </c>
      <c r="AL49" s="8">
        <f t="shared" ref="AL49" si="69">(AF49+L49)*1.2</f>
        <v>1.1879999999999999</v>
      </c>
      <c r="AM49" s="8">
        <f t="shared" ref="AM49" si="70">(Q49+W49)/B49</f>
        <v>0.75755637294098832</v>
      </c>
      <c r="AN49" s="8">
        <f t="shared" ref="AN49" si="71">(T49+Z49)/E49</f>
        <v>0.97603269856618735</v>
      </c>
      <c r="AO49" s="8">
        <f t="shared" ref="AO49" si="72">(R49+X49)/C49</f>
        <v>0.76044728434504794</v>
      </c>
      <c r="AP49" s="8">
        <f t="shared" ref="AP49" si="73">(U49+V49+AA49+AB49)/(F49+G49)</f>
        <v>1.2926315444776151</v>
      </c>
      <c r="AQ49" s="8">
        <f>'30.06.2016'!AK49+'30.06.2016'!AL49</f>
        <v>2.6160000000000001</v>
      </c>
      <c r="AR49" s="8">
        <f>'30.06.2016'!P49+'30.06.2016'!R49+'30.06.2016'!AG49*1.2+'30.06.2016'!AH49*1.2</f>
        <v>2.6160000000000001</v>
      </c>
    </row>
    <row r="50" spans="1:44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74">W50/B50</f>
        <v>0</v>
      </c>
      <c r="AD50" s="4">
        <f t="shared" ref="AD50" si="75">Z50/E50</f>
        <v>0</v>
      </c>
      <c r="AE50" s="4">
        <f t="shared" ref="AE50" si="76">(X50+Y50)/(C50+D50)</f>
        <v>0</v>
      </c>
      <c r="AF50" s="4">
        <f t="shared" ref="AF50" si="77">(AA50+AB50)/(F50+G50)</f>
        <v>0</v>
      </c>
      <c r="AG50" s="4">
        <f t="shared" ref="AG50" si="78">I50+AC50</f>
        <v>0.77</v>
      </c>
      <c r="AH50" s="4">
        <f t="shared" ref="AH50" si="79">K50+AD50</f>
        <v>0.99</v>
      </c>
      <c r="AI50" s="8">
        <f t="shared" ref="AI50" si="80">AG50*1.2</f>
        <v>0.92399999999999993</v>
      </c>
      <c r="AJ50" s="8">
        <f t="shared" ref="AJ50" si="81">AH50*1.2</f>
        <v>1.1879999999999999</v>
      </c>
      <c r="AK50" s="8">
        <f t="shared" ref="AK50" si="82">(J50+AE50)*1.2</f>
        <v>0.92399999999999993</v>
      </c>
      <c r="AL50" s="8">
        <f t="shared" ref="AL50" si="83">(AF50+L50)*1.2</f>
        <v>1.1879999999999999</v>
      </c>
      <c r="AM50" s="8">
        <f t="shared" ref="AM50" si="84">(Q50+W50)/B50</f>
        <v>0.75755637294098832</v>
      </c>
      <c r="AN50" s="8">
        <f t="shared" ref="AN50" si="85">(T50+Z50)/E50</f>
        <v>0.97603269856618735</v>
      </c>
      <c r="AO50" s="8">
        <f t="shared" ref="AO50" si="86">(R50+X50)/C50</f>
        <v>0.76044728434504794</v>
      </c>
      <c r="AP50" s="8">
        <f t="shared" ref="AP50" si="87">(U50+V50+AA50+AB50)/(F50+G50)</f>
        <v>1.2926315444776151</v>
      </c>
      <c r="AQ50" s="8">
        <f>'30.06.2016'!AK50+'30.06.2016'!AL50</f>
        <v>2.7709047630191108</v>
      </c>
      <c r="AR50" s="8">
        <f>'30.06.2016'!P50+'30.06.2016'!R50+'30.06.2016'!AG50*1.2+'30.06.2016'!AH50*1.2</f>
        <v>2.7558608955046511</v>
      </c>
    </row>
    <row r="52" spans="1:44" x14ac:dyDescent="0.25">
      <c r="A52" s="11" t="s">
        <v>45</v>
      </c>
    </row>
    <row r="53" spans="1:44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3"/>
  <sheetViews>
    <sheetView zoomScaleNormal="100" workbookViewId="0">
      <pane xSplit="1" ySplit="3" topLeftCell="I25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5" x14ac:dyDescent="0.25"/>
  <cols>
    <col min="1" max="1" width="25.42578125" style="11" customWidth="1"/>
    <col min="2" max="2" width="8.5703125" hidden="1" customWidth="1"/>
    <col min="3" max="8" width="0" hidden="1" customWidth="1"/>
    <col min="9" max="9" width="11.5703125" customWidth="1"/>
    <col min="10" max="10" width="0" hidden="1" customWidth="1"/>
    <col min="11" max="11" width="13.5703125" customWidth="1"/>
    <col min="12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7" width="0" hidden="1" customWidth="1"/>
  </cols>
  <sheetData>
    <row r="1" spans="1:36" x14ac:dyDescent="0.25">
      <c r="AC1" t="s">
        <v>54</v>
      </c>
      <c r="AE1" t="s">
        <v>54</v>
      </c>
      <c r="AG1" t="s">
        <v>58</v>
      </c>
    </row>
    <row r="2" spans="1:36" x14ac:dyDescent="0.25">
      <c r="A2" s="6"/>
      <c r="B2" s="86" t="s">
        <v>0</v>
      </c>
      <c r="C2" s="87"/>
      <c r="D2" s="88"/>
      <c r="E2" s="86" t="s">
        <v>4</v>
      </c>
      <c r="F2" s="87"/>
      <c r="G2" s="87"/>
      <c r="H2" s="16"/>
      <c r="I2" s="18" t="s">
        <v>6</v>
      </c>
      <c r="J2" s="19"/>
      <c r="K2" s="20" t="s">
        <v>7</v>
      </c>
      <c r="L2" s="3"/>
      <c r="M2" s="1" t="s">
        <v>8</v>
      </c>
      <c r="N2" s="3"/>
      <c r="O2" s="1" t="s">
        <v>9</v>
      </c>
      <c r="P2" s="3"/>
      <c r="Q2" s="1" t="s">
        <v>56</v>
      </c>
      <c r="R2" s="2"/>
      <c r="S2" s="3"/>
      <c r="T2" s="1" t="s">
        <v>57</v>
      </c>
      <c r="U2" s="2"/>
      <c r="V2" s="3"/>
      <c r="W2" s="1" t="s">
        <v>11</v>
      </c>
      <c r="X2" s="2"/>
      <c r="Y2" s="3"/>
      <c r="Z2" s="89" t="s">
        <v>12</v>
      </c>
      <c r="AA2" s="90"/>
      <c r="AB2" s="91"/>
      <c r="AC2" t="s">
        <v>53</v>
      </c>
      <c r="AE2" t="s">
        <v>55</v>
      </c>
      <c r="AG2" t="s">
        <v>53</v>
      </c>
      <c r="AI2" t="s">
        <v>55</v>
      </c>
    </row>
    <row r="3" spans="1:36" ht="21" x14ac:dyDescent="0.35">
      <c r="A3" s="10">
        <v>42551</v>
      </c>
      <c r="B3" s="4" t="s">
        <v>1</v>
      </c>
      <c r="C3" s="4" t="s">
        <v>2</v>
      </c>
      <c r="D3" s="4" t="s">
        <v>3</v>
      </c>
      <c r="E3" s="5" t="s">
        <v>1</v>
      </c>
      <c r="F3" s="5" t="s">
        <v>5</v>
      </c>
      <c r="G3" s="5" t="s">
        <v>3</v>
      </c>
      <c r="H3" s="5" t="s">
        <v>43</v>
      </c>
      <c r="I3" s="20" t="s">
        <v>1</v>
      </c>
      <c r="J3" s="20" t="s">
        <v>2</v>
      </c>
      <c r="K3" s="20" t="s">
        <v>1</v>
      </c>
      <c r="L3" s="4" t="s">
        <v>2</v>
      </c>
      <c r="M3" s="4" t="s">
        <v>1</v>
      </c>
      <c r="N3" s="4" t="s">
        <v>2</v>
      </c>
      <c r="O3" s="4" t="s">
        <v>1</v>
      </c>
      <c r="P3" s="4" t="s">
        <v>2</v>
      </c>
      <c r="Q3" s="4" t="s">
        <v>1</v>
      </c>
      <c r="R3" s="4" t="s">
        <v>2</v>
      </c>
      <c r="S3" s="4" t="s">
        <v>10</v>
      </c>
      <c r="T3" s="4" t="s">
        <v>1</v>
      </c>
      <c r="U3" s="4" t="s">
        <v>2</v>
      </c>
      <c r="V3" s="4" t="s">
        <v>10</v>
      </c>
      <c r="W3" s="4" t="s">
        <v>1</v>
      </c>
      <c r="X3" s="4" t="s">
        <v>2</v>
      </c>
      <c r="Y3" s="4" t="s">
        <v>10</v>
      </c>
      <c r="Z3" s="4" t="s">
        <v>1</v>
      </c>
      <c r="AA3" s="4" t="s">
        <v>2</v>
      </c>
      <c r="AB3" s="4" t="s">
        <v>10</v>
      </c>
      <c r="AC3" s="14" t="s">
        <v>47</v>
      </c>
      <c r="AD3" s="14" t="s">
        <v>48</v>
      </c>
      <c r="AE3" s="14" t="s">
        <v>47</v>
      </c>
      <c r="AF3" s="14" t="s">
        <v>48</v>
      </c>
      <c r="AG3" s="14" t="s">
        <v>47</v>
      </c>
      <c r="AH3" s="14" t="s">
        <v>48</v>
      </c>
      <c r="AI3" s="14" t="s">
        <v>47</v>
      </c>
      <c r="AJ3" s="14" t="s">
        <v>48</v>
      </c>
    </row>
    <row r="4" spans="1:36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f>'30.06.2016'!K4</f>
        <v>1.1499999999999999</v>
      </c>
      <c r="J4" s="4">
        <v>0.77</v>
      </c>
      <c r="K4" s="4">
        <f>'30.06.2016'!M4</f>
        <v>1.22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15">
        <f t="shared" ref="AG4:AG28" si="0">(Q4+W4)/B4</f>
        <v>1.3378944945866438</v>
      </c>
      <c r="AH4" s="15">
        <f t="shared" ref="AH4:AH28" si="1">(T4+Z4)/E4</f>
        <v>2.1815022088343299</v>
      </c>
      <c r="AI4" s="15">
        <f t="shared" ref="AI4:AI28" si="2">(R4+X4)/C4</f>
        <v>2.0532136351808479</v>
      </c>
      <c r="AJ4" s="15">
        <f t="shared" ref="AJ4:AJ28" si="3">(U4+V4+AA4+AB4)/(F4+G4)</f>
        <v>3.0793226931744515</v>
      </c>
    </row>
    <row r="5" spans="1:36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8">
        <f>'30.06.2016'!K5</f>
        <v>1.2025922720945106</v>
      </c>
      <c r="J5" s="8">
        <v>0.77</v>
      </c>
      <c r="K5" s="8">
        <f>'30.06.2016'!M5</f>
        <v>1.4799168784642156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>
        <f t="shared" ref="AC5:AC48" si="4">W5/B5</f>
        <v>0</v>
      </c>
      <c r="AD5">
        <f t="shared" ref="AD5:AD48" si="5">Z5/E5</f>
        <v>0</v>
      </c>
      <c r="AE5">
        <f t="shared" ref="AE5:AE48" si="6">(X5+Y5)/(C5+D5)</f>
        <v>0</v>
      </c>
      <c r="AF5">
        <f t="shared" ref="AF5:AF48" si="7">(AA5+AB5)/(F5+G5)</f>
        <v>0</v>
      </c>
      <c r="AG5" s="15">
        <f t="shared" si="0"/>
        <v>0.83448706250065552</v>
      </c>
      <c r="AH5" s="15">
        <f t="shared" si="1"/>
        <v>1.0513394445204542</v>
      </c>
      <c r="AI5" s="15">
        <f t="shared" si="2"/>
        <v>0.77812921961415382</v>
      </c>
      <c r="AJ5" s="15">
        <f t="shared" si="3"/>
        <v>1.2934140769794407</v>
      </c>
    </row>
    <row r="6" spans="1:36" x14ac:dyDescent="0.25">
      <c r="A6" s="54" t="s">
        <v>79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f>'30.06.2016'!K6</f>
        <v>0.73</v>
      </c>
      <c r="J6" s="4">
        <v>0.77</v>
      </c>
      <c r="K6" s="4">
        <f>'30.06.2016'!M6</f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>
        <f t="shared" si="4"/>
        <v>0.17665416825703317</v>
      </c>
      <c r="AD6">
        <f t="shared" si="5"/>
        <v>0.13488511580695767</v>
      </c>
      <c r="AG6" s="15">
        <f t="shared" si="0"/>
        <v>0.90567816969397608</v>
      </c>
      <c r="AH6" s="15">
        <f t="shared" si="1"/>
        <v>0.72390883085724844</v>
      </c>
      <c r="AI6" s="15"/>
      <c r="AJ6" s="15"/>
    </row>
    <row r="7" spans="1:36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4">
        <f>ROUND(('30.06.2016'!K7),2)</f>
        <v>0.9</v>
      </c>
      <c r="J7" s="4">
        <v>0.77</v>
      </c>
      <c r="K7" s="4">
        <f>ROUND(('30.06.2016'!M7),2)</f>
        <v>1.28</v>
      </c>
      <c r="L7" s="7">
        <f>U7/F7</f>
        <v>1.6965011825839753</v>
      </c>
      <c r="M7" s="8">
        <f t="shared" ref="M7:P8" si="8">I7*1.2</f>
        <v>1.08</v>
      </c>
      <c r="N7" s="8">
        <f t="shared" si="8"/>
        <v>0.92399999999999993</v>
      </c>
      <c r="O7" s="8">
        <f t="shared" si="8"/>
        <v>1.536</v>
      </c>
      <c r="P7" s="8">
        <f t="shared" si="8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15">
        <f t="shared" si="0"/>
        <v>0.79925338405195956</v>
      </c>
      <c r="AH7" s="15">
        <f t="shared" si="1"/>
        <v>1.0993674792544803</v>
      </c>
      <c r="AI7" s="15">
        <f t="shared" si="2"/>
        <v>0.80154772519621764</v>
      </c>
      <c r="AJ7" s="15">
        <f t="shared" si="3"/>
        <v>1.6965011825839753</v>
      </c>
    </row>
    <row r="8" spans="1:36" x14ac:dyDescent="0.25">
      <c r="A8" s="54" t="s">
        <v>114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4">
        <f>ROUND(('30.06.2016'!K8),2)</f>
        <v>0.97</v>
      </c>
      <c r="J8" s="4">
        <v>0.77</v>
      </c>
      <c r="K8" s="4">
        <f>ROUND(('30.06.2016'!M8),2)</f>
        <v>1.55</v>
      </c>
      <c r="L8" s="7">
        <f>U8/F8</f>
        <v>1.6965011825839753</v>
      </c>
      <c r="M8" s="8">
        <f t="shared" si="8"/>
        <v>1.1639999999999999</v>
      </c>
      <c r="N8" s="8">
        <f t="shared" si="8"/>
        <v>0.92399999999999993</v>
      </c>
      <c r="O8" s="8">
        <f t="shared" si="8"/>
        <v>1.8599999999999999</v>
      </c>
      <c r="P8" s="8">
        <f t="shared" si="8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>
        <f t="shared" ref="AC8" si="9">W8/B8</f>
        <v>0</v>
      </c>
      <c r="AD8">
        <f t="shared" ref="AD8" si="10">Z8/E8</f>
        <v>0</v>
      </c>
      <c r="AE8">
        <f t="shared" ref="AE8" si="11">(X8+Y8)/(C8+D8)</f>
        <v>0</v>
      </c>
      <c r="AF8">
        <f t="shared" ref="AF8" si="12">(AA8+AB8)/(F8+G8)</f>
        <v>0</v>
      </c>
      <c r="AG8" s="15">
        <f t="shared" ref="AG8" si="13">(Q8+W8)/B8</f>
        <v>0.79925338405195956</v>
      </c>
      <c r="AH8" s="15">
        <f t="shared" ref="AH8" si="14">(T8+Z8)/E8</f>
        <v>1.0993674792544803</v>
      </c>
      <c r="AI8" s="15">
        <f t="shared" ref="AI8" si="15">(R8+X8)/C8</f>
        <v>0.80154772519621764</v>
      </c>
      <c r="AJ8" s="15">
        <f t="shared" ref="AJ8" si="16">(U8+V8+AA8+AB8)/(F8+G8)</f>
        <v>1.6965011825839753</v>
      </c>
    </row>
    <row r="9" spans="1:36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f>'30.06.2016'!K9</f>
        <v>1.0249999999999999</v>
      </c>
      <c r="J9" s="4">
        <v>0.77</v>
      </c>
      <c r="K9" s="4">
        <f>'30.06.2016'!M9</f>
        <v>1.5169999999999999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15">
        <f t="shared" si="0"/>
        <v>0.88003251834997398</v>
      </c>
      <c r="AH9" s="15">
        <f t="shared" si="1"/>
        <v>1.2995790594155217</v>
      </c>
      <c r="AI9" s="15">
        <f t="shared" si="2"/>
        <v>1.0519376194565246</v>
      </c>
      <c r="AJ9" s="15">
        <f t="shared" si="3"/>
        <v>1.5630771489392941</v>
      </c>
    </row>
    <row r="10" spans="1:36" x14ac:dyDescent="0.25">
      <c r="A10" s="54" t="s">
        <v>84</v>
      </c>
      <c r="B10" s="4">
        <v>12.874000000000001</v>
      </c>
      <c r="C10" s="4">
        <v>3.2320000000000002</v>
      </c>
      <c r="D10" s="4">
        <v>0</v>
      </c>
      <c r="E10" s="4">
        <v>12.874000000000001</v>
      </c>
      <c r="F10" s="4">
        <v>3.2320000000000002</v>
      </c>
      <c r="G10" s="4">
        <v>0</v>
      </c>
      <c r="H10" s="4">
        <v>44.454999999999998</v>
      </c>
      <c r="I10" s="4">
        <f>'30.06.2016'!K10</f>
        <v>0.94799999999999995</v>
      </c>
      <c r="J10" s="4">
        <v>0.77</v>
      </c>
      <c r="K10" s="4">
        <f>'30.06.2016'!M10</f>
        <v>1.1299999999999999</v>
      </c>
      <c r="L10" s="13">
        <v>0</v>
      </c>
      <c r="M10" s="4">
        <v>1.1399999999999999</v>
      </c>
      <c r="N10" s="4">
        <v>1.1399999999999999</v>
      </c>
      <c r="O10" s="4">
        <v>1.36</v>
      </c>
      <c r="P10" s="13">
        <v>0</v>
      </c>
      <c r="Q10" s="4">
        <v>9.3949999999999996</v>
      </c>
      <c r="R10" s="4">
        <v>2.911</v>
      </c>
      <c r="S10" s="4">
        <v>0</v>
      </c>
      <c r="T10" s="4">
        <v>15.593999999999999</v>
      </c>
      <c r="U10" s="4">
        <v>3.556</v>
      </c>
      <c r="V10" s="13">
        <v>9.2550000000000008</v>
      </c>
      <c r="W10" s="4"/>
      <c r="X10" s="4"/>
      <c r="Y10" s="4"/>
      <c r="Z10" s="4"/>
      <c r="AA10" s="4"/>
      <c r="AB10" s="4"/>
      <c r="AC10">
        <f t="shared" si="4"/>
        <v>0</v>
      </c>
      <c r="AD10">
        <f t="shared" si="5"/>
        <v>0</v>
      </c>
      <c r="AE10">
        <f t="shared" si="6"/>
        <v>0</v>
      </c>
      <c r="AF10">
        <f t="shared" si="7"/>
        <v>0</v>
      </c>
      <c r="AG10" s="15">
        <f t="shared" si="0"/>
        <v>0.72976541867329492</v>
      </c>
      <c r="AH10" s="15">
        <f t="shared" si="1"/>
        <v>1.2112785459064781</v>
      </c>
      <c r="AI10" s="15">
        <f t="shared" si="2"/>
        <v>0.90068069306930687</v>
      </c>
      <c r="AJ10" s="15">
        <f t="shared" si="3"/>
        <v>3.9637995049504946</v>
      </c>
    </row>
    <row r="11" spans="1:36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f>'30.06.2016'!K11</f>
        <v>1.194</v>
      </c>
      <c r="J11" s="4">
        <v>0.77</v>
      </c>
      <c r="K11" s="4">
        <f>'30.06.2016'!M11</f>
        <v>0.72299999999999998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>
        <f t="shared" si="4"/>
        <v>1.0967769959169489E-2</v>
      </c>
      <c r="AD11">
        <f t="shared" si="5"/>
        <v>0</v>
      </c>
      <c r="AE11">
        <f t="shared" si="6"/>
        <v>0.10334020974245813</v>
      </c>
      <c r="AF11">
        <f t="shared" si="7"/>
        <v>0</v>
      </c>
      <c r="AG11" s="15">
        <f t="shared" si="0"/>
        <v>0.61889388411085056</v>
      </c>
      <c r="AH11" s="15">
        <f t="shared" si="1"/>
        <v>0.79558602983379723</v>
      </c>
      <c r="AI11" s="15">
        <f t="shared" si="2"/>
        <v>0.81573140314685566</v>
      </c>
      <c r="AJ11" s="15">
        <f t="shared" si="3"/>
        <v>0.84199271802577591</v>
      </c>
    </row>
    <row r="12" spans="1:36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f>'30.06.2016'!K12</f>
        <v>1.02</v>
      </c>
      <c r="J12" s="4">
        <v>0.77</v>
      </c>
      <c r="K12" s="4">
        <f>'30.06.2016'!M12</f>
        <v>1.52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15">
        <f t="shared" si="0"/>
        <v>0.97989817704056492</v>
      </c>
      <c r="AH12" s="15">
        <f t="shared" si="1"/>
        <v>1.299988393108823</v>
      </c>
      <c r="AI12" s="15">
        <f t="shared" si="2"/>
        <v>0.98074142916150364</v>
      </c>
      <c r="AJ12" s="15">
        <f t="shared" si="3"/>
        <v>1.7523994811932551</v>
      </c>
    </row>
    <row r="13" spans="1:36" x14ac:dyDescent="0.25">
      <c r="A13" s="54" t="s">
        <v>20</v>
      </c>
      <c r="B13" s="4">
        <v>36.872999999999998</v>
      </c>
      <c r="C13" s="4">
        <v>11.788</v>
      </c>
      <c r="D13" s="4">
        <v>0</v>
      </c>
      <c r="E13" s="4">
        <v>36.313000000000002</v>
      </c>
      <c r="F13" s="4">
        <v>7.87</v>
      </c>
      <c r="G13" s="4">
        <v>0</v>
      </c>
      <c r="H13" s="4"/>
      <c r="I13" s="4">
        <f>'30.06.2016'!K13</f>
        <v>0.77500000000000002</v>
      </c>
      <c r="J13" s="4">
        <v>0.77</v>
      </c>
      <c r="K13" s="4">
        <f>'30.06.2016'!M13</f>
        <v>1.851</v>
      </c>
      <c r="L13" s="4">
        <v>1.6</v>
      </c>
      <c r="M13" s="4">
        <v>0.96</v>
      </c>
      <c r="N13" s="4">
        <v>0.96</v>
      </c>
      <c r="O13" s="4">
        <v>1.92</v>
      </c>
      <c r="P13" s="4">
        <v>1.92</v>
      </c>
      <c r="Q13" s="4">
        <v>25.811</v>
      </c>
      <c r="R13" s="4">
        <v>8.2520000000000007</v>
      </c>
      <c r="S13" s="4">
        <v>0</v>
      </c>
      <c r="T13" s="4">
        <v>53.38</v>
      </c>
      <c r="U13" s="4">
        <v>11.569000000000001</v>
      </c>
      <c r="V13" s="4"/>
      <c r="W13" s="4"/>
      <c r="X13" s="4"/>
      <c r="Y13" s="4"/>
      <c r="Z13" s="4"/>
      <c r="AA13" s="4"/>
      <c r="AB13" s="4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15">
        <f t="shared" si="0"/>
        <v>0.69999728798850114</v>
      </c>
      <c r="AH13" s="15">
        <f t="shared" si="1"/>
        <v>1.4699969707818137</v>
      </c>
      <c r="AI13" s="15">
        <f t="shared" si="2"/>
        <v>0.70003393281303028</v>
      </c>
      <c r="AJ13" s="15">
        <f t="shared" si="3"/>
        <v>1.470012706480305</v>
      </c>
    </row>
    <row r="14" spans="1:36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f>'30.06.2016'!K14</f>
        <v>1.36</v>
      </c>
      <c r="J14" s="4">
        <v>0.77</v>
      </c>
      <c r="K14" s="4">
        <f>'30.06.2016'!M14</f>
        <v>1.5649999999999999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>
        <f t="shared" si="4"/>
        <v>0</v>
      </c>
      <c r="AD14">
        <f t="shared" si="5"/>
        <v>0</v>
      </c>
      <c r="AE14">
        <f t="shared" si="6"/>
        <v>0</v>
      </c>
      <c r="AF14">
        <f t="shared" si="7"/>
        <v>0</v>
      </c>
      <c r="AG14" s="15">
        <f t="shared" si="0"/>
        <v>1.1520338946782789</v>
      </c>
      <c r="AH14" s="15">
        <f t="shared" si="1"/>
        <v>1.3016703656114941</v>
      </c>
      <c r="AI14" s="15">
        <f t="shared" si="2"/>
        <v>1.2099607267705321</v>
      </c>
      <c r="AJ14" s="15">
        <f t="shared" si="3"/>
        <v>1.3286790266512165</v>
      </c>
    </row>
    <row r="15" spans="1:36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>
        <f>'30.06.2016'!K15</f>
        <v>1.3440000000000001</v>
      </c>
      <c r="J15" s="4">
        <v>0.77</v>
      </c>
      <c r="K15" s="4">
        <f>'30.06.2016'!M15</f>
        <v>1.85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G15" s="15"/>
      <c r="AH15" s="15"/>
      <c r="AI15" s="15"/>
      <c r="AJ15" s="15"/>
    </row>
    <row r="16" spans="1:36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f>'30.06.2016'!K16</f>
        <v>1.1200000000000001</v>
      </c>
      <c r="J16" s="4">
        <v>0.77</v>
      </c>
      <c r="K16" s="4">
        <f>'30.06.2016'!M16</f>
        <v>1.37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>
        <f t="shared" si="4"/>
        <v>0.11849604637715984</v>
      </c>
      <c r="AD16">
        <f t="shared" si="5"/>
        <v>0.11882713454940048</v>
      </c>
      <c r="AE16">
        <f t="shared" si="6"/>
        <v>7.8722718617255022E-2</v>
      </c>
      <c r="AF16">
        <f t="shared" si="7"/>
        <v>6.5533099571828804E-2</v>
      </c>
      <c r="AG16" s="15">
        <f t="shared" si="0"/>
        <v>0.99849814896860367</v>
      </c>
      <c r="AH16" s="15">
        <f t="shared" si="1"/>
        <v>1.0288065780725819</v>
      </c>
      <c r="AI16" s="15">
        <f t="shared" si="2"/>
        <v>0.95872857770616671</v>
      </c>
      <c r="AJ16" s="15">
        <f t="shared" si="3"/>
        <v>0.97554666713653904</v>
      </c>
    </row>
    <row r="17" spans="1:36" x14ac:dyDescent="0.25">
      <c r="A17" s="54" t="s">
        <v>22</v>
      </c>
      <c r="B17" s="4">
        <v>48.48</v>
      </c>
      <c r="C17" s="4">
        <v>6.8789999999999996</v>
      </c>
      <c r="D17" s="4">
        <v>7.4999999999999997E-2</v>
      </c>
      <c r="E17" s="4">
        <v>46.804000000000002</v>
      </c>
      <c r="F17" s="4">
        <v>4.7789999999999999</v>
      </c>
      <c r="G17" s="4"/>
      <c r="H17" s="4"/>
      <c r="I17" s="4">
        <f>'30.06.2016'!K17</f>
        <v>1.32</v>
      </c>
      <c r="J17" s="4">
        <v>0.77</v>
      </c>
      <c r="K17" s="4">
        <f>'30.06.2016'!M17</f>
        <v>1.81</v>
      </c>
      <c r="L17" s="4">
        <v>2.71</v>
      </c>
      <c r="M17" s="4">
        <v>1.3680000000000001</v>
      </c>
      <c r="N17" s="4">
        <v>2.016</v>
      </c>
      <c r="O17" s="4">
        <v>2.016</v>
      </c>
      <c r="P17" s="4">
        <v>3.2519999999999998</v>
      </c>
      <c r="Q17" s="4">
        <v>55.267000000000003</v>
      </c>
      <c r="R17" s="4">
        <v>11.557</v>
      </c>
      <c r="S17" s="4">
        <v>0.126</v>
      </c>
      <c r="T17" s="4">
        <v>78.631</v>
      </c>
      <c r="U17" s="4">
        <v>12.951000000000001</v>
      </c>
      <c r="V17" s="4">
        <v>0</v>
      </c>
      <c r="W17" s="4">
        <v>7.694</v>
      </c>
      <c r="X17" s="4">
        <v>0.33</v>
      </c>
      <c r="Y17" s="4">
        <v>1.9E-2</v>
      </c>
      <c r="Z17" s="4">
        <v>0</v>
      </c>
      <c r="AA17" s="4">
        <v>0</v>
      </c>
      <c r="AB17" s="4">
        <v>0</v>
      </c>
      <c r="AC17">
        <f t="shared" si="4"/>
        <v>0.15870462046204623</v>
      </c>
      <c r="AD17">
        <f t="shared" si="5"/>
        <v>0</v>
      </c>
      <c r="AE17">
        <f t="shared" si="6"/>
        <v>5.0186942766752951E-2</v>
      </c>
      <c r="AF17">
        <f t="shared" si="7"/>
        <v>0</v>
      </c>
      <c r="AG17" s="15">
        <f t="shared" si="0"/>
        <v>1.2987004950495051</v>
      </c>
      <c r="AH17" s="15">
        <f t="shared" si="1"/>
        <v>1.6800059823946671</v>
      </c>
      <c r="AI17" s="15">
        <f t="shared" si="2"/>
        <v>1.7280127925570579</v>
      </c>
      <c r="AJ17" s="15">
        <f t="shared" si="3"/>
        <v>2.7099811676082863</v>
      </c>
    </row>
    <row r="18" spans="1:36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f>'30.06.2016'!K18</f>
        <v>1.1000000000000001</v>
      </c>
      <c r="J18" s="4">
        <v>0.77</v>
      </c>
      <c r="K18" s="4">
        <f>'30.06.2016'!M18</f>
        <v>2.09</v>
      </c>
      <c r="L18" s="4"/>
      <c r="M18" s="4"/>
      <c r="N18" s="4"/>
      <c r="O18" s="4"/>
      <c r="P18" s="4"/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>
        <f t="shared" si="4"/>
        <v>6.9620980531868437E-2</v>
      </c>
      <c r="AD18">
        <f t="shared" si="5"/>
        <v>3.5452454816255349E-2</v>
      </c>
      <c r="AE18">
        <f t="shared" si="6"/>
        <v>6.6647452986526398E-2</v>
      </c>
      <c r="AF18">
        <f t="shared" si="7"/>
        <v>0</v>
      </c>
      <c r="AG18" s="15">
        <f t="shared" si="0"/>
        <v>0.51169926678465538</v>
      </c>
      <c r="AH18" s="15">
        <f t="shared" si="1"/>
        <v>1.0327977651216991</v>
      </c>
      <c r="AI18" s="15">
        <f t="shared" si="2"/>
        <v>0.87509244802366659</v>
      </c>
      <c r="AJ18" s="15">
        <f t="shared" si="3"/>
        <v>0.79187448988845555</v>
      </c>
    </row>
    <row r="19" spans="1:36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f>'30.06.2016'!K19</f>
        <v>1</v>
      </c>
      <c r="J19" s="4">
        <v>0.77</v>
      </c>
      <c r="K19" s="4">
        <f>'30.06.2016'!M19</f>
        <v>2.08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>
        <f t="shared" si="4"/>
        <v>0</v>
      </c>
      <c r="AD19">
        <f t="shared" si="5"/>
        <v>0</v>
      </c>
      <c r="AE19">
        <f t="shared" si="6"/>
        <v>0</v>
      </c>
      <c r="AF19">
        <f t="shared" si="7"/>
        <v>0</v>
      </c>
      <c r="AG19" s="15">
        <f t="shared" si="0"/>
        <v>0.87942701671976364</v>
      </c>
      <c r="AH19" s="15">
        <f t="shared" si="1"/>
        <v>1.639238711141366</v>
      </c>
      <c r="AI19" s="15">
        <f t="shared" si="2"/>
        <v>1.0438565051643804</v>
      </c>
      <c r="AJ19" s="15">
        <f t="shared" si="3"/>
        <v>1.8885325850953669</v>
      </c>
    </row>
    <row r="20" spans="1:36" x14ac:dyDescent="0.25">
      <c r="A20" s="54" t="s">
        <v>82</v>
      </c>
      <c r="B20" s="4">
        <v>11.505000000000001</v>
      </c>
      <c r="C20" s="4">
        <v>44.930999999999997</v>
      </c>
      <c r="D20" s="4">
        <v>0</v>
      </c>
      <c r="E20" s="4">
        <v>9.4499999999999993</v>
      </c>
      <c r="F20" s="4">
        <v>43.003999999999998</v>
      </c>
      <c r="G20" s="4">
        <v>0</v>
      </c>
      <c r="H20" s="4"/>
      <c r="I20" s="4">
        <f>'30.06.2016'!K20</f>
        <v>1.448</v>
      </c>
      <c r="J20" s="4">
        <v>0.77</v>
      </c>
      <c r="K20" s="4">
        <f>'30.06.2016'!M20</f>
        <v>2.0539999999999998</v>
      </c>
      <c r="L20" s="4">
        <v>2.08</v>
      </c>
      <c r="M20" s="4">
        <v>1.2</v>
      </c>
      <c r="N20" s="4">
        <v>1.2</v>
      </c>
      <c r="O20" s="4">
        <v>2.496</v>
      </c>
      <c r="P20" s="4">
        <v>2.496</v>
      </c>
      <c r="Q20" s="4">
        <v>11.311999999999999</v>
      </c>
      <c r="R20" s="4">
        <v>43.954999999999998</v>
      </c>
      <c r="S20" s="4">
        <v>0</v>
      </c>
      <c r="T20" s="4">
        <v>19.655999999999999</v>
      </c>
      <c r="U20" s="4">
        <v>89.447999999999993</v>
      </c>
      <c r="V20" s="4">
        <v>0</v>
      </c>
      <c r="W20" s="4">
        <v>6.2229999999999999</v>
      </c>
      <c r="X20" s="4">
        <v>1.135</v>
      </c>
      <c r="Y20" s="4">
        <v>0</v>
      </c>
      <c r="Z20" s="4">
        <v>1.444</v>
      </c>
      <c r="AA20" s="4">
        <v>7.02</v>
      </c>
      <c r="AB20" s="4">
        <v>0</v>
      </c>
      <c r="AC20">
        <f t="shared" si="4"/>
        <v>0.54089526292916124</v>
      </c>
      <c r="AD20">
        <f t="shared" si="5"/>
        <v>0.1528042328042328</v>
      </c>
      <c r="AE20">
        <f t="shared" si="6"/>
        <v>2.5260955687609891E-2</v>
      </c>
      <c r="AF20">
        <f t="shared" si="7"/>
        <v>0.16324062877871826</v>
      </c>
      <c r="AG20" s="15">
        <f t="shared" si="0"/>
        <v>1.5241199478487613</v>
      </c>
      <c r="AH20" s="15">
        <f t="shared" si="1"/>
        <v>2.2328042328042326</v>
      </c>
      <c r="AI20" s="15">
        <f t="shared" si="2"/>
        <v>1.0035387594311278</v>
      </c>
      <c r="AJ20" s="15">
        <f t="shared" si="3"/>
        <v>2.2432331876104548</v>
      </c>
    </row>
    <row r="21" spans="1:36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8">
        <f>'30.06.2016'!K21</f>
        <v>0.89951471439383823</v>
      </c>
      <c r="J21" s="8">
        <v>0.77</v>
      </c>
      <c r="K21" s="8">
        <f>'30.06.2016'!M21</f>
        <v>1.7035168921591899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G21" s="15"/>
      <c r="AH21" s="15"/>
      <c r="AI21" s="15"/>
      <c r="AJ21" s="15"/>
    </row>
    <row r="22" spans="1:36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4">
        <f>'30.06.2016'!K22</f>
        <v>1.23</v>
      </c>
      <c r="J22" s="4">
        <v>0.77</v>
      </c>
      <c r="K22" s="4">
        <f>'30.06.2016'!M22</f>
        <v>1.95</v>
      </c>
      <c r="L22" s="7">
        <f>U22/F22</f>
        <v>2.1628588419743742</v>
      </c>
      <c r="M22" s="8">
        <f>I22*1.2</f>
        <v>1.476</v>
      </c>
      <c r="N22" s="8">
        <f>J22*1.2</f>
        <v>0.92399999999999993</v>
      </c>
      <c r="O22" s="8">
        <f>K22*1.2</f>
        <v>2.34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>
        <f t="shared" si="4"/>
        <v>5.9174293350611491E-3</v>
      </c>
      <c r="AD22">
        <f t="shared" si="5"/>
        <v>5.889227873654812E-3</v>
      </c>
      <c r="AE22">
        <f t="shared" si="6"/>
        <v>1.4628205774898577E-3</v>
      </c>
      <c r="AF22">
        <f t="shared" si="7"/>
        <v>9.4609936746499425E-4</v>
      </c>
      <c r="AG22" s="15">
        <f t="shared" si="0"/>
        <v>0.88369138252207025</v>
      </c>
      <c r="AH22" s="15">
        <f t="shared" si="1"/>
        <v>1.6710127549342522</v>
      </c>
      <c r="AI22" s="15">
        <f t="shared" si="2"/>
        <v>0.94171776930670958</v>
      </c>
      <c r="AJ22" s="15">
        <f t="shared" si="3"/>
        <v>2.1638049413418394</v>
      </c>
    </row>
    <row r="23" spans="1:36" x14ac:dyDescent="0.25">
      <c r="A23" s="54" t="s">
        <v>27</v>
      </c>
      <c r="B23" s="4">
        <v>27.053999999999998</v>
      </c>
      <c r="C23" s="4">
        <v>8.9260000000000002</v>
      </c>
      <c r="D23" s="4">
        <v>0</v>
      </c>
      <c r="E23" s="4">
        <v>24.202999999999999</v>
      </c>
      <c r="F23" s="4">
        <v>3.0680000000000001</v>
      </c>
      <c r="G23" s="4">
        <v>0</v>
      </c>
      <c r="H23" s="4"/>
      <c r="I23" s="4">
        <f>'30.06.2016'!K23</f>
        <v>1.2230000000000001</v>
      </c>
      <c r="J23" s="4">
        <v>0.77</v>
      </c>
      <c r="K23" s="4">
        <f>'30.06.2016'!M23</f>
        <v>1.5129999999999999</v>
      </c>
      <c r="L23" s="4">
        <v>1.1399999999999999</v>
      </c>
      <c r="M23" s="4">
        <v>0.96</v>
      </c>
      <c r="N23" s="4">
        <v>0.96</v>
      </c>
      <c r="O23" s="4">
        <v>1.37</v>
      </c>
      <c r="P23" s="4">
        <v>1.37</v>
      </c>
      <c r="Q23" s="4">
        <v>20.622</v>
      </c>
      <c r="R23" s="4">
        <v>8.1769999999999996</v>
      </c>
      <c r="S23" s="4">
        <v>0</v>
      </c>
      <c r="T23" s="4">
        <v>26.148</v>
      </c>
      <c r="U23" s="4">
        <v>4.976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15">
        <f t="shared" si="0"/>
        <v>0.76225327123530717</v>
      </c>
      <c r="AH23" s="15">
        <f t="shared" si="1"/>
        <v>1.0803619386026526</v>
      </c>
      <c r="AI23" s="15">
        <f t="shared" si="2"/>
        <v>0.9160878332959892</v>
      </c>
      <c r="AJ23" s="15">
        <f t="shared" si="3"/>
        <v>1.621903520208605</v>
      </c>
    </row>
    <row r="24" spans="1:36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f>'30.06.2016'!K24</f>
        <v>0.93</v>
      </c>
      <c r="J24" s="4">
        <v>0.77</v>
      </c>
      <c r="K24" s="4">
        <f>'30.06.2016'!M24</f>
        <v>1.94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15">
        <f t="shared" si="0"/>
        <v>1.0845812438757276</v>
      </c>
      <c r="AH24" s="15">
        <f t="shared" si="1"/>
        <v>1.373533830622842</v>
      </c>
      <c r="AI24" s="15">
        <f t="shared" si="2"/>
        <v>1.080019864260884</v>
      </c>
      <c r="AJ24" s="15">
        <f t="shared" si="3"/>
        <v>1.3716961563845502</v>
      </c>
    </row>
    <row r="25" spans="1:36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'30.06.2016'!K25</f>
        <v>0.85</v>
      </c>
      <c r="J25" s="4">
        <v>0.77</v>
      </c>
      <c r="K25" s="4">
        <f>'30.06.2016'!M25</f>
        <v>1.1499999999999999</v>
      </c>
      <c r="L25" s="4">
        <f>ROUND((U25/F25),3)</f>
        <v>1.698</v>
      </c>
      <c r="M25" s="7">
        <f>I25*1.2</f>
        <v>1.02</v>
      </c>
      <c r="N25" s="7">
        <f>J25*1.2</f>
        <v>0.92399999999999993</v>
      </c>
      <c r="O25" s="7">
        <f>K25*1.2</f>
        <v>1.38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>
        <f t="shared" si="4"/>
        <v>0.10616369895976012</v>
      </c>
      <c r="AD25">
        <f t="shared" si="5"/>
        <v>0.10538616644262495</v>
      </c>
      <c r="AE25">
        <f t="shared" si="6"/>
        <v>0.17103031745559491</v>
      </c>
      <c r="AF25">
        <f t="shared" si="7"/>
        <v>0.16326458289035367</v>
      </c>
      <c r="AG25" s="15">
        <f t="shared" si="0"/>
        <v>0.867745159737904</v>
      </c>
      <c r="AH25" s="15">
        <f t="shared" si="1"/>
        <v>1.3183505438103387</v>
      </c>
      <c r="AI25" s="15">
        <f t="shared" si="2"/>
        <v>0.93286424087352371</v>
      </c>
      <c r="AJ25" s="15">
        <f t="shared" si="3"/>
        <v>1.8613296477425756</v>
      </c>
    </row>
    <row r="26" spans="1:36" x14ac:dyDescent="0.25">
      <c r="A26" s="54" t="s">
        <v>68</v>
      </c>
      <c r="B26" s="4">
        <v>65.808000000000007</v>
      </c>
      <c r="C26" s="4">
        <v>30.744</v>
      </c>
      <c r="D26" s="4">
        <v>0</v>
      </c>
      <c r="E26" s="4">
        <v>62.63</v>
      </c>
      <c r="F26" s="4">
        <v>20.655000000000001</v>
      </c>
      <c r="G26" s="4"/>
      <c r="H26" s="4"/>
      <c r="I26" s="4">
        <f>'30.06.2016'!K26</f>
        <v>0.875</v>
      </c>
      <c r="J26" s="4">
        <v>0.77</v>
      </c>
      <c r="K26" s="4">
        <f>'30.06.2016'!M26</f>
        <v>1.375</v>
      </c>
      <c r="L26" s="4">
        <v>1.28</v>
      </c>
      <c r="M26" s="4">
        <v>1.0680000000000001</v>
      </c>
      <c r="N26" s="4">
        <v>1.536</v>
      </c>
      <c r="O26" s="4">
        <v>1.0680000000000001</v>
      </c>
      <c r="P26" s="4">
        <v>1.536</v>
      </c>
      <c r="Q26" s="4">
        <v>58.569000000000003</v>
      </c>
      <c r="R26" s="4">
        <v>39.351999999999997</v>
      </c>
      <c r="S26" s="4">
        <v>0</v>
      </c>
      <c r="T26" s="4">
        <v>56.006</v>
      </c>
      <c r="U26" s="4">
        <v>30.353000000000002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15">
        <f t="shared" si="0"/>
        <v>0.88999817651349378</v>
      </c>
      <c r="AH26" s="15">
        <f t="shared" si="1"/>
        <v>0.8942359891425834</v>
      </c>
      <c r="AI26" s="15">
        <f t="shared" si="2"/>
        <v>1.2799895914650012</v>
      </c>
      <c r="AJ26" s="15">
        <f t="shared" si="3"/>
        <v>1.469523117889131</v>
      </c>
    </row>
    <row r="27" spans="1:36" x14ac:dyDescent="0.25">
      <c r="A27" s="54" t="s">
        <v>111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f>'30.06.2016'!K27</f>
        <v>1.45</v>
      </c>
      <c r="J27" s="4">
        <v>0.77</v>
      </c>
      <c r="K27" s="4">
        <f>'30.06.2016'!M27</f>
        <v>1.59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>
        <f t="shared" ref="AC27" si="17">W27/B27</f>
        <v>0</v>
      </c>
      <c r="AD27">
        <f t="shared" ref="AD27" si="18">Z27/E27</f>
        <v>0</v>
      </c>
      <c r="AE27">
        <f t="shared" ref="AE27" si="19">(X27+Y27)/(C27+D27)</f>
        <v>0</v>
      </c>
      <c r="AF27">
        <f t="shared" ref="AF27" si="20">(AA27+AB27)/(F27+G27)</f>
        <v>0</v>
      </c>
      <c r="AG27" s="15">
        <f t="shared" ref="AG27" si="21">(Q27+W27)/B27</f>
        <v>0.75615624673314896</v>
      </c>
      <c r="AH27" s="15">
        <f t="shared" ref="AH27" si="22">(T27+Z27)/E27</f>
        <v>1.2315762399589876</v>
      </c>
      <c r="AI27" s="15">
        <f t="shared" ref="AI27" si="23">(R27+X27)/C27</f>
        <v>0.65771646125267458</v>
      </c>
      <c r="AJ27" s="15">
        <f t="shared" ref="AJ27" si="24">(U27+V27+AA27+AB27)/(F27+G27)</f>
        <v>1.1102469659745284</v>
      </c>
    </row>
    <row r="28" spans="1:36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f>'30.06.2016'!K28</f>
        <v>1.163</v>
      </c>
      <c r="J28" s="4">
        <v>0.77</v>
      </c>
      <c r="K28" s="4">
        <f>'30.06.2016'!M28</f>
        <v>1.3320000000000001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15">
        <f t="shared" si="0"/>
        <v>0.75615624673314896</v>
      </c>
      <c r="AH28" s="15">
        <f t="shared" si="1"/>
        <v>1.2315762399589876</v>
      </c>
      <c r="AI28" s="15">
        <f t="shared" si="2"/>
        <v>0.65771646125267458</v>
      </c>
      <c r="AJ28" s="15">
        <f t="shared" si="3"/>
        <v>1.1102469659745284</v>
      </c>
    </row>
    <row r="29" spans="1:36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f>'30.06.2016'!K29</f>
        <v>0.74</v>
      </c>
      <c r="J29" s="4">
        <v>0.77</v>
      </c>
      <c r="K29" s="4">
        <f>'30.06.2016'!M29</f>
        <v>1.49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7"/>
        <v>0</v>
      </c>
      <c r="AG29" s="15">
        <f>(Q29+W29)/B29</f>
        <v>0.94997561885093085</v>
      </c>
      <c r="AH29" s="15">
        <f>(T29+Z29)/E29</f>
        <v>1.199990389697756</v>
      </c>
      <c r="AI29" s="15">
        <f>(R29+X29)/C29</f>
        <v>1.0500039249548629</v>
      </c>
      <c r="AJ29" s="15">
        <f>(U29+V29+AA29+AB29)/(F29+G29)</f>
        <v>1.4598601909633748</v>
      </c>
    </row>
    <row r="30" spans="1:36" x14ac:dyDescent="0.25">
      <c r="A30" s="55" t="s">
        <v>51</v>
      </c>
      <c r="B30" s="4">
        <v>86.088999999999999</v>
      </c>
      <c r="C30" s="4">
        <v>29.715</v>
      </c>
      <c r="D30" s="4">
        <v>1.278</v>
      </c>
      <c r="E30" s="4">
        <v>83.031999999999996</v>
      </c>
      <c r="F30" s="4">
        <v>161.767</v>
      </c>
      <c r="G30" s="4">
        <v>6.4000000000000001E-2</v>
      </c>
      <c r="H30" s="4"/>
      <c r="I30" s="4">
        <f>'30.06.2016'!K30</f>
        <v>1.1000000000000001</v>
      </c>
      <c r="J30" s="4">
        <v>0.77</v>
      </c>
      <c r="K30" s="4">
        <f>'30.06.2016'!M30</f>
        <v>1.05</v>
      </c>
      <c r="L30" s="4">
        <v>1.38</v>
      </c>
      <c r="M30" s="4"/>
      <c r="N30" s="4"/>
      <c r="O30" s="4"/>
      <c r="P30" s="4"/>
      <c r="Q30" s="4">
        <v>53.636000000000003</v>
      </c>
      <c r="R30" s="4">
        <v>26.614999999999998</v>
      </c>
      <c r="S30" s="4">
        <v>1.1499999999999999</v>
      </c>
      <c r="T30" s="4">
        <v>100.179</v>
      </c>
      <c r="U30" s="4">
        <v>239.465</v>
      </c>
      <c r="V30" s="4">
        <v>8.7999999999999995E-2</v>
      </c>
      <c r="W30" s="4"/>
      <c r="X30" s="4"/>
      <c r="Y30" s="4"/>
      <c r="Z30" s="4"/>
      <c r="AA30" s="4"/>
      <c r="AB30" s="4"/>
      <c r="AC30">
        <f t="shared" si="4"/>
        <v>0</v>
      </c>
      <c r="AD30">
        <f t="shared" si="5"/>
        <v>0</v>
      </c>
      <c r="AE30">
        <f t="shared" si="6"/>
        <v>0</v>
      </c>
      <c r="AF30">
        <f t="shared" si="7"/>
        <v>0</v>
      </c>
      <c r="AG30" s="15">
        <f t="shared" ref="AG30:AG48" si="25">(Q30+W30)/B30</f>
        <v>0.62302965535666577</v>
      </c>
      <c r="AH30" s="15">
        <f t="shared" ref="AH30:AH48" si="26">(T30+Z30)/E30</f>
        <v>1.2065107428461317</v>
      </c>
      <c r="AI30" s="15">
        <f t="shared" ref="AI30:AI48" si="27">(R30+X30)/C30</f>
        <v>0.89567558472152109</v>
      </c>
      <c r="AJ30" s="15">
        <f t="shared" ref="AJ30:AJ48" si="28">(U30+V30+AA30+AB30)/(F30+G30)</f>
        <v>1.4802664508036163</v>
      </c>
    </row>
    <row r="31" spans="1:36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f>'30.06.2016'!K31</f>
        <v>0.71</v>
      </c>
      <c r="J31" s="4">
        <v>0.77</v>
      </c>
      <c r="K31" s="4">
        <f>'30.06.2016'!M31</f>
        <v>0.94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15">
        <f t="shared" si="25"/>
        <v>0.76399873769748139</v>
      </c>
      <c r="AH31" s="15">
        <f t="shared" si="26"/>
        <v>0.64499962748652739</v>
      </c>
      <c r="AI31" s="15">
        <f t="shared" si="27"/>
        <v>0.76400345399595515</v>
      </c>
      <c r="AJ31" s="15">
        <f t="shared" si="28"/>
        <v>0.64499891706945289</v>
      </c>
    </row>
    <row r="32" spans="1:36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>
        <f>'30.06.2016'!K32</f>
        <v>1.66</v>
      </c>
      <c r="J32" s="4">
        <v>0.77</v>
      </c>
      <c r="K32" s="4">
        <f>'30.06.2016'!M32</f>
        <v>1.87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G32" s="15"/>
      <c r="AH32" s="15"/>
      <c r="AI32" s="15"/>
      <c r="AJ32" s="15"/>
    </row>
    <row r="33" spans="1:36" x14ac:dyDescent="0.25">
      <c r="A33" s="54" t="s">
        <v>108</v>
      </c>
      <c r="B33" s="4"/>
      <c r="C33" s="4"/>
      <c r="D33" s="4"/>
      <c r="E33" s="4"/>
      <c r="F33" s="4"/>
      <c r="G33" s="4"/>
      <c r="H33" s="4"/>
      <c r="I33" s="4">
        <f>'30.06.2016'!K33</f>
        <v>0.878</v>
      </c>
      <c r="J33" s="4">
        <v>0.77</v>
      </c>
      <c r="K33" s="4">
        <f>'30.06.2016'!M33</f>
        <v>1.149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G33" s="15"/>
      <c r="AH33" s="15"/>
      <c r="AI33" s="15"/>
      <c r="AJ33" s="15"/>
    </row>
    <row r="34" spans="1:36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f>'30.06.2016'!K34</f>
        <v>1.2529999999999999</v>
      </c>
      <c r="J34" s="4">
        <v>0.77</v>
      </c>
      <c r="K34" s="4">
        <f>'30.06.2016'!M34</f>
        <v>1.1890000000000001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15">
        <f t="shared" si="25"/>
        <v>0.72615968478812642</v>
      </c>
      <c r="AH34" s="15">
        <f t="shared" si="26"/>
        <v>0.91472088969194165</v>
      </c>
      <c r="AI34" s="15">
        <f t="shared" si="27"/>
        <v>0.71665866739007955</v>
      </c>
      <c r="AJ34" s="15">
        <f t="shared" si="28"/>
        <v>0.93633352400462933</v>
      </c>
    </row>
    <row r="35" spans="1:36" x14ac:dyDescent="0.25">
      <c r="A35" s="54" t="s">
        <v>32</v>
      </c>
      <c r="B35" s="4">
        <v>64.039000000000001</v>
      </c>
      <c r="C35" s="4">
        <v>43.48</v>
      </c>
      <c r="D35" s="4"/>
      <c r="E35" s="4">
        <v>50.304000000000002</v>
      </c>
      <c r="F35" s="4">
        <v>116.218</v>
      </c>
      <c r="G35" s="4"/>
      <c r="H35" s="4"/>
      <c r="I35" s="4">
        <f>'30.06.2016'!K35</f>
        <v>0.77</v>
      </c>
      <c r="J35" s="4">
        <v>0.77</v>
      </c>
      <c r="K35" s="4">
        <f>'30.06.2016'!M35</f>
        <v>0.59</v>
      </c>
      <c r="L35" s="4">
        <v>2</v>
      </c>
      <c r="M35" s="4">
        <v>1.3680000000000001</v>
      </c>
      <c r="N35" s="4">
        <v>1.548</v>
      </c>
      <c r="O35" s="4">
        <v>1.3680000000000001</v>
      </c>
      <c r="P35" s="4">
        <v>2.4</v>
      </c>
      <c r="Q35" s="4">
        <v>72.759</v>
      </c>
      <c r="R35" s="4">
        <v>56.183</v>
      </c>
      <c r="S35" s="4"/>
      <c r="T35" s="4">
        <v>57.56</v>
      </c>
      <c r="U35" s="4">
        <v>232.012</v>
      </c>
      <c r="V35" s="4"/>
      <c r="W35" s="4"/>
      <c r="X35" s="4"/>
      <c r="Y35" s="4"/>
      <c r="Z35" s="4"/>
      <c r="AA35" s="4"/>
      <c r="AB35" s="4"/>
      <c r="AC35">
        <v>0</v>
      </c>
      <c r="AD35">
        <v>0</v>
      </c>
      <c r="AE35">
        <v>0</v>
      </c>
      <c r="AF35">
        <v>0</v>
      </c>
      <c r="AG35" s="15">
        <f t="shared" si="25"/>
        <v>1.1361670232202252</v>
      </c>
      <c r="AH35" s="15">
        <f t="shared" si="26"/>
        <v>1.1442430025445292</v>
      </c>
      <c r="AI35" s="15">
        <f t="shared" si="27"/>
        <v>1.2921573137074518</v>
      </c>
      <c r="AJ35" s="15">
        <f t="shared" si="28"/>
        <v>1.9963516839043864</v>
      </c>
    </row>
    <row r="36" spans="1:36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f>'30.06.2016'!K36</f>
        <v>1.1200000000000001</v>
      </c>
      <c r="J36" s="4">
        <v>0.77</v>
      </c>
      <c r="K36" s="4">
        <f>'30.06.2016'!M36</f>
        <v>1.69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15">
        <f t="shared" si="25"/>
        <v>0.76098776051466765</v>
      </c>
      <c r="AH36" s="15">
        <f t="shared" si="26"/>
        <v>0.58309961193879967</v>
      </c>
      <c r="AI36" s="15">
        <f t="shared" si="27"/>
        <v>0.89000139840581727</v>
      </c>
      <c r="AJ36" s="15">
        <f t="shared" si="28"/>
        <v>0.85747002559612018</v>
      </c>
    </row>
    <row r="37" spans="1:36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f>'30.06.2016'!K37</f>
        <v>0.95</v>
      </c>
      <c r="J37" s="4">
        <v>0.77</v>
      </c>
      <c r="K37" s="4">
        <f>'30.06.2016'!M37</f>
        <v>0.78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15">
        <f t="shared" si="25"/>
        <v>0.91588165515316444</v>
      </c>
      <c r="AH37" s="15">
        <f t="shared" si="26"/>
        <v>1.3636522205823158</v>
      </c>
      <c r="AI37" s="15">
        <f t="shared" si="27"/>
        <v>1.540762331838565</v>
      </c>
      <c r="AJ37" s="15">
        <f t="shared" si="28"/>
        <v>2.2919541323690349</v>
      </c>
    </row>
    <row r="38" spans="1:36" x14ac:dyDescent="0.25">
      <c r="A38" s="54" t="s">
        <v>35</v>
      </c>
      <c r="B38" s="4">
        <v>6860</v>
      </c>
      <c r="C38" s="4">
        <v>2735</v>
      </c>
      <c r="D38" s="4">
        <v>0</v>
      </c>
      <c r="E38" s="4">
        <v>6832</v>
      </c>
      <c r="F38" s="4">
        <v>5116</v>
      </c>
      <c r="G38" s="4">
        <v>0</v>
      </c>
      <c r="H38" s="4">
        <v>10903</v>
      </c>
      <c r="I38" s="4">
        <f>'30.06.2016'!K38</f>
        <v>0.9</v>
      </c>
      <c r="J38" s="4">
        <v>0.77</v>
      </c>
      <c r="K38" s="4">
        <f>'30.06.2016'!M38</f>
        <v>1.18</v>
      </c>
      <c r="L38" s="4">
        <v>1.72</v>
      </c>
      <c r="M38" s="4">
        <v>1.1399999999999999</v>
      </c>
      <c r="N38" s="4">
        <v>2.78</v>
      </c>
      <c r="O38" s="4">
        <v>0.94</v>
      </c>
      <c r="P38" s="4">
        <v>2.06</v>
      </c>
      <c r="Q38" s="4">
        <v>6517</v>
      </c>
      <c r="R38" s="4">
        <v>5806</v>
      </c>
      <c r="S38" s="4">
        <v>0</v>
      </c>
      <c r="T38" s="4">
        <v>5329</v>
      </c>
      <c r="U38" s="4">
        <v>7493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15">
        <f t="shared" si="25"/>
        <v>0.95</v>
      </c>
      <c r="AH38" s="15">
        <f t="shared" si="26"/>
        <v>0.78000585480093676</v>
      </c>
      <c r="AI38" s="15">
        <f t="shared" si="27"/>
        <v>2.122851919561243</v>
      </c>
      <c r="AJ38" s="15">
        <f t="shared" si="28"/>
        <v>1.4646207974980454</v>
      </c>
    </row>
    <row r="39" spans="1:36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f>'30.06.2016'!K39</f>
        <v>0.62</v>
      </c>
      <c r="J39" s="4">
        <v>0.77</v>
      </c>
      <c r="K39" s="4">
        <f>'30.06.2016'!M39</f>
        <v>1.08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15">
        <f t="shared" si="25"/>
        <v>0.89198693402935159</v>
      </c>
      <c r="AH39" s="15">
        <f t="shared" si="26"/>
        <v>1.125046284051838</v>
      </c>
      <c r="AI39" s="15">
        <f t="shared" si="27"/>
        <v>1.0499937382592361</v>
      </c>
      <c r="AJ39" s="15">
        <f t="shared" si="28"/>
        <v>1.3250159948816378</v>
      </c>
    </row>
    <row r="40" spans="1:36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f>'30.06.2016'!K40</f>
        <v>0.97</v>
      </c>
      <c r="J40" s="4">
        <v>0.77</v>
      </c>
      <c r="K40" s="4">
        <f>'30.06.2016'!M40</f>
        <v>1.26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15">
        <f t="shared" si="25"/>
        <v>0.58041581642691309</v>
      </c>
      <c r="AH40" s="15">
        <f t="shared" si="26"/>
        <v>1.0000077174352295</v>
      </c>
      <c r="AI40" s="15">
        <f t="shared" si="27"/>
        <v>0.58043368497948133</v>
      </c>
      <c r="AJ40" s="15">
        <f t="shared" si="28"/>
        <v>1.3255250168251249</v>
      </c>
    </row>
    <row r="41" spans="1:36" x14ac:dyDescent="0.25">
      <c r="A41" s="54" t="s">
        <v>37</v>
      </c>
      <c r="B41" s="4">
        <v>20.646000000000001</v>
      </c>
      <c r="C41" s="4">
        <v>6.5039999999999996</v>
      </c>
      <c r="D41" s="4">
        <v>0</v>
      </c>
      <c r="E41" s="4">
        <v>19.945</v>
      </c>
      <c r="F41" s="4">
        <v>6.3179999999999996</v>
      </c>
      <c r="G41" s="4">
        <v>0</v>
      </c>
      <c r="H41" s="4"/>
      <c r="I41" s="4">
        <f>'30.06.2016'!K41</f>
        <v>1.42</v>
      </c>
      <c r="J41" s="4">
        <v>0.77</v>
      </c>
      <c r="K41" s="4">
        <f>'30.06.2016'!M41</f>
        <v>2.2000000000000002</v>
      </c>
      <c r="L41" s="4">
        <v>1.3540000000000001</v>
      </c>
      <c r="M41" s="4">
        <v>0.84</v>
      </c>
      <c r="N41" s="4">
        <v>0.84</v>
      </c>
      <c r="O41" s="4">
        <v>1.62</v>
      </c>
      <c r="P41" s="4">
        <v>1.62</v>
      </c>
      <c r="Q41" s="4">
        <v>14.535</v>
      </c>
      <c r="R41" s="4">
        <v>4.5789999999999997</v>
      </c>
      <c r="S41" s="4">
        <v>0</v>
      </c>
      <c r="T41" s="4">
        <v>27.006</v>
      </c>
      <c r="U41" s="4">
        <v>8.5540000000000003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15">
        <f t="shared" si="25"/>
        <v>0.70401046207497819</v>
      </c>
      <c r="AH41" s="15">
        <f t="shared" si="26"/>
        <v>1.3540235648032088</v>
      </c>
      <c r="AI41" s="15">
        <f t="shared" si="27"/>
        <v>0.70402829028290281</v>
      </c>
      <c r="AJ41" s="15">
        <f t="shared" si="28"/>
        <v>1.3539094650205763</v>
      </c>
    </row>
    <row r="42" spans="1:36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f>'30.06.2016'!K42</f>
        <v>0.99099999999999999</v>
      </c>
      <c r="J42" s="4">
        <v>0.77</v>
      </c>
      <c r="K42" s="4">
        <f>'30.06.2016'!M42</f>
        <v>1.048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15">
        <f t="shared" si="25"/>
        <v>0.79768577372009708</v>
      </c>
      <c r="AH42" s="15">
        <f t="shared" si="26"/>
        <v>0.90181023221093604</v>
      </c>
      <c r="AI42" s="15">
        <f t="shared" si="27"/>
        <v>0.95315272684254126</v>
      </c>
      <c r="AJ42" s="15">
        <f t="shared" si="28"/>
        <v>1.0535346012832263</v>
      </c>
    </row>
    <row r="43" spans="1:36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f>'30.06.2016'!K43</f>
        <v>1</v>
      </c>
      <c r="J43" s="4">
        <v>0.77</v>
      </c>
      <c r="K43" s="4">
        <f>'30.06.2016'!M43</f>
        <v>1.63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15">
        <f t="shared" si="25"/>
        <v>1.0076549220165065</v>
      </c>
      <c r="AH43" s="15">
        <f t="shared" si="26"/>
        <v>1.1770239741039215</v>
      </c>
      <c r="AI43" s="15">
        <f t="shared" si="27"/>
        <v>1.0085282298863867</v>
      </c>
      <c r="AJ43" s="15">
        <f t="shared" si="28"/>
        <v>1.1675336016402156</v>
      </c>
    </row>
    <row r="44" spans="1:36" x14ac:dyDescent="0.25">
      <c r="A44" s="54" t="s">
        <v>113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f>'30.06.2016'!K44</f>
        <v>0.88</v>
      </c>
      <c r="J44" s="4">
        <v>0.77</v>
      </c>
      <c r="K44" s="4">
        <f>'30.06.2016'!M44</f>
        <v>1.91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G44" s="15"/>
      <c r="AH44" s="15"/>
      <c r="AI44" s="15"/>
      <c r="AJ44" s="15"/>
    </row>
    <row r="45" spans="1:36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f>'30.06.2016'!K45</f>
        <v>0.81</v>
      </c>
      <c r="J45" s="4">
        <v>0.77</v>
      </c>
      <c r="K45" s="4">
        <f>'30.06.2016'!M45</f>
        <v>1.55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>
        <f t="shared" si="4"/>
        <v>0</v>
      </c>
      <c r="AD45">
        <f t="shared" si="5"/>
        <v>0</v>
      </c>
      <c r="AE45">
        <f t="shared" si="6"/>
        <v>0</v>
      </c>
      <c r="AF45">
        <f t="shared" si="7"/>
        <v>0</v>
      </c>
      <c r="AG45" s="15">
        <f t="shared" si="25"/>
        <v>0.7730582524271844</v>
      </c>
      <c r="AH45" s="15">
        <f t="shared" si="26"/>
        <v>0.9519913367825773</v>
      </c>
      <c r="AI45" s="15">
        <f t="shared" si="27"/>
        <v>0.77325056433408579</v>
      </c>
      <c r="AJ45" s="15">
        <f t="shared" si="28"/>
        <v>0.97857675111773468</v>
      </c>
    </row>
    <row r="46" spans="1:36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f>'30.06.2016'!K46</f>
        <v>1.6</v>
      </c>
      <c r="J46" s="4">
        <v>0.77</v>
      </c>
      <c r="K46" s="4">
        <f>'30.06.2016'!M46</f>
        <v>2.85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9.2579999999999991</v>
      </c>
      <c r="X46" s="4">
        <v>0.32900000000000001</v>
      </c>
      <c r="Y46" s="4">
        <v>1.6E-2</v>
      </c>
      <c r="Z46" s="4">
        <v>0.45500000000000002</v>
      </c>
      <c r="AA46" s="4">
        <v>5.2999999999999999E-2</v>
      </c>
      <c r="AB46" s="4">
        <v>0</v>
      </c>
      <c r="AC46">
        <f t="shared" si="4"/>
        <v>1.5078175895765471</v>
      </c>
      <c r="AD46">
        <f t="shared" si="5"/>
        <v>0.1923890063424947</v>
      </c>
      <c r="AE46">
        <f t="shared" si="6"/>
        <v>0.25498891352549891</v>
      </c>
      <c r="AF46">
        <f t="shared" si="7"/>
        <v>1.014354066985646E-2</v>
      </c>
      <c r="AG46" s="15">
        <f t="shared" si="25"/>
        <v>2.4379478827361565</v>
      </c>
      <c r="AH46" s="15">
        <f t="shared" si="26"/>
        <v>1.8422832980972514</v>
      </c>
      <c r="AI46" s="15">
        <f t="shared" si="27"/>
        <v>1.1782477341389728</v>
      </c>
      <c r="AJ46" s="15">
        <f t="shared" si="28"/>
        <v>1.6600956937799047</v>
      </c>
    </row>
    <row r="47" spans="1:36" x14ac:dyDescent="0.25">
      <c r="A47" s="54" t="s">
        <v>70</v>
      </c>
      <c r="B47" s="4">
        <v>274.10300000000001</v>
      </c>
      <c r="C47" s="4">
        <v>56.46</v>
      </c>
      <c r="D47" s="4">
        <v>0</v>
      </c>
      <c r="E47" s="4">
        <v>267.08100000000002</v>
      </c>
      <c r="F47" s="4">
        <v>65.215000000000003</v>
      </c>
      <c r="G47" s="4">
        <v>0</v>
      </c>
      <c r="H47" s="4"/>
      <c r="I47" s="4">
        <f>'30.06.2016'!K47</f>
        <v>1.25</v>
      </c>
      <c r="J47" s="4">
        <v>0.77</v>
      </c>
      <c r="K47" s="4">
        <f>'30.06.2016'!M47</f>
        <v>1.95</v>
      </c>
      <c r="L47" s="4">
        <v>2.2000000000000002</v>
      </c>
      <c r="M47" s="4">
        <v>1.5</v>
      </c>
      <c r="N47" s="4">
        <v>1.76</v>
      </c>
      <c r="O47" s="4">
        <v>2.34</v>
      </c>
      <c r="P47" s="4">
        <v>2.64</v>
      </c>
      <c r="Q47" s="4">
        <v>343.35399999999998</v>
      </c>
      <c r="R47" s="4">
        <v>92.013000000000005</v>
      </c>
      <c r="S47" s="4">
        <v>0</v>
      </c>
      <c r="T47" s="4">
        <v>495.00299999999999</v>
      </c>
      <c r="U47" s="4">
        <v>120.42400000000001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>
        <f t="shared" si="4"/>
        <v>0</v>
      </c>
      <c r="AD47">
        <f t="shared" si="5"/>
        <v>0</v>
      </c>
      <c r="AE47">
        <f t="shared" si="6"/>
        <v>0</v>
      </c>
      <c r="AF47">
        <f t="shared" si="7"/>
        <v>0</v>
      </c>
      <c r="AG47" s="15">
        <f t="shared" si="25"/>
        <v>1.2526459031823802</v>
      </c>
      <c r="AH47" s="15">
        <f t="shared" si="26"/>
        <v>1.8533815584036302</v>
      </c>
      <c r="AI47" s="15">
        <f t="shared" si="27"/>
        <v>1.629702444208289</v>
      </c>
      <c r="AJ47" s="15">
        <f t="shared" si="28"/>
        <v>1.8465690408648316</v>
      </c>
    </row>
    <row r="48" spans="1:36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f>'30.06.2016'!K48</f>
        <v>0.77</v>
      </c>
      <c r="J48" s="4">
        <v>0.77</v>
      </c>
      <c r="K48" s="4">
        <f>'30.06.2016'!M48</f>
        <v>1.08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>
        <f t="shared" si="4"/>
        <v>0</v>
      </c>
      <c r="AD48">
        <f t="shared" si="5"/>
        <v>0</v>
      </c>
      <c r="AE48">
        <f t="shared" si="6"/>
        <v>0</v>
      </c>
      <c r="AF48">
        <f t="shared" si="7"/>
        <v>0</v>
      </c>
      <c r="AG48" s="15">
        <f t="shared" si="25"/>
        <v>0.75755637294098832</v>
      </c>
      <c r="AH48" s="15">
        <f t="shared" si="26"/>
        <v>0.97603269856618735</v>
      </c>
      <c r="AI48" s="15">
        <f t="shared" si="27"/>
        <v>0.76044728434504794</v>
      </c>
      <c r="AJ48" s="15">
        <f t="shared" si="28"/>
        <v>1.2926315444776151</v>
      </c>
    </row>
    <row r="49" spans="1:36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f>'30.06.2016'!K49</f>
        <v>0.93</v>
      </c>
      <c r="J49" s="4">
        <v>0.77</v>
      </c>
      <c r="K49" s="4">
        <f>'30.06.2016'!M49</f>
        <v>1.25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>
        <f t="shared" ref="AC49" si="29">W49/B49</f>
        <v>0</v>
      </c>
      <c r="AD49">
        <f t="shared" ref="AD49" si="30">Z49/E49</f>
        <v>0</v>
      </c>
      <c r="AE49">
        <f t="shared" ref="AE49" si="31">(X49+Y49)/(C49+D49)</f>
        <v>0</v>
      </c>
      <c r="AF49">
        <f t="shared" ref="AF49" si="32">(AA49+AB49)/(F49+G49)</f>
        <v>0</v>
      </c>
      <c r="AG49" s="15">
        <f t="shared" ref="AG49" si="33">(Q49+W49)/B49</f>
        <v>0.75755637294098832</v>
      </c>
      <c r="AH49" s="15">
        <f t="shared" ref="AH49" si="34">(T49+Z49)/E49</f>
        <v>0.97603269856618735</v>
      </c>
      <c r="AI49" s="15">
        <f t="shared" ref="AI49" si="35">(R49+X49)/C49</f>
        <v>0.76044728434504794</v>
      </c>
      <c r="AJ49" s="15">
        <f t="shared" ref="AJ49" si="36">(U49+V49+AA49+AB49)/(F49+G49)</f>
        <v>1.2926315444776151</v>
      </c>
    </row>
    <row r="50" spans="1:36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f>'30.06.2016'!K50</f>
        <v>0.85</v>
      </c>
      <c r="J50" s="4">
        <v>0.77</v>
      </c>
      <c r="K50" s="4">
        <f>'30.06.2016'!M50</f>
        <v>1.43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>
        <f t="shared" ref="AC50" si="37">W50/B50</f>
        <v>0</v>
      </c>
      <c r="AD50">
        <f t="shared" ref="AD50" si="38">Z50/E50</f>
        <v>0</v>
      </c>
      <c r="AE50">
        <f t="shared" ref="AE50" si="39">(X50+Y50)/(C50+D50)</f>
        <v>0</v>
      </c>
      <c r="AF50">
        <f t="shared" ref="AF50" si="40">(AA50+AB50)/(F50+G50)</f>
        <v>0</v>
      </c>
      <c r="AG50" s="15">
        <f t="shared" ref="AG50" si="41">(Q50+W50)/B50</f>
        <v>0.75755637294098832</v>
      </c>
      <c r="AH50" s="15">
        <f t="shared" ref="AH50" si="42">(T50+Z50)/E50</f>
        <v>0.97603269856618735</v>
      </c>
      <c r="AI50" s="15">
        <f t="shared" ref="AI50" si="43">(R50+X50)/C50</f>
        <v>0.76044728434504794</v>
      </c>
      <c r="AJ50" s="15">
        <f t="shared" ref="AJ50" si="44">(U50+V50+AA50+AB50)/(F50+G50)</f>
        <v>1.2926315444776151</v>
      </c>
    </row>
    <row r="51" spans="1:36" x14ac:dyDescent="0.25">
      <c r="A51" s="11" t="s">
        <v>101</v>
      </c>
      <c r="I51" s="15">
        <f>SUM(I4:I49)/45</f>
        <v>1.0788690441441857</v>
      </c>
      <c r="J51" s="15"/>
      <c r="K51" s="15">
        <f>SUM(K4:K49)/45</f>
        <v>1.5104318615694088</v>
      </c>
    </row>
    <row r="52" spans="1:36" x14ac:dyDescent="0.25">
      <c r="A52" s="11" t="s">
        <v>45</v>
      </c>
    </row>
    <row r="53" spans="1:36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3"/>
  <sheetViews>
    <sheetView zoomScaleNormal="100" workbookViewId="0">
      <pane xSplit="1" ySplit="3" topLeftCell="M16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5" x14ac:dyDescent="0.25"/>
  <cols>
    <col min="1" max="1" width="25.42578125" style="11" customWidth="1"/>
    <col min="2" max="2" width="8.5703125" hidden="1" customWidth="1"/>
    <col min="3" max="12" width="9.140625" hidden="1" customWidth="1"/>
    <col min="13" max="13" width="14.28515625" customWidth="1"/>
    <col min="14" max="14" width="9.140625" hidden="1" customWidth="1"/>
    <col min="15" max="15" width="17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hidden="1" customWidth="1"/>
  </cols>
  <sheetData>
    <row r="1" spans="1:37" x14ac:dyDescent="0.25">
      <c r="AC1" s="24" t="s">
        <v>61</v>
      </c>
      <c r="AD1" s="25"/>
      <c r="AE1" s="24" t="s">
        <v>61</v>
      </c>
      <c r="AF1" s="25"/>
      <c r="AG1" s="27" t="s">
        <v>58</v>
      </c>
      <c r="AH1" s="28"/>
      <c r="AI1" s="28"/>
      <c r="AJ1" s="29"/>
      <c r="AK1" s="32"/>
    </row>
    <row r="2" spans="1:37" x14ac:dyDescent="0.25">
      <c r="A2" s="6"/>
      <c r="B2" s="80" t="s">
        <v>0</v>
      </c>
      <c r="C2" s="81"/>
      <c r="D2" s="82"/>
      <c r="E2" s="80" t="s">
        <v>4</v>
      </c>
      <c r="F2" s="81"/>
      <c r="G2" s="81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83" t="s">
        <v>12</v>
      </c>
      <c r="AA2" s="84"/>
      <c r="AB2" s="85"/>
      <c r="AC2" s="24" t="s">
        <v>53</v>
      </c>
      <c r="AD2" s="25"/>
      <c r="AE2" s="24" t="s">
        <v>55</v>
      </c>
      <c r="AF2" s="25"/>
      <c r="AG2" s="27" t="s">
        <v>53</v>
      </c>
      <c r="AH2" s="29"/>
      <c r="AI2" s="27" t="s">
        <v>55</v>
      </c>
      <c r="AJ2" s="29"/>
      <c r="AK2" s="20" t="s">
        <v>62</v>
      </c>
    </row>
    <row r="3" spans="1:37" ht="21" x14ac:dyDescent="0.35">
      <c r="A3" s="10">
        <v>42551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  <c r="AK3" s="20" t="s">
        <v>1</v>
      </c>
    </row>
    <row r="4" spans="1:37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8">
        <f>'30.06.2016'!O4</f>
        <v>1.38</v>
      </c>
      <c r="N4" s="4">
        <v>2.38</v>
      </c>
      <c r="O4" s="4">
        <f>'30.06.2016'!Q4</f>
        <v>1.464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8" si="0">(Q4+W4)/B4</f>
        <v>1.3378944945866438</v>
      </c>
      <c r="AH4" s="8">
        <f t="shared" ref="AH4:AH28" si="1">(T4+Z4)/E4</f>
        <v>2.1815022088343299</v>
      </c>
      <c r="AI4" s="8">
        <f t="shared" ref="AI4:AI28" si="2">(R4+X4)/C4</f>
        <v>2.0532136351808479</v>
      </c>
      <c r="AJ4" s="8">
        <f t="shared" ref="AJ4:AJ28" si="3">(U4+V4+AA4+AB4)/(F4+G4)</f>
        <v>3.0793226931744515</v>
      </c>
      <c r="AK4" s="31">
        <f>M4+O4</f>
        <v>2.8439999999999999</v>
      </c>
    </row>
    <row r="5" spans="1:37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8">
        <f>'30.06.2016'!O5</f>
        <v>1.4431107265134127</v>
      </c>
      <c r="N5" s="4">
        <v>2.38</v>
      </c>
      <c r="O5" s="8">
        <f>'30.06.2016'!Q5</f>
        <v>1.7759002541570588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4">W5/B5</f>
        <v>0</v>
      </c>
      <c r="AD5" s="4">
        <f t="shared" ref="AD5:AD48" si="5">Z5/E5</f>
        <v>0</v>
      </c>
      <c r="AE5" s="4">
        <f t="shared" ref="AE5:AE48" si="6">(X5+Y5)/(C5+D5)</f>
        <v>0</v>
      </c>
      <c r="AF5" s="4">
        <f t="shared" ref="AF5:AF48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  <c r="AK5" s="8">
        <f t="shared" ref="AK5:AK48" si="8">M5+O5</f>
        <v>3.2190109806704714</v>
      </c>
    </row>
    <row r="6" spans="1:37" x14ac:dyDescent="0.25">
      <c r="A6" s="54" t="s">
        <v>79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8">
        <f>'30.06.2016'!O6</f>
        <v>0.88</v>
      </c>
      <c r="N6" s="4">
        <v>2.38</v>
      </c>
      <c r="O6" s="4">
        <f>'30.06.2016'!Q6</f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4"/>
        <v>0.17665416825703317</v>
      </c>
      <c r="AD6" s="4">
        <f t="shared" si="5"/>
        <v>0.13488511580695767</v>
      </c>
      <c r="AE6" s="4"/>
      <c r="AF6" s="4"/>
      <c r="AG6" s="8">
        <f t="shared" si="0"/>
        <v>0.90567816969397608</v>
      </c>
      <c r="AH6" s="8">
        <f t="shared" si="1"/>
        <v>0.72390883085724844</v>
      </c>
      <c r="AI6" s="8"/>
      <c r="AJ6" s="8"/>
      <c r="AK6" s="8">
        <f t="shared" si="8"/>
        <v>1.5899999999999999</v>
      </c>
    </row>
    <row r="7" spans="1:37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'30.06.2016'!O7</f>
        <v>1.0791343778216564</v>
      </c>
      <c r="N7" s="4">
        <v>2.38</v>
      </c>
      <c r="O7" s="8">
        <f>'30.06.2016'!Q7</f>
        <v>1.5351430302841957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  <c r="AK7" s="8">
        <f t="shared" si="8"/>
        <v>2.6142774081058522</v>
      </c>
    </row>
    <row r="8" spans="1:37" x14ac:dyDescent="0.25">
      <c r="A8" s="54" t="s">
        <v>114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>'30.06.2016'!O8</f>
        <v>1.1639999999999999</v>
      </c>
      <c r="N8" s="4">
        <v>2.38</v>
      </c>
      <c r="O8" s="8">
        <f>'30.06.2016'!Q8</f>
        <v>1.8599999999999999</v>
      </c>
      <c r="P8" s="8">
        <f>L8*1.2</f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9">W8/B8</f>
        <v>0</v>
      </c>
      <c r="AD8" s="4">
        <f t="shared" ref="AD8" si="10">Z8/E8</f>
        <v>0</v>
      </c>
      <c r="AE8" s="4">
        <f t="shared" ref="AE8" si="11">(X8+Y8)/(C8+D8)</f>
        <v>0</v>
      </c>
      <c r="AF8" s="4">
        <f t="shared" ref="AF8" si="12">(AA8+AB8)/(F8+G8)</f>
        <v>0</v>
      </c>
      <c r="AG8" s="8">
        <f t="shared" ref="AG8" si="13">(Q8+W8)/B8</f>
        <v>0.79925338405195956</v>
      </c>
      <c r="AH8" s="8">
        <f t="shared" ref="AH8" si="14">(T8+Z8)/E8</f>
        <v>1.0993674792544803</v>
      </c>
      <c r="AI8" s="8">
        <f t="shared" ref="AI8" si="15">(R8+X8)/C8</f>
        <v>0.80154772519621764</v>
      </c>
      <c r="AJ8" s="8">
        <f t="shared" ref="AJ8" si="16">(U8+V8+AA8+AB8)/(F8+G8)</f>
        <v>1.6965011825839753</v>
      </c>
      <c r="AK8" s="8">
        <f t="shared" ref="AK8" si="17">M8+O8</f>
        <v>3.024</v>
      </c>
    </row>
    <row r="9" spans="1:37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8">
        <f>'30.06.2016'!O9</f>
        <v>1.23</v>
      </c>
      <c r="N9" s="4">
        <v>2.38</v>
      </c>
      <c r="O9" s="4">
        <f>'30.06.2016'!Q9</f>
        <v>1.82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8">
        <f t="shared" si="0"/>
        <v>0.88003251834997398</v>
      </c>
      <c r="AH9" s="8">
        <f t="shared" si="1"/>
        <v>1.2995790594155217</v>
      </c>
      <c r="AI9" s="8">
        <f t="shared" si="2"/>
        <v>1.0519376194565246</v>
      </c>
      <c r="AJ9" s="8">
        <f t="shared" si="3"/>
        <v>1.5630771489392941</v>
      </c>
      <c r="AK9" s="8">
        <f t="shared" si="8"/>
        <v>3.05</v>
      </c>
    </row>
    <row r="10" spans="1:37" x14ac:dyDescent="0.25">
      <c r="A10" s="54" t="s">
        <v>84</v>
      </c>
      <c r="B10" s="4">
        <v>12.874000000000001</v>
      </c>
      <c r="C10" s="4">
        <v>3.2320000000000002</v>
      </c>
      <c r="D10" s="4">
        <v>0</v>
      </c>
      <c r="E10" s="4">
        <v>12.874000000000001</v>
      </c>
      <c r="F10" s="4">
        <v>3.2320000000000002</v>
      </c>
      <c r="G10" s="4">
        <v>0</v>
      </c>
      <c r="H10" s="4">
        <v>44.454999999999998</v>
      </c>
      <c r="I10" s="4">
        <v>0.95</v>
      </c>
      <c r="J10" s="4">
        <v>0.95</v>
      </c>
      <c r="K10" s="4">
        <v>1.1299999999999999</v>
      </c>
      <c r="L10" s="17">
        <v>0</v>
      </c>
      <c r="M10" s="8">
        <f>'30.06.2016'!O10</f>
        <v>1.1399999999999999</v>
      </c>
      <c r="N10" s="4">
        <v>2.38</v>
      </c>
      <c r="O10" s="4">
        <f>'30.06.2016'!Q10</f>
        <v>1.36</v>
      </c>
      <c r="P10" s="17">
        <v>0</v>
      </c>
      <c r="Q10" s="4">
        <v>9.3949999999999996</v>
      </c>
      <c r="R10" s="4">
        <v>2.911</v>
      </c>
      <c r="S10" s="4">
        <v>0</v>
      </c>
      <c r="T10" s="4">
        <v>15.593999999999999</v>
      </c>
      <c r="U10" s="4">
        <v>3.556</v>
      </c>
      <c r="V10" s="17">
        <v>9.2550000000000008</v>
      </c>
      <c r="W10" s="4"/>
      <c r="X10" s="4"/>
      <c r="Y10" s="4"/>
      <c r="Z10" s="4"/>
      <c r="AA10" s="4"/>
      <c r="AB10" s="4"/>
      <c r="AC10" s="4">
        <f t="shared" si="4"/>
        <v>0</v>
      </c>
      <c r="AD10" s="4">
        <f t="shared" si="5"/>
        <v>0</v>
      </c>
      <c r="AE10" s="4">
        <f t="shared" si="6"/>
        <v>0</v>
      </c>
      <c r="AF10" s="4">
        <f t="shared" si="7"/>
        <v>0</v>
      </c>
      <c r="AG10" s="8">
        <f t="shared" si="0"/>
        <v>0.72976541867329492</v>
      </c>
      <c r="AH10" s="8">
        <f t="shared" si="1"/>
        <v>1.2112785459064781</v>
      </c>
      <c r="AI10" s="8">
        <f t="shared" si="2"/>
        <v>0.90068069306930687</v>
      </c>
      <c r="AJ10" s="8">
        <f t="shared" si="3"/>
        <v>3.9637995049504946</v>
      </c>
      <c r="AK10" s="8">
        <f t="shared" si="8"/>
        <v>2.5</v>
      </c>
    </row>
    <row r="11" spans="1:37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8">
        <f>'30.06.2016'!O11</f>
        <v>1.4328000000000001</v>
      </c>
      <c r="N11" s="4">
        <v>2.38</v>
      </c>
      <c r="O11" s="4">
        <f>'30.06.2016'!Q11</f>
        <v>0.86760000000000004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1.0967769959169489E-2</v>
      </c>
      <c r="AD11" s="4">
        <f t="shared" si="5"/>
        <v>0</v>
      </c>
      <c r="AE11" s="4">
        <f t="shared" si="6"/>
        <v>0.10334020974245813</v>
      </c>
      <c r="AF11" s="4">
        <f t="shared" si="7"/>
        <v>0</v>
      </c>
      <c r="AG11" s="8">
        <f t="shared" si="0"/>
        <v>0.61889388411085056</v>
      </c>
      <c r="AH11" s="8">
        <f t="shared" si="1"/>
        <v>0.79558602983379723</v>
      </c>
      <c r="AI11" s="8">
        <f t="shared" si="2"/>
        <v>0.81573140314685566</v>
      </c>
      <c r="AJ11" s="8">
        <f t="shared" si="3"/>
        <v>0.84199271802577591</v>
      </c>
      <c r="AK11" s="8">
        <f t="shared" si="8"/>
        <v>2.3004000000000002</v>
      </c>
    </row>
    <row r="12" spans="1:37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8">
        <f>'30.06.2016'!O12</f>
        <v>1.224</v>
      </c>
      <c r="N12" s="4">
        <v>2.38</v>
      </c>
      <c r="O12" s="4">
        <f>'30.06.2016'!Q12</f>
        <v>1.8240000000000001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8">
        <f t="shared" si="0"/>
        <v>0.97989817704056492</v>
      </c>
      <c r="AH12" s="8">
        <f t="shared" si="1"/>
        <v>1.299988393108823</v>
      </c>
      <c r="AI12" s="8">
        <f t="shared" si="2"/>
        <v>0.98074142916150364</v>
      </c>
      <c r="AJ12" s="8">
        <f t="shared" si="3"/>
        <v>1.7523994811932551</v>
      </c>
      <c r="AK12" s="8">
        <f t="shared" si="8"/>
        <v>3.048</v>
      </c>
    </row>
    <row r="13" spans="1:37" x14ac:dyDescent="0.25">
      <c r="A13" s="54" t="s">
        <v>20</v>
      </c>
      <c r="B13" s="4">
        <v>36.872999999999998</v>
      </c>
      <c r="C13" s="4">
        <v>11.788</v>
      </c>
      <c r="D13" s="4">
        <v>0</v>
      </c>
      <c r="E13" s="4">
        <v>36.313000000000002</v>
      </c>
      <c r="F13" s="4">
        <v>7.87</v>
      </c>
      <c r="G13" s="4">
        <v>0</v>
      </c>
      <c r="H13" s="4"/>
      <c r="I13" s="4">
        <v>0.8</v>
      </c>
      <c r="J13" s="4">
        <v>0.8</v>
      </c>
      <c r="K13" s="4">
        <v>1.6</v>
      </c>
      <c r="L13" s="4">
        <v>1.6</v>
      </c>
      <c r="M13" s="8">
        <f>'30.06.2016'!O13</f>
        <v>0.93</v>
      </c>
      <c r="N13" s="4">
        <v>2.38</v>
      </c>
      <c r="O13" s="4">
        <f>'30.06.2016'!Q13</f>
        <v>2.2200000000000002</v>
      </c>
      <c r="P13" s="4">
        <v>1.92</v>
      </c>
      <c r="Q13" s="4">
        <v>25.811</v>
      </c>
      <c r="R13" s="4">
        <v>8.2520000000000007</v>
      </c>
      <c r="S13" s="4">
        <v>0</v>
      </c>
      <c r="T13" s="4">
        <v>53.38</v>
      </c>
      <c r="U13" s="4">
        <v>11.569000000000001</v>
      </c>
      <c r="V13" s="4"/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0.69999728798850114</v>
      </c>
      <c r="AH13" s="8">
        <f t="shared" si="1"/>
        <v>1.4699969707818137</v>
      </c>
      <c r="AI13" s="8">
        <f t="shared" si="2"/>
        <v>0.70003393281303028</v>
      </c>
      <c r="AJ13" s="8">
        <f t="shared" si="3"/>
        <v>1.470012706480305</v>
      </c>
      <c r="AK13" s="8">
        <f t="shared" si="8"/>
        <v>3.1500000000000004</v>
      </c>
    </row>
    <row r="14" spans="1:37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8">
        <f>'30.06.2016'!O14</f>
        <v>1.6319999999999999</v>
      </c>
      <c r="N14" s="4">
        <v>2.38</v>
      </c>
      <c r="O14" s="4">
        <f>'30.06.2016'!Q14</f>
        <v>1.8779999999999999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8">
        <f t="shared" si="0"/>
        <v>1.1520338946782789</v>
      </c>
      <c r="AH14" s="8">
        <f t="shared" si="1"/>
        <v>1.3016703656114941</v>
      </c>
      <c r="AI14" s="8">
        <f t="shared" si="2"/>
        <v>1.2099607267705321</v>
      </c>
      <c r="AJ14" s="8">
        <f t="shared" si="3"/>
        <v>1.3286790266512165</v>
      </c>
      <c r="AK14" s="8">
        <f t="shared" si="8"/>
        <v>3.51</v>
      </c>
    </row>
    <row r="15" spans="1:37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8">
        <f>'30.06.2016'!O15</f>
        <v>1.613</v>
      </c>
      <c r="N15" s="4">
        <v>2.38</v>
      </c>
      <c r="O15" s="4">
        <f>'30.06.2016'!Q15</f>
        <v>2.2200000000000002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8"/>
      <c r="AH15" s="8"/>
      <c r="AI15" s="8"/>
      <c r="AJ15" s="8"/>
      <c r="AK15" s="8"/>
    </row>
    <row r="16" spans="1:37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8">
        <f>'30.06.2016'!O16</f>
        <v>1.3440000000000001</v>
      </c>
      <c r="N16" s="4">
        <v>2.38</v>
      </c>
      <c r="O16" s="4">
        <f>'30.06.2016'!Q16</f>
        <v>1.6439999999999999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4"/>
        <v>0.11849604637715984</v>
      </c>
      <c r="AD16" s="4">
        <f t="shared" si="5"/>
        <v>0.11882713454940048</v>
      </c>
      <c r="AE16" s="4">
        <f t="shared" si="6"/>
        <v>7.8722718617255022E-2</v>
      </c>
      <c r="AF16" s="4">
        <f t="shared" si="7"/>
        <v>6.5533099571828804E-2</v>
      </c>
      <c r="AG16" s="8">
        <f t="shared" si="0"/>
        <v>0.99849814896860367</v>
      </c>
      <c r="AH16" s="8">
        <f t="shared" si="1"/>
        <v>1.0288065780725819</v>
      </c>
      <c r="AI16" s="8">
        <f t="shared" si="2"/>
        <v>0.95872857770616671</v>
      </c>
      <c r="AJ16" s="8">
        <f t="shared" si="3"/>
        <v>0.97554666713653904</v>
      </c>
      <c r="AK16" s="8">
        <f t="shared" si="8"/>
        <v>2.988</v>
      </c>
    </row>
    <row r="17" spans="1:37" x14ac:dyDescent="0.25">
      <c r="A17" s="54" t="s">
        <v>22</v>
      </c>
      <c r="B17" s="4">
        <v>48.48</v>
      </c>
      <c r="C17" s="4">
        <v>6.8789999999999996</v>
      </c>
      <c r="D17" s="4">
        <v>7.4999999999999997E-2</v>
      </c>
      <c r="E17" s="4">
        <v>46.804000000000002</v>
      </c>
      <c r="F17" s="4">
        <v>4.7789999999999999</v>
      </c>
      <c r="G17" s="4"/>
      <c r="H17" s="4"/>
      <c r="I17" s="4">
        <v>1.1399999999999999</v>
      </c>
      <c r="J17" s="4">
        <v>1.68</v>
      </c>
      <c r="K17" s="4">
        <v>1.68</v>
      </c>
      <c r="L17" s="4">
        <v>2.71</v>
      </c>
      <c r="M17" s="8">
        <f>'30.06.2016'!O17</f>
        <v>1.5840000000000001</v>
      </c>
      <c r="N17" s="4">
        <v>2.38</v>
      </c>
      <c r="O17" s="4">
        <f>'30.06.2016'!Q17</f>
        <v>2.1720000000000002</v>
      </c>
      <c r="P17" s="4">
        <v>3.2519999999999998</v>
      </c>
      <c r="Q17" s="4">
        <v>55.267000000000003</v>
      </c>
      <c r="R17" s="4">
        <v>11.557</v>
      </c>
      <c r="S17" s="4">
        <v>0.126</v>
      </c>
      <c r="T17" s="4">
        <v>78.631</v>
      </c>
      <c r="U17" s="4">
        <v>12.951000000000001</v>
      </c>
      <c r="V17" s="4">
        <v>0</v>
      </c>
      <c r="W17" s="4">
        <v>7.694</v>
      </c>
      <c r="X17" s="4">
        <v>0.33</v>
      </c>
      <c r="Y17" s="4">
        <v>1.9E-2</v>
      </c>
      <c r="Z17" s="4">
        <v>0</v>
      </c>
      <c r="AA17" s="4">
        <v>0</v>
      </c>
      <c r="AB17" s="4">
        <v>0</v>
      </c>
      <c r="AC17" s="4">
        <f t="shared" si="4"/>
        <v>0.15870462046204623</v>
      </c>
      <c r="AD17" s="4">
        <f t="shared" si="5"/>
        <v>0</v>
      </c>
      <c r="AE17" s="4">
        <f t="shared" si="6"/>
        <v>5.0186942766752951E-2</v>
      </c>
      <c r="AF17" s="4">
        <f t="shared" si="7"/>
        <v>0</v>
      </c>
      <c r="AG17" s="8">
        <f t="shared" si="0"/>
        <v>1.2987004950495051</v>
      </c>
      <c r="AH17" s="8">
        <f t="shared" si="1"/>
        <v>1.6800059823946671</v>
      </c>
      <c r="AI17" s="8">
        <f t="shared" si="2"/>
        <v>1.7280127925570579</v>
      </c>
      <c r="AJ17" s="8">
        <f t="shared" si="3"/>
        <v>2.7099811676082863</v>
      </c>
      <c r="AK17" s="8">
        <f t="shared" si="8"/>
        <v>3.7560000000000002</v>
      </c>
    </row>
    <row r="18" spans="1:37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8">
        <f>'30.06.2016'!O18</f>
        <v>1.32</v>
      </c>
      <c r="N18" s="4">
        <v>2.38</v>
      </c>
      <c r="O18" s="4">
        <f>'30.06.2016'!Q18</f>
        <v>2.508</v>
      </c>
      <c r="P18" s="4"/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 s="4">
        <f t="shared" si="4"/>
        <v>6.9620980531868437E-2</v>
      </c>
      <c r="AD18" s="4">
        <f t="shared" si="5"/>
        <v>3.5452454816255349E-2</v>
      </c>
      <c r="AE18" s="4">
        <f t="shared" si="6"/>
        <v>6.6647452986526398E-2</v>
      </c>
      <c r="AF18" s="4">
        <f t="shared" si="7"/>
        <v>0</v>
      </c>
      <c r="AG18" s="8">
        <f t="shared" si="0"/>
        <v>0.51169926678465538</v>
      </c>
      <c r="AH18" s="8">
        <f t="shared" si="1"/>
        <v>1.0327977651216991</v>
      </c>
      <c r="AI18" s="8">
        <f t="shared" si="2"/>
        <v>0.87509244802366659</v>
      </c>
      <c r="AJ18" s="8">
        <f t="shared" si="3"/>
        <v>0.79187448988845555</v>
      </c>
      <c r="AK18" s="8">
        <f t="shared" si="8"/>
        <v>3.8280000000000003</v>
      </c>
    </row>
    <row r="19" spans="1:37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8">
        <f>'30.06.2016'!O19</f>
        <v>1.2</v>
      </c>
      <c r="N19" s="4">
        <v>2.38</v>
      </c>
      <c r="O19" s="4">
        <f>'30.06.2016'!Q19</f>
        <v>2.496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8">
        <f t="shared" si="0"/>
        <v>0.87942701671976364</v>
      </c>
      <c r="AH19" s="8">
        <f t="shared" si="1"/>
        <v>1.639238711141366</v>
      </c>
      <c r="AI19" s="8">
        <f t="shared" si="2"/>
        <v>1.0438565051643804</v>
      </c>
      <c r="AJ19" s="8">
        <f t="shared" si="3"/>
        <v>1.8885325850953669</v>
      </c>
      <c r="AK19" s="8">
        <f t="shared" si="8"/>
        <v>3.6959999999999997</v>
      </c>
    </row>
    <row r="20" spans="1:37" x14ac:dyDescent="0.25">
      <c r="A20" s="54" t="s">
        <v>82</v>
      </c>
      <c r="B20" s="4">
        <v>11.505000000000001</v>
      </c>
      <c r="C20" s="4">
        <v>44.930999999999997</v>
      </c>
      <c r="D20" s="4">
        <v>0</v>
      </c>
      <c r="E20" s="4">
        <v>9.4499999999999993</v>
      </c>
      <c r="F20" s="4">
        <v>43.003999999999998</v>
      </c>
      <c r="G20" s="4">
        <v>0</v>
      </c>
      <c r="H20" s="4"/>
      <c r="I20" s="4">
        <v>1</v>
      </c>
      <c r="J20" s="4">
        <v>1</v>
      </c>
      <c r="K20" s="4">
        <v>2.08</v>
      </c>
      <c r="L20" s="4">
        <v>2.08</v>
      </c>
      <c r="M20" s="8">
        <f>'30.06.2016'!O20</f>
        <v>1.738</v>
      </c>
      <c r="N20" s="4">
        <v>2.38</v>
      </c>
      <c r="O20" s="4">
        <f>'30.06.2016'!Q20</f>
        <v>2.4649999999999999</v>
      </c>
      <c r="P20" s="4">
        <v>2.496</v>
      </c>
      <c r="Q20" s="4">
        <v>11.311999999999999</v>
      </c>
      <c r="R20" s="4">
        <v>43.954999999999998</v>
      </c>
      <c r="S20" s="4">
        <v>0</v>
      </c>
      <c r="T20" s="4">
        <v>19.655999999999999</v>
      </c>
      <c r="U20" s="4">
        <v>89.447999999999993</v>
      </c>
      <c r="V20" s="4">
        <v>0</v>
      </c>
      <c r="W20" s="4">
        <v>6.2229999999999999</v>
      </c>
      <c r="X20" s="4">
        <v>1.135</v>
      </c>
      <c r="Y20" s="4">
        <v>0</v>
      </c>
      <c r="Z20" s="4">
        <v>1.444</v>
      </c>
      <c r="AA20" s="4">
        <v>7.02</v>
      </c>
      <c r="AB20" s="4">
        <v>0</v>
      </c>
      <c r="AC20" s="4">
        <f t="shared" si="4"/>
        <v>0.54089526292916124</v>
      </c>
      <c r="AD20" s="4">
        <f t="shared" si="5"/>
        <v>0.1528042328042328</v>
      </c>
      <c r="AE20" s="4">
        <f t="shared" si="6"/>
        <v>2.5260955687609891E-2</v>
      </c>
      <c r="AF20" s="4">
        <f t="shared" si="7"/>
        <v>0.16324062877871826</v>
      </c>
      <c r="AG20" s="8">
        <f t="shared" si="0"/>
        <v>1.5241199478487613</v>
      </c>
      <c r="AH20" s="8">
        <f t="shared" si="1"/>
        <v>2.2328042328042326</v>
      </c>
      <c r="AI20" s="8">
        <f t="shared" si="2"/>
        <v>1.0035387594311278</v>
      </c>
      <c r="AJ20" s="8">
        <f t="shared" si="3"/>
        <v>2.2432331876104548</v>
      </c>
      <c r="AK20" s="8">
        <f t="shared" si="8"/>
        <v>4.2029999999999994</v>
      </c>
    </row>
    <row r="21" spans="1:37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8">
        <f>'30.06.2016'!O21</f>
        <v>1.0794176572726057</v>
      </c>
      <c r="N21" s="4">
        <v>2.38</v>
      </c>
      <c r="O21" s="8">
        <f>'30.06.2016'!Q21</f>
        <v>2.044220270591028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8"/>
      <c r="AH21" s="8"/>
      <c r="AI21" s="8"/>
      <c r="AJ21" s="8"/>
      <c r="AK21" s="8">
        <f t="shared" si="8"/>
        <v>3.1236379278636335</v>
      </c>
    </row>
    <row r="22" spans="1:37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'30.06.2016'!O22</f>
        <v>1.476</v>
      </c>
      <c r="N22" s="4">
        <v>2.38</v>
      </c>
      <c r="O22" s="4">
        <f>'30.06.2016'!Q22</f>
        <v>2.34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4"/>
        <v>5.9174293350611491E-3</v>
      </c>
      <c r="AD22" s="4">
        <f t="shared" si="5"/>
        <v>5.889227873654812E-3</v>
      </c>
      <c r="AE22" s="4">
        <f t="shared" si="6"/>
        <v>1.4628205774898577E-3</v>
      </c>
      <c r="AF22" s="4">
        <f t="shared" si="7"/>
        <v>9.4609936746499425E-4</v>
      </c>
      <c r="AG22" s="8">
        <f t="shared" si="0"/>
        <v>0.88369138252207025</v>
      </c>
      <c r="AH22" s="8">
        <f t="shared" si="1"/>
        <v>1.6710127549342522</v>
      </c>
      <c r="AI22" s="8">
        <f t="shared" si="2"/>
        <v>0.94171776930670958</v>
      </c>
      <c r="AJ22" s="8">
        <f t="shared" si="3"/>
        <v>2.1638049413418394</v>
      </c>
      <c r="AK22" s="8">
        <f t="shared" si="8"/>
        <v>3.8159999999999998</v>
      </c>
    </row>
    <row r="23" spans="1:37" x14ac:dyDescent="0.25">
      <c r="A23" s="54" t="s">
        <v>27</v>
      </c>
      <c r="B23" s="4">
        <v>27.053999999999998</v>
      </c>
      <c r="C23" s="4">
        <v>8.9260000000000002</v>
      </c>
      <c r="D23" s="4">
        <v>0</v>
      </c>
      <c r="E23" s="4">
        <v>24.202999999999999</v>
      </c>
      <c r="F23" s="4">
        <v>3.0680000000000001</v>
      </c>
      <c r="G23" s="4">
        <v>0</v>
      </c>
      <c r="H23" s="4"/>
      <c r="I23" s="4">
        <v>0.8</v>
      </c>
      <c r="J23" s="4">
        <v>0.8</v>
      </c>
      <c r="K23" s="4">
        <v>1.1399999999999999</v>
      </c>
      <c r="L23" s="4">
        <v>1.1399999999999999</v>
      </c>
      <c r="M23" s="8">
        <f>'30.06.2016'!O23</f>
        <v>1.4670000000000001</v>
      </c>
      <c r="N23" s="4">
        <v>2.38</v>
      </c>
      <c r="O23" s="4">
        <f>'30.06.2016'!Q23</f>
        <v>1.8149999999999999</v>
      </c>
      <c r="P23" s="4">
        <v>1.37</v>
      </c>
      <c r="Q23" s="4">
        <v>20.622</v>
      </c>
      <c r="R23" s="4">
        <v>8.1769999999999996</v>
      </c>
      <c r="S23" s="4">
        <v>0</v>
      </c>
      <c r="T23" s="4">
        <v>26.148</v>
      </c>
      <c r="U23" s="4">
        <v>4.976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f t="shared" si="4"/>
        <v>0</v>
      </c>
      <c r="AD23" s="4">
        <f t="shared" si="5"/>
        <v>0</v>
      </c>
      <c r="AE23" s="4">
        <f t="shared" si="6"/>
        <v>0</v>
      </c>
      <c r="AF23" s="4">
        <f t="shared" si="7"/>
        <v>0</v>
      </c>
      <c r="AG23" s="8">
        <f t="shared" si="0"/>
        <v>0.76225327123530717</v>
      </c>
      <c r="AH23" s="8">
        <f t="shared" si="1"/>
        <v>1.0803619386026526</v>
      </c>
      <c r="AI23" s="8">
        <f t="shared" si="2"/>
        <v>0.9160878332959892</v>
      </c>
      <c r="AJ23" s="8">
        <f t="shared" si="3"/>
        <v>1.621903520208605</v>
      </c>
      <c r="AK23" s="8">
        <f t="shared" si="8"/>
        <v>3.282</v>
      </c>
    </row>
    <row r="24" spans="1:37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8">
        <f>'30.06.2016'!O24</f>
        <v>1.1160000000000001</v>
      </c>
      <c r="N24" s="4">
        <v>2.38</v>
      </c>
      <c r="O24" s="4">
        <f>'30.06.2016'!Q24</f>
        <v>2.3279999999999998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8">
        <f t="shared" si="0"/>
        <v>1.0845812438757276</v>
      </c>
      <c r="AH24" s="8">
        <f t="shared" si="1"/>
        <v>1.373533830622842</v>
      </c>
      <c r="AI24" s="8">
        <f t="shared" si="2"/>
        <v>1.080019864260884</v>
      </c>
      <c r="AJ24" s="8">
        <f t="shared" si="3"/>
        <v>1.3716961563845502</v>
      </c>
      <c r="AK24" s="8">
        <f t="shared" si="8"/>
        <v>3.444</v>
      </c>
    </row>
    <row r="25" spans="1:37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8">
        <f>'30.06.2016'!O25</f>
        <v>1.02</v>
      </c>
      <c r="N25" s="4">
        <v>2.38</v>
      </c>
      <c r="O25" s="4">
        <f>'30.06.2016'!Q25</f>
        <v>1.38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4"/>
        <v>0.10616369895976012</v>
      </c>
      <c r="AD25" s="4">
        <f t="shared" si="5"/>
        <v>0.10538616644262495</v>
      </c>
      <c r="AE25" s="4">
        <f t="shared" si="6"/>
        <v>0.17103031745559491</v>
      </c>
      <c r="AF25" s="4">
        <f t="shared" si="7"/>
        <v>0.16326458289035367</v>
      </c>
      <c r="AG25" s="8">
        <f t="shared" si="0"/>
        <v>0.867745159737904</v>
      </c>
      <c r="AH25" s="8">
        <f t="shared" si="1"/>
        <v>1.3183505438103387</v>
      </c>
      <c r="AI25" s="8">
        <f t="shared" si="2"/>
        <v>0.93286424087352371</v>
      </c>
      <c r="AJ25" s="8">
        <f t="shared" si="3"/>
        <v>1.8613296477425756</v>
      </c>
      <c r="AK25" s="8">
        <f t="shared" si="8"/>
        <v>2.4</v>
      </c>
    </row>
    <row r="26" spans="1:37" x14ac:dyDescent="0.25">
      <c r="A26" s="54" t="s">
        <v>68</v>
      </c>
      <c r="B26" s="4">
        <v>65.808000000000007</v>
      </c>
      <c r="C26" s="4">
        <v>30.744</v>
      </c>
      <c r="D26" s="4">
        <v>0</v>
      </c>
      <c r="E26" s="4">
        <v>62.63</v>
      </c>
      <c r="F26" s="4">
        <v>20.655000000000001</v>
      </c>
      <c r="G26" s="4"/>
      <c r="H26" s="4"/>
      <c r="I26" s="4">
        <v>0.89</v>
      </c>
      <c r="J26" s="4">
        <v>1.28</v>
      </c>
      <c r="K26" s="4">
        <v>0.89</v>
      </c>
      <c r="L26" s="4">
        <v>1.28</v>
      </c>
      <c r="M26" s="8">
        <f>'30.06.2016'!O26</f>
        <v>1.05</v>
      </c>
      <c r="N26" s="4">
        <v>2.38</v>
      </c>
      <c r="O26" s="4">
        <f>'30.06.2016'!Q26</f>
        <v>1.65</v>
      </c>
      <c r="P26" s="4">
        <v>1.536</v>
      </c>
      <c r="Q26" s="4">
        <v>58.569000000000003</v>
      </c>
      <c r="R26" s="4">
        <v>39.351999999999997</v>
      </c>
      <c r="S26" s="4">
        <v>0</v>
      </c>
      <c r="T26" s="4">
        <v>56.006</v>
      </c>
      <c r="U26" s="4">
        <v>30.353000000000002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 t="shared" si="0"/>
        <v>0.88999817651349378</v>
      </c>
      <c r="AH26" s="8">
        <f t="shared" si="1"/>
        <v>0.8942359891425834</v>
      </c>
      <c r="AI26" s="8">
        <f t="shared" si="2"/>
        <v>1.2799895914650012</v>
      </c>
      <c r="AJ26" s="8">
        <f t="shared" si="3"/>
        <v>1.469523117889131</v>
      </c>
      <c r="AK26" s="8">
        <f t="shared" si="8"/>
        <v>2.7</v>
      </c>
    </row>
    <row r="27" spans="1:37" x14ac:dyDescent="0.25">
      <c r="A27" s="54" t="s">
        <v>111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8">
        <f>'30.06.2016'!O27</f>
        <v>1.74</v>
      </c>
      <c r="N27" s="4">
        <v>2.38</v>
      </c>
      <c r="O27" s="4">
        <f>'30.06.2016'!Q27</f>
        <v>1.9079999999999999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18">W27/B27</f>
        <v>0</v>
      </c>
      <c r="AD27" s="4">
        <f t="shared" ref="AD27" si="19">Z27/E27</f>
        <v>0</v>
      </c>
      <c r="AE27" s="4">
        <f t="shared" ref="AE27" si="20">(X27+Y27)/(C27+D27)</f>
        <v>0</v>
      </c>
      <c r="AF27" s="4">
        <f t="shared" ref="AF27" si="21">(AA27+AB27)/(F27+G27)</f>
        <v>0</v>
      </c>
      <c r="AG27" s="8">
        <f t="shared" ref="AG27" si="22">(Q27+W27)/B27</f>
        <v>0.75615624673314896</v>
      </c>
      <c r="AH27" s="8">
        <f t="shared" ref="AH27" si="23">(T27+Z27)/E27</f>
        <v>1.2315762399589876</v>
      </c>
      <c r="AI27" s="8">
        <f t="shared" ref="AI27" si="24">(R27+X27)/C27</f>
        <v>0.65771646125267458</v>
      </c>
      <c r="AJ27" s="8">
        <f t="shared" ref="AJ27" si="25">(U27+V27+AA27+AB27)/(F27+G27)</f>
        <v>1.1102469659745284</v>
      </c>
      <c r="AK27" s="8">
        <f t="shared" ref="AK27" si="26">M27+O27</f>
        <v>3.6479999999999997</v>
      </c>
    </row>
    <row r="28" spans="1:37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8">
        <f>'30.06.2016'!O28</f>
        <v>1.3959999999999999</v>
      </c>
      <c r="N28" s="4">
        <v>2.38</v>
      </c>
      <c r="O28" s="4">
        <f>'30.06.2016'!Q28</f>
        <v>1.5980000000000001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0"/>
        <v>0.75615624673314896</v>
      </c>
      <c r="AH28" s="8">
        <f t="shared" si="1"/>
        <v>1.2315762399589876</v>
      </c>
      <c r="AI28" s="8">
        <f t="shared" si="2"/>
        <v>0.65771646125267458</v>
      </c>
      <c r="AJ28" s="8">
        <f t="shared" si="3"/>
        <v>1.1102469659745284</v>
      </c>
      <c r="AK28" s="8">
        <f t="shared" si="8"/>
        <v>2.9939999999999998</v>
      </c>
    </row>
    <row r="29" spans="1:37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8">
        <f>'30.06.2016'!O29</f>
        <v>0.88800000000000001</v>
      </c>
      <c r="N29" s="4">
        <v>2.38</v>
      </c>
      <c r="O29" s="4">
        <f>'30.06.2016'!Q29</f>
        <v>1.788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>(Q29+W29)/B29</f>
        <v>0.94997561885093085</v>
      </c>
      <c r="AH29" s="8">
        <f>(T29+Z29)/E29</f>
        <v>1.199990389697756</v>
      </c>
      <c r="AI29" s="8">
        <f>(R29+X29)/C29</f>
        <v>1.0500039249548629</v>
      </c>
      <c r="AJ29" s="8">
        <f>(U29+V29+AA29+AB29)/(F29+G29)</f>
        <v>1.4598601909633748</v>
      </c>
      <c r="AK29" s="8">
        <f t="shared" si="8"/>
        <v>2.6760000000000002</v>
      </c>
    </row>
    <row r="30" spans="1:37" x14ac:dyDescent="0.25">
      <c r="A30" s="55" t="s">
        <v>51</v>
      </c>
      <c r="B30" s="4">
        <v>86.088999999999999</v>
      </c>
      <c r="C30" s="4">
        <v>29.715</v>
      </c>
      <c r="D30" s="4">
        <v>1.278</v>
      </c>
      <c r="E30" s="4">
        <v>83.031999999999996</v>
      </c>
      <c r="F30" s="4">
        <v>161.767</v>
      </c>
      <c r="G30" s="4">
        <v>6.4000000000000001E-2</v>
      </c>
      <c r="H30" s="4"/>
      <c r="I30" s="4">
        <v>0.62</v>
      </c>
      <c r="J30" s="4">
        <v>0.9</v>
      </c>
      <c r="K30" s="4">
        <v>1.22</v>
      </c>
      <c r="L30" s="4">
        <v>1.38</v>
      </c>
      <c r="M30" s="8">
        <f>'30.06.2016'!O30</f>
        <v>1.32</v>
      </c>
      <c r="N30" s="4">
        <v>2.38</v>
      </c>
      <c r="O30" s="4">
        <f>'30.06.2016'!Q30</f>
        <v>1.26</v>
      </c>
      <c r="P30" s="4"/>
      <c r="Q30" s="4">
        <v>53.636000000000003</v>
      </c>
      <c r="R30" s="4">
        <v>26.614999999999998</v>
      </c>
      <c r="S30" s="4">
        <v>1.1499999999999999</v>
      </c>
      <c r="T30" s="4">
        <v>100.179</v>
      </c>
      <c r="U30" s="4">
        <v>239.465</v>
      </c>
      <c r="V30" s="4">
        <v>8.7999999999999995E-2</v>
      </c>
      <c r="W30" s="4"/>
      <c r="X30" s="4"/>
      <c r="Y30" s="4"/>
      <c r="Z30" s="4"/>
      <c r="AA30" s="4"/>
      <c r="AB30" s="4"/>
      <c r="AC30" s="4">
        <f t="shared" si="4"/>
        <v>0</v>
      </c>
      <c r="AD30" s="4">
        <f t="shared" si="5"/>
        <v>0</v>
      </c>
      <c r="AE30" s="4">
        <f t="shared" si="6"/>
        <v>0</v>
      </c>
      <c r="AF30" s="4">
        <f t="shared" si="7"/>
        <v>0</v>
      </c>
      <c r="AG30" s="8">
        <f t="shared" ref="AG30:AG48" si="27">(Q30+W30)/B30</f>
        <v>0.62302965535666577</v>
      </c>
      <c r="AH30" s="8">
        <f t="shared" ref="AH30:AH48" si="28">(T30+Z30)/E30</f>
        <v>1.2065107428461317</v>
      </c>
      <c r="AI30" s="8">
        <f t="shared" ref="AI30:AI48" si="29">(R30+X30)/C30</f>
        <v>0.89567558472152109</v>
      </c>
      <c r="AJ30" s="8">
        <f t="shared" ref="AJ30:AJ48" si="30">(U30+V30+AA30+AB30)/(F30+G30)</f>
        <v>1.4802664508036163</v>
      </c>
      <c r="AK30" s="8">
        <f t="shared" si="8"/>
        <v>2.58</v>
      </c>
    </row>
    <row r="31" spans="1:37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8">
        <f>'30.06.2016'!O31</f>
        <v>0.85</v>
      </c>
      <c r="N31" s="4">
        <v>2.38</v>
      </c>
      <c r="O31" s="4">
        <f>'30.06.2016'!Q31</f>
        <v>1.1299999999999999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27"/>
        <v>0.76399873769748139</v>
      </c>
      <c r="AH31" s="8">
        <f t="shared" si="28"/>
        <v>0.64499962748652739</v>
      </c>
      <c r="AI31" s="8">
        <f t="shared" si="29"/>
        <v>0.76400345399595515</v>
      </c>
      <c r="AJ31" s="8">
        <f t="shared" si="30"/>
        <v>0.64499891706945289</v>
      </c>
      <c r="AK31" s="8">
        <f t="shared" si="8"/>
        <v>1.98</v>
      </c>
    </row>
    <row r="32" spans="1:37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8">
        <f>'30.06.2016'!O32</f>
        <v>1.992</v>
      </c>
      <c r="N32" s="4">
        <v>2.38</v>
      </c>
      <c r="O32" s="4">
        <f>'30.06.2016'!Q32</f>
        <v>2.2440000000000002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8"/>
      <c r="AH32" s="8"/>
      <c r="AI32" s="8"/>
      <c r="AJ32" s="8"/>
      <c r="AK32" s="8"/>
    </row>
    <row r="33" spans="1:37" x14ac:dyDescent="0.25">
      <c r="A33" s="54" t="s">
        <v>108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8">
        <f>'30.06.2016'!O33</f>
        <v>1.054</v>
      </c>
      <c r="N33" s="4">
        <v>2.38</v>
      </c>
      <c r="O33" s="4">
        <f>'30.06.2016'!Q33</f>
        <v>1.379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8"/>
      <c r="AH33" s="8"/>
      <c r="AI33" s="8"/>
      <c r="AJ33" s="8"/>
      <c r="AK33" s="8"/>
    </row>
    <row r="34" spans="1:37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8">
        <f>'30.06.2016'!O34</f>
        <v>1.5035999999999998</v>
      </c>
      <c r="N34" s="4">
        <v>2.38</v>
      </c>
      <c r="O34" s="4">
        <f>'30.06.2016'!Q34</f>
        <v>1.4268000000000001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27"/>
        <v>0.72615968478812642</v>
      </c>
      <c r="AH34" s="8">
        <f t="shared" si="28"/>
        <v>0.91472088969194165</v>
      </c>
      <c r="AI34" s="8">
        <f t="shared" si="29"/>
        <v>0.71665866739007955</v>
      </c>
      <c r="AJ34" s="8">
        <f t="shared" si="30"/>
        <v>0.93633352400462933</v>
      </c>
      <c r="AK34" s="8">
        <f t="shared" si="8"/>
        <v>2.9303999999999997</v>
      </c>
    </row>
    <row r="35" spans="1:37" x14ac:dyDescent="0.25">
      <c r="A35" s="54" t="s">
        <v>32</v>
      </c>
      <c r="B35" s="4">
        <v>64.039000000000001</v>
      </c>
      <c r="C35" s="4">
        <v>43.48</v>
      </c>
      <c r="D35" s="4"/>
      <c r="E35" s="4">
        <v>50.304000000000002</v>
      </c>
      <c r="F35" s="4">
        <v>116.218</v>
      </c>
      <c r="G35" s="4"/>
      <c r="H35" s="4"/>
      <c r="I35" s="4">
        <v>1.1399999999999999</v>
      </c>
      <c r="J35" s="4">
        <v>1.29</v>
      </c>
      <c r="K35" s="4">
        <v>1.1399999999999999</v>
      </c>
      <c r="L35" s="4">
        <v>2</v>
      </c>
      <c r="M35" s="8">
        <f>'30.06.2016'!O35</f>
        <v>0.92400000000000004</v>
      </c>
      <c r="N35" s="4">
        <v>2.38</v>
      </c>
      <c r="O35" s="4">
        <f>'30.06.2016'!Q35</f>
        <v>0.70799999999999996</v>
      </c>
      <c r="P35" s="4">
        <v>2.4</v>
      </c>
      <c r="Q35" s="4">
        <v>72.759</v>
      </c>
      <c r="R35" s="4">
        <v>56.183</v>
      </c>
      <c r="S35" s="4"/>
      <c r="T35" s="4">
        <v>57.56</v>
      </c>
      <c r="U35" s="4">
        <v>232.012</v>
      </c>
      <c r="V35" s="4"/>
      <c r="W35" s="4"/>
      <c r="X35" s="4"/>
      <c r="Y35" s="4"/>
      <c r="Z35" s="4"/>
      <c r="AA35" s="4"/>
      <c r="AB35" s="4"/>
      <c r="AC35" s="4">
        <v>0</v>
      </c>
      <c r="AD35" s="4">
        <v>0</v>
      </c>
      <c r="AE35" s="4">
        <v>0</v>
      </c>
      <c r="AF35" s="4">
        <v>0</v>
      </c>
      <c r="AG35" s="8">
        <f t="shared" si="27"/>
        <v>1.1361670232202252</v>
      </c>
      <c r="AH35" s="8">
        <f t="shared" si="28"/>
        <v>1.1442430025445292</v>
      </c>
      <c r="AI35" s="8">
        <f t="shared" si="29"/>
        <v>1.2921573137074518</v>
      </c>
      <c r="AJ35" s="8">
        <f t="shared" si="30"/>
        <v>1.9963516839043864</v>
      </c>
      <c r="AK35" s="8">
        <f t="shared" si="8"/>
        <v>1.6320000000000001</v>
      </c>
    </row>
    <row r="36" spans="1:37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8">
        <f>'30.06.2016'!O36</f>
        <v>1.3440000000000001</v>
      </c>
      <c r="N36" s="4">
        <v>2.38</v>
      </c>
      <c r="O36" s="4">
        <f>'30.06.2016'!Q36</f>
        <v>2.028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8">
        <f t="shared" si="27"/>
        <v>0.76098776051466765</v>
      </c>
      <c r="AH36" s="8">
        <f t="shared" si="28"/>
        <v>0.58309961193879967</v>
      </c>
      <c r="AI36" s="8">
        <f t="shared" si="29"/>
        <v>0.89000139840581727</v>
      </c>
      <c r="AJ36" s="8">
        <f t="shared" si="30"/>
        <v>0.85747002559612018</v>
      </c>
      <c r="AK36" s="8">
        <f t="shared" si="8"/>
        <v>3.3719999999999999</v>
      </c>
    </row>
    <row r="37" spans="1:37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8">
        <f>'30.06.2016'!O37</f>
        <v>1.1399999999999999</v>
      </c>
      <c r="N37" s="4">
        <v>2.38</v>
      </c>
      <c r="O37" s="4">
        <f>'30.06.2016'!Q37</f>
        <v>0.94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27"/>
        <v>0.91588165515316444</v>
      </c>
      <c r="AH37" s="8">
        <f t="shared" si="28"/>
        <v>1.3636522205823158</v>
      </c>
      <c r="AI37" s="8">
        <f t="shared" si="29"/>
        <v>1.540762331838565</v>
      </c>
      <c r="AJ37" s="8">
        <f t="shared" si="30"/>
        <v>2.2919541323690349</v>
      </c>
      <c r="AK37" s="8">
        <f t="shared" si="8"/>
        <v>2.08</v>
      </c>
    </row>
    <row r="38" spans="1:37" x14ac:dyDescent="0.25">
      <c r="A38" s="54" t="s">
        <v>35</v>
      </c>
      <c r="B38" s="4">
        <v>6860</v>
      </c>
      <c r="C38" s="4">
        <v>2735</v>
      </c>
      <c r="D38" s="4">
        <v>0</v>
      </c>
      <c r="E38" s="4">
        <v>6832</v>
      </c>
      <c r="F38" s="4">
        <v>5116</v>
      </c>
      <c r="G38" s="4">
        <v>0</v>
      </c>
      <c r="H38" s="4">
        <v>10903</v>
      </c>
      <c r="I38" s="4">
        <v>0.95</v>
      </c>
      <c r="J38" s="4">
        <v>2.3199999999999998</v>
      </c>
      <c r="K38" s="4">
        <v>0.78</v>
      </c>
      <c r="L38" s="4">
        <v>1.72</v>
      </c>
      <c r="M38" s="8">
        <f>'30.06.2016'!O38</f>
        <v>1.08</v>
      </c>
      <c r="N38" s="4">
        <v>2.38</v>
      </c>
      <c r="O38" s="4">
        <f>'30.06.2016'!Q38</f>
        <v>1.4159999999999999</v>
      </c>
      <c r="P38" s="4">
        <v>2.06</v>
      </c>
      <c r="Q38" s="4">
        <v>6517</v>
      </c>
      <c r="R38" s="4">
        <v>5806</v>
      </c>
      <c r="S38" s="4">
        <v>0</v>
      </c>
      <c r="T38" s="4">
        <v>5329</v>
      </c>
      <c r="U38" s="4">
        <v>7493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27"/>
        <v>0.95</v>
      </c>
      <c r="AH38" s="8">
        <f t="shared" si="28"/>
        <v>0.78000585480093676</v>
      </c>
      <c r="AI38" s="8">
        <f t="shared" si="29"/>
        <v>2.122851919561243</v>
      </c>
      <c r="AJ38" s="8">
        <f t="shared" si="30"/>
        <v>1.4646207974980454</v>
      </c>
      <c r="AK38" s="8">
        <f t="shared" si="8"/>
        <v>2.496</v>
      </c>
    </row>
    <row r="39" spans="1:37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8">
        <f>'30.06.2016'!O39</f>
        <v>0.74399999999999999</v>
      </c>
      <c r="N39" s="4">
        <v>2.38</v>
      </c>
      <c r="O39" s="4">
        <f>'30.06.2016'!Q39</f>
        <v>1.296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8">
        <f t="shared" si="27"/>
        <v>0.89198693402935159</v>
      </c>
      <c r="AH39" s="8">
        <f t="shared" si="28"/>
        <v>1.125046284051838</v>
      </c>
      <c r="AI39" s="8">
        <f t="shared" si="29"/>
        <v>1.0499937382592361</v>
      </c>
      <c r="AJ39" s="8">
        <f t="shared" si="30"/>
        <v>1.3250159948816378</v>
      </c>
      <c r="AK39" s="8">
        <f t="shared" si="8"/>
        <v>2.04</v>
      </c>
    </row>
    <row r="40" spans="1:37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8">
        <f>'30.06.2016'!O40</f>
        <v>1.1639999999999999</v>
      </c>
      <c r="N40" s="4">
        <v>2.38</v>
      </c>
      <c r="O40" s="4">
        <f>'30.06.2016'!Q40</f>
        <v>1.512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27"/>
        <v>0.58041581642691309</v>
      </c>
      <c r="AH40" s="8">
        <f t="shared" si="28"/>
        <v>1.0000077174352295</v>
      </c>
      <c r="AI40" s="8">
        <f t="shared" si="29"/>
        <v>0.58043368497948133</v>
      </c>
      <c r="AJ40" s="8">
        <f t="shared" si="30"/>
        <v>1.3255250168251249</v>
      </c>
      <c r="AK40" s="8">
        <f t="shared" si="8"/>
        <v>2.6760000000000002</v>
      </c>
    </row>
    <row r="41" spans="1:37" x14ac:dyDescent="0.25">
      <c r="A41" s="54" t="s">
        <v>37</v>
      </c>
      <c r="B41" s="4">
        <v>20.646000000000001</v>
      </c>
      <c r="C41" s="4">
        <v>6.5039999999999996</v>
      </c>
      <c r="D41" s="4">
        <v>0</v>
      </c>
      <c r="E41" s="4">
        <v>19.945</v>
      </c>
      <c r="F41" s="4">
        <v>6.3179999999999996</v>
      </c>
      <c r="G41" s="4">
        <v>0</v>
      </c>
      <c r="H41" s="4"/>
      <c r="I41" s="4">
        <v>0.70399999999999996</v>
      </c>
      <c r="J41" s="4">
        <v>0.70399999999999996</v>
      </c>
      <c r="K41" s="4">
        <v>1.3540000000000001</v>
      </c>
      <c r="L41" s="4">
        <v>1.3540000000000001</v>
      </c>
      <c r="M41" s="8">
        <f>'30.06.2016'!O41</f>
        <v>1.704</v>
      </c>
      <c r="N41" s="4">
        <v>2.38</v>
      </c>
      <c r="O41" s="4">
        <f>'30.06.2016'!Q41</f>
        <v>2.64</v>
      </c>
      <c r="P41" s="4">
        <v>1.62</v>
      </c>
      <c r="Q41" s="4">
        <v>14.535</v>
      </c>
      <c r="R41" s="4">
        <v>4.5789999999999997</v>
      </c>
      <c r="S41" s="4">
        <v>0</v>
      </c>
      <c r="T41" s="4">
        <v>27.006</v>
      </c>
      <c r="U41" s="4">
        <v>8.5540000000000003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f t="shared" si="4"/>
        <v>0</v>
      </c>
      <c r="AD41" s="4">
        <f t="shared" si="5"/>
        <v>0</v>
      </c>
      <c r="AE41" s="4">
        <f t="shared" si="6"/>
        <v>0</v>
      </c>
      <c r="AF41" s="4">
        <f t="shared" si="7"/>
        <v>0</v>
      </c>
      <c r="AG41" s="8">
        <f t="shared" si="27"/>
        <v>0.70401046207497819</v>
      </c>
      <c r="AH41" s="8">
        <f t="shared" si="28"/>
        <v>1.3540235648032088</v>
      </c>
      <c r="AI41" s="8">
        <f t="shared" si="29"/>
        <v>0.70402829028290281</v>
      </c>
      <c r="AJ41" s="8">
        <f t="shared" si="30"/>
        <v>1.3539094650205763</v>
      </c>
      <c r="AK41" s="8">
        <f t="shared" si="8"/>
        <v>4.3440000000000003</v>
      </c>
    </row>
    <row r="42" spans="1:37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8">
        <f>'30.06.2016'!O42</f>
        <v>1.1890000000000001</v>
      </c>
      <c r="N42" s="4">
        <v>2.38</v>
      </c>
      <c r="O42" s="4">
        <f>'30.06.2016'!Q42</f>
        <v>1.2569999999999999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8">
        <f t="shared" si="27"/>
        <v>0.79768577372009708</v>
      </c>
      <c r="AH42" s="8">
        <f t="shared" si="28"/>
        <v>0.90181023221093604</v>
      </c>
      <c r="AI42" s="8">
        <f t="shared" si="29"/>
        <v>0.95315272684254126</v>
      </c>
      <c r="AJ42" s="8">
        <f t="shared" si="30"/>
        <v>1.0535346012832263</v>
      </c>
      <c r="AK42" s="8">
        <f t="shared" si="8"/>
        <v>2.4459999999999997</v>
      </c>
    </row>
    <row r="43" spans="1:37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8">
        <f>'30.06.2016'!O43</f>
        <v>1.2</v>
      </c>
      <c r="N43" s="4">
        <v>2.38</v>
      </c>
      <c r="O43" s="4">
        <f>'30.06.2016'!Q43</f>
        <v>1.956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27"/>
        <v>1.0076549220165065</v>
      </c>
      <c r="AH43" s="8">
        <f t="shared" si="28"/>
        <v>1.1770239741039215</v>
      </c>
      <c r="AI43" s="8">
        <f t="shared" si="29"/>
        <v>1.0085282298863867</v>
      </c>
      <c r="AJ43" s="8">
        <f t="shared" si="30"/>
        <v>1.1675336016402156</v>
      </c>
      <c r="AK43" s="8">
        <f t="shared" si="8"/>
        <v>3.1559999999999997</v>
      </c>
    </row>
    <row r="44" spans="1:37" x14ac:dyDescent="0.25">
      <c r="A44" s="54" t="s">
        <v>113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8">
        <f>'30.06.2016'!O44</f>
        <v>1.056</v>
      </c>
      <c r="N44" s="4">
        <v>2.38</v>
      </c>
      <c r="O44" s="4">
        <f>'30.06.2016'!Q44</f>
        <v>2.2919999999999998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5"/>
      <c r="AH44" s="75"/>
      <c r="AI44" s="75"/>
      <c r="AJ44" s="75"/>
      <c r="AK44" s="75"/>
    </row>
    <row r="45" spans="1:37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8">
        <f>'30.06.2016'!O45</f>
        <v>0.97199999999999998</v>
      </c>
      <c r="N45" s="4">
        <v>2.38</v>
      </c>
      <c r="O45" s="4">
        <f>'30.06.2016'!Q45</f>
        <v>1.86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"/>
        <v>0</v>
      </c>
      <c r="AD45" s="4">
        <f t="shared" si="5"/>
        <v>0</v>
      </c>
      <c r="AE45" s="4">
        <f t="shared" si="6"/>
        <v>0</v>
      </c>
      <c r="AF45" s="4">
        <f t="shared" si="7"/>
        <v>0</v>
      </c>
      <c r="AG45" s="8">
        <f t="shared" si="27"/>
        <v>0.7730582524271844</v>
      </c>
      <c r="AH45" s="8">
        <f t="shared" si="28"/>
        <v>0.9519913367825773</v>
      </c>
      <c r="AI45" s="8">
        <f t="shared" si="29"/>
        <v>0.77325056433408579</v>
      </c>
      <c r="AJ45" s="8">
        <f t="shared" si="30"/>
        <v>0.97857675111773468</v>
      </c>
      <c r="AK45" s="8">
        <f t="shared" si="8"/>
        <v>2.8319999999999999</v>
      </c>
    </row>
    <row r="46" spans="1:37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8">
        <f>'30.06.2016'!O46</f>
        <v>1.92</v>
      </c>
      <c r="N46" s="4">
        <v>2.38</v>
      </c>
      <c r="O46" s="4">
        <f>'30.06.2016'!Q46</f>
        <v>3.42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9.2579999999999991</v>
      </c>
      <c r="X46" s="4">
        <v>0.32900000000000001</v>
      </c>
      <c r="Y46" s="4">
        <v>1.6E-2</v>
      </c>
      <c r="Z46" s="4">
        <v>0.45500000000000002</v>
      </c>
      <c r="AA46" s="4">
        <v>5.2999999999999999E-2</v>
      </c>
      <c r="AB46" s="4">
        <v>0</v>
      </c>
      <c r="AC46" s="4">
        <f t="shared" si="4"/>
        <v>1.5078175895765471</v>
      </c>
      <c r="AD46" s="4">
        <f t="shared" si="5"/>
        <v>0.1923890063424947</v>
      </c>
      <c r="AE46" s="4">
        <f t="shared" si="6"/>
        <v>0.25498891352549891</v>
      </c>
      <c r="AF46" s="4">
        <f t="shared" si="7"/>
        <v>1.014354066985646E-2</v>
      </c>
      <c r="AG46" s="8">
        <f t="shared" si="27"/>
        <v>2.4379478827361565</v>
      </c>
      <c r="AH46" s="8">
        <f t="shared" si="28"/>
        <v>1.8422832980972514</v>
      </c>
      <c r="AI46" s="8">
        <f t="shared" si="29"/>
        <v>1.1782477341389728</v>
      </c>
      <c r="AJ46" s="8">
        <f t="shared" si="30"/>
        <v>1.6600956937799047</v>
      </c>
      <c r="AK46" s="8">
        <f t="shared" si="8"/>
        <v>5.34</v>
      </c>
    </row>
    <row r="47" spans="1:37" x14ac:dyDescent="0.25">
      <c r="A47" s="54" t="s">
        <v>70</v>
      </c>
      <c r="B47" s="4">
        <v>274.10300000000001</v>
      </c>
      <c r="C47" s="4">
        <v>56.46</v>
      </c>
      <c r="D47" s="4">
        <v>0</v>
      </c>
      <c r="E47" s="4">
        <v>267.08100000000002</v>
      </c>
      <c r="F47" s="4">
        <v>65.215000000000003</v>
      </c>
      <c r="G47" s="4">
        <v>0</v>
      </c>
      <c r="H47" s="4"/>
      <c r="I47" s="4">
        <v>1.25</v>
      </c>
      <c r="J47" s="4">
        <v>1.47</v>
      </c>
      <c r="K47" s="4">
        <v>1.95</v>
      </c>
      <c r="L47" s="4">
        <v>2.2000000000000002</v>
      </c>
      <c r="M47" s="8">
        <f>'30.06.2016'!O47</f>
        <v>1.5</v>
      </c>
      <c r="N47" s="4">
        <v>2.38</v>
      </c>
      <c r="O47" s="4">
        <f>'30.06.2016'!Q47</f>
        <v>2.34</v>
      </c>
      <c r="P47" s="4">
        <v>2.64</v>
      </c>
      <c r="Q47" s="4">
        <v>343.35399999999998</v>
      </c>
      <c r="R47" s="4">
        <v>92.013000000000005</v>
      </c>
      <c r="S47" s="4">
        <v>0</v>
      </c>
      <c r="T47" s="4">
        <v>495.00299999999999</v>
      </c>
      <c r="U47" s="4">
        <v>120.42400000000001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f t="shared" si="4"/>
        <v>0</v>
      </c>
      <c r="AD47" s="4">
        <f t="shared" si="5"/>
        <v>0</v>
      </c>
      <c r="AE47" s="4">
        <f t="shared" si="6"/>
        <v>0</v>
      </c>
      <c r="AF47" s="4">
        <f t="shared" si="7"/>
        <v>0</v>
      </c>
      <c r="AG47" s="8">
        <f t="shared" si="27"/>
        <v>1.2526459031823802</v>
      </c>
      <c r="AH47" s="8">
        <f t="shared" si="28"/>
        <v>1.8533815584036302</v>
      </c>
      <c r="AI47" s="8">
        <f t="shared" si="29"/>
        <v>1.629702444208289</v>
      </c>
      <c r="AJ47" s="8">
        <f t="shared" si="30"/>
        <v>1.8465690408648316</v>
      </c>
      <c r="AK47" s="8">
        <f t="shared" si="8"/>
        <v>3.84</v>
      </c>
    </row>
    <row r="48" spans="1:37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8">
        <f>'30.06.2016'!O48</f>
        <v>0.92400000000000004</v>
      </c>
      <c r="N48" s="4">
        <v>2.38</v>
      </c>
      <c r="O48" s="4">
        <f>'30.06.2016'!Q48</f>
        <v>1.296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4"/>
        <v>0</v>
      </c>
      <c r="AD48" s="4">
        <f t="shared" si="5"/>
        <v>0</v>
      </c>
      <c r="AE48" s="4">
        <f t="shared" si="6"/>
        <v>0</v>
      </c>
      <c r="AF48" s="4">
        <f t="shared" si="7"/>
        <v>0</v>
      </c>
      <c r="AG48" s="8">
        <f t="shared" si="27"/>
        <v>0.75755637294098832</v>
      </c>
      <c r="AH48" s="8">
        <f t="shared" si="28"/>
        <v>0.97603269856618735</v>
      </c>
      <c r="AI48" s="8">
        <f t="shared" si="29"/>
        <v>0.76044728434504794</v>
      </c>
      <c r="AJ48" s="8">
        <f t="shared" si="30"/>
        <v>1.2926315444776151</v>
      </c>
      <c r="AK48" s="8">
        <f t="shared" si="8"/>
        <v>2.2200000000000002</v>
      </c>
    </row>
    <row r="49" spans="1:37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8">
        <f>'30.06.2016'!O49</f>
        <v>1.1160000000000001</v>
      </c>
      <c r="N49" s="4">
        <v>2.38</v>
      </c>
      <c r="O49" s="4">
        <f>'30.06.2016'!Q49</f>
        <v>1.5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31">W49/B49</f>
        <v>0</v>
      </c>
      <c r="AD49" s="4">
        <f t="shared" ref="AD49" si="32">Z49/E49</f>
        <v>0</v>
      </c>
      <c r="AE49" s="4">
        <f t="shared" ref="AE49" si="33">(X49+Y49)/(C49+D49)</f>
        <v>0</v>
      </c>
      <c r="AF49" s="4">
        <f t="shared" ref="AF49" si="34">(AA49+AB49)/(F49+G49)</f>
        <v>0</v>
      </c>
      <c r="AG49" s="8">
        <f t="shared" ref="AG49" si="35">(Q49+W49)/B49</f>
        <v>0.75755637294098832</v>
      </c>
      <c r="AH49" s="8">
        <f t="shared" ref="AH49" si="36">(T49+Z49)/E49</f>
        <v>0.97603269856618735</v>
      </c>
      <c r="AI49" s="8">
        <f t="shared" ref="AI49" si="37">(R49+X49)/C49</f>
        <v>0.76044728434504794</v>
      </c>
      <c r="AJ49" s="8">
        <f t="shared" ref="AJ49" si="38">(U49+V49+AA49+AB49)/(F49+G49)</f>
        <v>1.2926315444776151</v>
      </c>
      <c r="AK49" s="8">
        <f t="shared" ref="AK49" si="39">M49+O49</f>
        <v>2.6160000000000001</v>
      </c>
    </row>
    <row r="50" spans="1:37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8">
        <f>'30.06.2016'!O50</f>
        <v>1.02</v>
      </c>
      <c r="N50" s="4">
        <v>2.38</v>
      </c>
      <c r="O50" s="4">
        <f>'30.06.2016'!Q50</f>
        <v>1.716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40">W50/B50</f>
        <v>0</v>
      </c>
      <c r="AD50" s="4">
        <f t="shared" ref="AD50" si="41">Z50/E50</f>
        <v>0</v>
      </c>
      <c r="AE50" s="4">
        <f t="shared" ref="AE50" si="42">(X50+Y50)/(C50+D50)</f>
        <v>0</v>
      </c>
      <c r="AF50" s="4">
        <f t="shared" ref="AF50" si="43">(AA50+AB50)/(F50+G50)</f>
        <v>0</v>
      </c>
      <c r="AG50" s="8">
        <f t="shared" ref="AG50" si="44">(Q50+W50)/B50</f>
        <v>0.75755637294098832</v>
      </c>
      <c r="AH50" s="8">
        <f t="shared" ref="AH50" si="45">(T50+Z50)/E50</f>
        <v>0.97603269856618735</v>
      </c>
      <c r="AI50" s="8">
        <f t="shared" ref="AI50" si="46">(R50+X50)/C50</f>
        <v>0.76044728434504794</v>
      </c>
      <c r="AJ50" s="8">
        <f t="shared" ref="AJ50" si="47">(U50+V50+AA50+AB50)/(F50+G50)</f>
        <v>1.2926315444776151</v>
      </c>
      <c r="AK50" s="8">
        <f t="shared" ref="AK50" si="48">M50+O50</f>
        <v>2.7359999999999998</v>
      </c>
    </row>
    <row r="51" spans="1:37" x14ac:dyDescent="0.25">
      <c r="M51" s="15">
        <f>SUM(M4:M50)/45</f>
        <v>1.3174013947023928</v>
      </c>
      <c r="N51" s="15"/>
      <c r="O51" s="15">
        <f>SUM(O4:O50)/45</f>
        <v>1.8508369678896059</v>
      </c>
    </row>
    <row r="52" spans="1:37" x14ac:dyDescent="0.25">
      <c r="A52" s="11" t="s">
        <v>45</v>
      </c>
    </row>
    <row r="53" spans="1:37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3"/>
  <sheetViews>
    <sheetView zoomScaleNormal="100" workbookViewId="0">
      <pane xSplit="1" ySplit="3" topLeftCell="AI16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customWidth="1"/>
    <col min="36" max="36" width="21.85546875" customWidth="1"/>
    <col min="37" max="40" width="0" hidden="1" customWidth="1"/>
  </cols>
  <sheetData>
    <row r="1" spans="1:42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 t="s">
        <v>58</v>
      </c>
      <c r="AL1" s="28"/>
      <c r="AM1" s="28"/>
      <c r="AN1" s="29"/>
      <c r="AP1" s="32"/>
    </row>
    <row r="2" spans="1:42" x14ac:dyDescent="0.25">
      <c r="A2" s="6"/>
      <c r="B2" s="80" t="s">
        <v>0</v>
      </c>
      <c r="C2" s="81"/>
      <c r="D2" s="82"/>
      <c r="E2" s="80" t="s">
        <v>4</v>
      </c>
      <c r="F2" s="81"/>
      <c r="G2" s="81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83" t="s">
        <v>12</v>
      </c>
      <c r="AA2" s="84"/>
      <c r="AB2" s="85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66</v>
      </c>
      <c r="AJ2" s="38" t="s">
        <v>67</v>
      </c>
      <c r="AK2" s="27" t="s">
        <v>53</v>
      </c>
      <c r="AL2" s="29"/>
      <c r="AM2" s="27" t="s">
        <v>55</v>
      </c>
      <c r="AN2" s="29"/>
    </row>
    <row r="3" spans="1:42" ht="21" x14ac:dyDescent="0.35">
      <c r="A3" s="10">
        <v>42551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</row>
    <row r="4" spans="1:42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'30.06.2016'!AK4</f>
        <v>1.38</v>
      </c>
      <c r="AJ4" s="8">
        <f>'30.06.2016'!AL4</f>
        <v>1.464</v>
      </c>
      <c r="AK4" s="8">
        <f t="shared" ref="AK4:AK28" si="0">(Q4+W4)/B4</f>
        <v>1.3378944945866438</v>
      </c>
      <c r="AL4" s="8">
        <f t="shared" ref="AL4:AL28" si="1">(T4+Z4)/E4</f>
        <v>2.1815022088343299</v>
      </c>
      <c r="AM4" s="8">
        <f t="shared" ref="AM4:AM28" si="2">(R4+X4)/C4</f>
        <v>2.0532136351808479</v>
      </c>
      <c r="AN4" s="8">
        <f t="shared" ref="AN4:AN28" si="3">(U4+V4+AA4+AB4)/(F4+G4)</f>
        <v>3.0793226931744515</v>
      </c>
    </row>
    <row r="5" spans="1:42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9" si="4">W5/B5</f>
        <v>0</v>
      </c>
      <c r="AD5" s="4">
        <f t="shared" ref="AD5:AD49" si="5">Z5/E5</f>
        <v>0</v>
      </c>
      <c r="AE5" s="4">
        <f t="shared" ref="AE5:AE49" si="6">(X5+Y5)/(C5+D5)</f>
        <v>0</v>
      </c>
      <c r="AF5" s="4">
        <f t="shared" ref="AF5:AF49" si="7">(AA5+AB5)/(F5+G5)</f>
        <v>0</v>
      </c>
      <c r="AG5" s="4">
        <f t="shared" ref="AG5:AG49" si="8">I5+AC5</f>
        <v>0.9</v>
      </c>
      <c r="AH5" s="4">
        <f t="shared" ref="AH5:AH49" si="9">K5+AD5</f>
        <v>1.0900000000000001</v>
      </c>
      <c r="AI5" s="8">
        <f>'30.06.2016'!AK5</f>
        <v>1.4431107265134127</v>
      </c>
      <c r="AJ5" s="8">
        <f>'30.06.2016'!AL5</f>
        <v>1.7759002541570588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</row>
    <row r="6" spans="1:42" s="36" customFormat="1" x14ac:dyDescent="0.25">
      <c r="A6" s="54" t="s">
        <v>79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>'30.06.2016'!AK6</f>
        <v>0.99421122486410773</v>
      </c>
      <c r="AJ6" s="8">
        <f>'30.06.2016'!AL6</f>
        <v>0.79876170305995753</v>
      </c>
      <c r="AK6" s="35">
        <f t="shared" si="0"/>
        <v>0.90567816969397608</v>
      </c>
      <c r="AL6" s="35">
        <f t="shared" si="1"/>
        <v>0.72390883085724844</v>
      </c>
      <c r="AM6" s="35"/>
      <c r="AN6" s="35"/>
    </row>
    <row r="7" spans="1:42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10">I7*1.2</f>
        <v>0.95910406086235145</v>
      </c>
      <c r="N7" s="8">
        <f t="shared" si="10"/>
        <v>0.96185727023546108</v>
      </c>
      <c r="O7" s="8">
        <f t="shared" si="10"/>
        <v>1.3192409751053764</v>
      </c>
      <c r="P7" s="8">
        <f t="shared" si="10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>'30.06.2016'!AK7</f>
        <v>1.0791343778216564</v>
      </c>
      <c r="AJ7" s="8">
        <f>'30.06.2016'!AL7</f>
        <v>1.5351430302841957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</row>
    <row r="8" spans="1:42" x14ac:dyDescent="0.25">
      <c r="A8" s="54" t="s">
        <v>114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10"/>
        <v>0.95910406086235145</v>
      </c>
      <c r="N8" s="8">
        <f t="shared" si="10"/>
        <v>0.96185727023546108</v>
      </c>
      <c r="O8" s="8">
        <f t="shared" si="10"/>
        <v>1.3192409751053764</v>
      </c>
      <c r="P8" s="8">
        <f t="shared" si="10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11">W8/B8</f>
        <v>0</v>
      </c>
      <c r="AD8" s="4">
        <f t="shared" ref="AD8" si="12">Z8/E8</f>
        <v>0</v>
      </c>
      <c r="AE8" s="4">
        <f t="shared" ref="AE8" si="13">(X8+Y8)/(C8+D8)</f>
        <v>0</v>
      </c>
      <c r="AF8" s="4">
        <f t="shared" ref="AF8" si="14">(AA8+AB8)/(F8+G8)</f>
        <v>0</v>
      </c>
      <c r="AG8" s="4">
        <f t="shared" ref="AG8" si="15">I8+AC8</f>
        <v>0.79925338405195956</v>
      </c>
      <c r="AH8" s="4">
        <f t="shared" ref="AH8" si="16">K8+AD8</f>
        <v>1.0993674792544803</v>
      </c>
      <c r="AI8" s="8">
        <f>'30.06.2016'!AK8</f>
        <v>1.4625947806137081</v>
      </c>
      <c r="AJ8" s="8">
        <f>'30.06.2016'!AL8</f>
        <v>1.8599999999999999</v>
      </c>
      <c r="AK8" s="8">
        <f t="shared" ref="AK8" si="17">(Q8+W8)/B8</f>
        <v>0.79925338405195956</v>
      </c>
      <c r="AL8" s="8">
        <f t="shared" ref="AL8" si="18">(T8+Z8)/E8</f>
        <v>1.0993674792544803</v>
      </c>
      <c r="AM8" s="8">
        <f t="shared" ref="AM8" si="19">(R8+X8)/C8</f>
        <v>0.80154772519621764</v>
      </c>
      <c r="AN8" s="8">
        <f t="shared" ref="AN8" si="20">(U8+V8+AA8+AB8)/(F8+G8)</f>
        <v>1.6965011825839753</v>
      </c>
    </row>
    <row r="9" spans="1:42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4">
        <f t="shared" si="8"/>
        <v>0.88</v>
      </c>
      <c r="AH9" s="4">
        <f t="shared" si="9"/>
        <v>1.3</v>
      </c>
      <c r="AI9" s="8">
        <f>'30.06.2016'!AK9</f>
        <v>1.2299999999999998</v>
      </c>
      <c r="AJ9" s="8">
        <f>'30.06.2016'!AL9</f>
        <v>1.8203999999999998</v>
      </c>
      <c r="AK9" s="8">
        <f t="shared" si="0"/>
        <v>0.88003251834997398</v>
      </c>
      <c r="AL9" s="8">
        <f t="shared" si="1"/>
        <v>1.2995790594155217</v>
      </c>
      <c r="AM9" s="8">
        <f t="shared" si="2"/>
        <v>1.0519376194565246</v>
      </c>
      <c r="AN9" s="8">
        <f t="shared" si="3"/>
        <v>1.5630771489392941</v>
      </c>
    </row>
    <row r="10" spans="1:42" s="36" customFormat="1" x14ac:dyDescent="0.25">
      <c r="A10" s="54" t="s">
        <v>84</v>
      </c>
      <c r="B10" s="34">
        <v>12.874000000000001</v>
      </c>
      <c r="C10" s="34">
        <v>3.2320000000000002</v>
      </c>
      <c r="D10" s="34">
        <v>0</v>
      </c>
      <c r="E10" s="34">
        <v>12.874000000000001</v>
      </c>
      <c r="F10" s="34">
        <v>3.2320000000000002</v>
      </c>
      <c r="G10" s="34">
        <v>0</v>
      </c>
      <c r="H10" s="34">
        <v>44.454999999999998</v>
      </c>
      <c r="I10" s="34">
        <v>0.95</v>
      </c>
      <c r="J10" s="34">
        <v>0.95</v>
      </c>
      <c r="K10" s="34">
        <v>1.1299999999999999</v>
      </c>
      <c r="L10" s="34">
        <v>1.1299999999999999</v>
      </c>
      <c r="M10" s="34">
        <v>1.1399999999999999</v>
      </c>
      <c r="N10" s="34">
        <v>1.1399999999999999</v>
      </c>
      <c r="O10" s="34">
        <v>1.36</v>
      </c>
      <c r="P10" s="34">
        <v>1.36</v>
      </c>
      <c r="Q10" s="34">
        <v>9.3949999999999996</v>
      </c>
      <c r="R10" s="34">
        <v>2.911</v>
      </c>
      <c r="S10" s="34">
        <v>0</v>
      </c>
      <c r="T10" s="34">
        <v>15.593999999999999</v>
      </c>
      <c r="U10" s="34">
        <v>3.556</v>
      </c>
      <c r="V10" s="34">
        <v>9.2550000000000008</v>
      </c>
      <c r="W10" s="34"/>
      <c r="X10" s="34"/>
      <c r="Y10" s="34"/>
      <c r="Z10" s="34"/>
      <c r="AA10" s="34"/>
      <c r="AB10" s="34"/>
      <c r="AC10" s="34">
        <f t="shared" si="4"/>
        <v>0</v>
      </c>
      <c r="AD10" s="34">
        <f t="shared" si="5"/>
        <v>0</v>
      </c>
      <c r="AE10" s="34">
        <f t="shared" si="6"/>
        <v>0</v>
      </c>
      <c r="AF10" s="34">
        <f t="shared" si="7"/>
        <v>0</v>
      </c>
      <c r="AG10" s="4">
        <f t="shared" si="8"/>
        <v>0.95</v>
      </c>
      <c r="AH10" s="4">
        <f t="shared" si="9"/>
        <v>1.1299999999999999</v>
      </c>
      <c r="AI10" s="8">
        <f>'30.06.2016'!AK10</f>
        <v>1.1375999999999999</v>
      </c>
      <c r="AJ10" s="8">
        <f>'30.06.2016'!AL10</f>
        <v>1.3559999999999999</v>
      </c>
      <c r="AK10" s="35">
        <f t="shared" si="0"/>
        <v>0.72976541867329492</v>
      </c>
      <c r="AL10" s="35">
        <f t="shared" si="1"/>
        <v>1.2112785459064781</v>
      </c>
      <c r="AM10" s="35">
        <f t="shared" si="2"/>
        <v>0.90068069306930687</v>
      </c>
      <c r="AN10" s="35">
        <f t="shared" si="3"/>
        <v>3.9637995049504946</v>
      </c>
    </row>
    <row r="11" spans="1:42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1.0967769959169489E-2</v>
      </c>
      <c r="AD11" s="4">
        <f t="shared" si="5"/>
        <v>0</v>
      </c>
      <c r="AE11" s="4">
        <f t="shared" si="6"/>
        <v>0.10334020974245813</v>
      </c>
      <c r="AF11" s="4">
        <f t="shared" si="7"/>
        <v>0</v>
      </c>
      <c r="AG11" s="4">
        <f t="shared" si="8"/>
        <v>0.62096776995916947</v>
      </c>
      <c r="AH11" s="4">
        <f t="shared" si="9"/>
        <v>0.8</v>
      </c>
      <c r="AI11" s="8">
        <f>'30.06.2016'!AK11</f>
        <v>1.4327999999999999</v>
      </c>
      <c r="AJ11" s="8">
        <f>'30.06.2016'!AL11</f>
        <v>0.86759999999999993</v>
      </c>
      <c r="AK11" s="8">
        <f t="shared" si="0"/>
        <v>0.61889388411085056</v>
      </c>
      <c r="AL11" s="8">
        <f t="shared" si="1"/>
        <v>0.79558602983379723</v>
      </c>
      <c r="AM11" s="8">
        <f t="shared" si="2"/>
        <v>0.81573140314685566</v>
      </c>
      <c r="AN11" s="8">
        <f t="shared" si="3"/>
        <v>0.84199271802577591</v>
      </c>
    </row>
    <row r="12" spans="1:42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4">
        <f t="shared" si="8"/>
        <v>0.98</v>
      </c>
      <c r="AH12" s="4">
        <f t="shared" si="9"/>
        <v>1.3</v>
      </c>
      <c r="AI12" s="8">
        <f>'30.06.2016'!AK12</f>
        <v>1.224</v>
      </c>
      <c r="AJ12" s="8">
        <f>'30.06.2016'!AL12</f>
        <v>1.8239999999999998</v>
      </c>
      <c r="AK12" s="8">
        <f t="shared" si="0"/>
        <v>0.97989817704056492</v>
      </c>
      <c r="AL12" s="8">
        <f t="shared" si="1"/>
        <v>1.299988393108823</v>
      </c>
      <c r="AM12" s="8">
        <f t="shared" si="2"/>
        <v>0.98074142916150364</v>
      </c>
      <c r="AN12" s="8">
        <f t="shared" si="3"/>
        <v>1.7523994811932551</v>
      </c>
    </row>
    <row r="13" spans="1:42" s="36" customFormat="1" x14ac:dyDescent="0.25">
      <c r="A13" s="54" t="s">
        <v>20</v>
      </c>
      <c r="B13" s="34">
        <v>36.872999999999998</v>
      </c>
      <c r="C13" s="34">
        <v>11.788</v>
      </c>
      <c r="D13" s="34">
        <v>0</v>
      </c>
      <c r="E13" s="34">
        <v>36.313000000000002</v>
      </c>
      <c r="F13" s="34">
        <v>7.87</v>
      </c>
      <c r="G13" s="34">
        <v>0</v>
      </c>
      <c r="H13" s="34"/>
      <c r="I13" s="34">
        <v>0.8</v>
      </c>
      <c r="J13" s="34">
        <v>0.8</v>
      </c>
      <c r="K13" s="34">
        <v>1.6</v>
      </c>
      <c r="L13" s="34">
        <v>1.6</v>
      </c>
      <c r="M13" s="34">
        <v>0.96</v>
      </c>
      <c r="N13" s="34">
        <v>0.96</v>
      </c>
      <c r="O13" s="34">
        <v>1.92</v>
      </c>
      <c r="P13" s="34">
        <v>1.92</v>
      </c>
      <c r="Q13" s="34">
        <v>25.811</v>
      </c>
      <c r="R13" s="34">
        <v>8.2520000000000007</v>
      </c>
      <c r="S13" s="34">
        <v>0</v>
      </c>
      <c r="T13" s="34">
        <v>53.38</v>
      </c>
      <c r="U13" s="34">
        <v>11.569000000000001</v>
      </c>
      <c r="V13" s="34"/>
      <c r="W13" s="34"/>
      <c r="X13" s="34"/>
      <c r="Y13" s="34"/>
      <c r="Z13" s="34"/>
      <c r="AA13" s="34"/>
      <c r="AB13" s="34"/>
      <c r="AC13" s="34">
        <f t="shared" si="4"/>
        <v>0</v>
      </c>
      <c r="AD13" s="34">
        <f t="shared" si="5"/>
        <v>0</v>
      </c>
      <c r="AE13" s="34">
        <f t="shared" si="6"/>
        <v>0</v>
      </c>
      <c r="AF13" s="34">
        <f t="shared" si="7"/>
        <v>0</v>
      </c>
      <c r="AG13" s="4">
        <f t="shared" si="8"/>
        <v>0.8</v>
      </c>
      <c r="AH13" s="4">
        <f t="shared" si="9"/>
        <v>1.6</v>
      </c>
      <c r="AI13" s="8">
        <f>'30.06.2016'!AK13</f>
        <v>0.92999999999999994</v>
      </c>
      <c r="AJ13" s="8">
        <f>'30.06.2016'!AL13</f>
        <v>2.2212000000000001</v>
      </c>
      <c r="AK13" s="35">
        <f t="shared" si="0"/>
        <v>0.69999728798850114</v>
      </c>
      <c r="AL13" s="35">
        <f t="shared" si="1"/>
        <v>1.4699969707818137</v>
      </c>
      <c r="AM13" s="35">
        <f t="shared" si="2"/>
        <v>0.70003393281303028</v>
      </c>
      <c r="AN13" s="35">
        <f t="shared" si="3"/>
        <v>1.470012706480305</v>
      </c>
    </row>
    <row r="14" spans="1:42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4">
        <f t="shared" si="8"/>
        <v>1.1499999999999999</v>
      </c>
      <c r="AH14" s="4">
        <f t="shared" si="9"/>
        <v>1.3</v>
      </c>
      <c r="AI14" s="8">
        <f>'30.06.2016'!AK14</f>
        <v>1.6320000000000001</v>
      </c>
      <c r="AJ14" s="8">
        <f>'30.06.2016'!AL14</f>
        <v>1.8779999999999999</v>
      </c>
      <c r="AK14" s="8">
        <f t="shared" si="0"/>
        <v>1.1520338946782789</v>
      </c>
      <c r="AL14" s="8">
        <f t="shared" si="1"/>
        <v>1.3016703656114941</v>
      </c>
      <c r="AM14" s="8">
        <f t="shared" si="2"/>
        <v>1.2099607267705321</v>
      </c>
      <c r="AN14" s="8">
        <f t="shared" si="3"/>
        <v>1.3286790266512165</v>
      </c>
    </row>
    <row r="15" spans="1:42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>
        <f>'30.06.2016'!AK15</f>
        <v>1.6128</v>
      </c>
      <c r="AJ15" s="8">
        <f>'30.06.2016'!AL15</f>
        <v>2.2200000000000002</v>
      </c>
      <c r="AK15" s="8"/>
      <c r="AL15" s="8"/>
      <c r="AM15" s="8"/>
      <c r="AN15" s="8"/>
    </row>
    <row r="16" spans="1:42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4"/>
        <v>0.11849604637715984</v>
      </c>
      <c r="AD16" s="4">
        <f t="shared" si="5"/>
        <v>0.11882713454940048</v>
      </c>
      <c r="AE16" s="4">
        <f t="shared" si="6"/>
        <v>7.8722718617255022E-2</v>
      </c>
      <c r="AF16" s="4">
        <f t="shared" si="7"/>
        <v>6.5533099571828804E-2</v>
      </c>
      <c r="AG16" s="4">
        <f t="shared" si="8"/>
        <v>0.99849604637715983</v>
      </c>
      <c r="AH16" s="4">
        <f t="shared" si="9"/>
        <v>1.0288271345494004</v>
      </c>
      <c r="AI16" s="8">
        <f>'30.06.2016'!AK16</f>
        <v>1.3440000000000001</v>
      </c>
      <c r="AJ16" s="8">
        <f>'30.06.2016'!AL16</f>
        <v>1.6440000000000001</v>
      </c>
      <c r="AK16" s="8">
        <f t="shared" si="0"/>
        <v>0.99849814896860367</v>
      </c>
      <c r="AL16" s="8">
        <f t="shared" si="1"/>
        <v>1.0288065780725819</v>
      </c>
      <c r="AM16" s="8">
        <f t="shared" si="2"/>
        <v>0.95872857770616671</v>
      </c>
      <c r="AN16" s="8">
        <f t="shared" si="3"/>
        <v>0.97554666713653904</v>
      </c>
    </row>
    <row r="17" spans="1:40" s="36" customFormat="1" x14ac:dyDescent="0.25">
      <c r="A17" s="54" t="s">
        <v>22</v>
      </c>
      <c r="B17" s="34">
        <v>48.48</v>
      </c>
      <c r="C17" s="34">
        <v>6.8789999999999996</v>
      </c>
      <c r="D17" s="34">
        <v>7.4999999999999997E-2</v>
      </c>
      <c r="E17" s="34">
        <v>46.804000000000002</v>
      </c>
      <c r="F17" s="34">
        <v>4.7789999999999999</v>
      </c>
      <c r="G17" s="34"/>
      <c r="H17" s="34"/>
      <c r="I17" s="34">
        <v>1.1399999999999999</v>
      </c>
      <c r="J17" s="34">
        <v>1.68</v>
      </c>
      <c r="K17" s="34">
        <v>1.68</v>
      </c>
      <c r="L17" s="34">
        <v>2.71</v>
      </c>
      <c r="M17" s="34">
        <v>1.3680000000000001</v>
      </c>
      <c r="N17" s="34">
        <v>2.016</v>
      </c>
      <c r="O17" s="34">
        <v>2.016</v>
      </c>
      <c r="P17" s="34">
        <v>3.2519999999999998</v>
      </c>
      <c r="Q17" s="34">
        <v>55.267000000000003</v>
      </c>
      <c r="R17" s="34">
        <v>11.557</v>
      </c>
      <c r="S17" s="34">
        <v>0.126</v>
      </c>
      <c r="T17" s="34">
        <v>78.631</v>
      </c>
      <c r="U17" s="34">
        <v>12.951000000000001</v>
      </c>
      <c r="V17" s="34">
        <v>0</v>
      </c>
      <c r="W17" s="34">
        <v>7.694</v>
      </c>
      <c r="X17" s="34">
        <v>0.33</v>
      </c>
      <c r="Y17" s="34">
        <v>1.9E-2</v>
      </c>
      <c r="Z17" s="34">
        <v>0</v>
      </c>
      <c r="AA17" s="34">
        <v>0</v>
      </c>
      <c r="AB17" s="34">
        <v>0</v>
      </c>
      <c r="AC17" s="34">
        <f t="shared" si="4"/>
        <v>0.15870462046204623</v>
      </c>
      <c r="AD17" s="34">
        <f t="shared" si="5"/>
        <v>0</v>
      </c>
      <c r="AE17" s="34">
        <f t="shared" si="6"/>
        <v>5.0186942766752951E-2</v>
      </c>
      <c r="AF17" s="34">
        <f t="shared" si="7"/>
        <v>0</v>
      </c>
      <c r="AG17" s="4">
        <f t="shared" si="8"/>
        <v>1.298704620462046</v>
      </c>
      <c r="AH17" s="4">
        <f t="shared" si="9"/>
        <v>1.68</v>
      </c>
      <c r="AI17" s="8">
        <f>'30.06.2016'!AK17</f>
        <v>1.7744453582990638</v>
      </c>
      <c r="AJ17" s="8">
        <f>'30.06.2016'!AL17</f>
        <v>2.1720000000000002</v>
      </c>
      <c r="AK17" s="35">
        <f t="shared" si="0"/>
        <v>1.2987004950495051</v>
      </c>
      <c r="AL17" s="35">
        <f t="shared" si="1"/>
        <v>1.6800059823946671</v>
      </c>
      <c r="AM17" s="35">
        <f t="shared" si="2"/>
        <v>1.7280127925570579</v>
      </c>
      <c r="AN17" s="35">
        <f t="shared" si="3"/>
        <v>2.7099811676082863</v>
      </c>
    </row>
    <row r="18" spans="1:40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 s="4">
        <f t="shared" si="4"/>
        <v>6.9620980531868437E-2</v>
      </c>
      <c r="AD18" s="4">
        <f t="shared" si="5"/>
        <v>3.5452454816255349E-2</v>
      </c>
      <c r="AE18" s="4">
        <f t="shared" si="6"/>
        <v>6.6647452986526398E-2</v>
      </c>
      <c r="AF18" s="4">
        <f t="shared" si="7"/>
        <v>0</v>
      </c>
      <c r="AG18" s="4">
        <f t="shared" si="8"/>
        <v>1.0996209805318684</v>
      </c>
      <c r="AH18" s="4">
        <f t="shared" si="9"/>
        <v>1.0654524548162554</v>
      </c>
      <c r="AI18" s="8">
        <f>'30.06.2016'!AK18</f>
        <v>1.32</v>
      </c>
      <c r="AJ18" s="8">
        <f>'30.06.2016'!AL18</f>
        <v>2.5079999999999996</v>
      </c>
      <c r="AK18" s="8">
        <f t="shared" si="0"/>
        <v>0.51169926678465538</v>
      </c>
      <c r="AL18" s="8">
        <f t="shared" si="1"/>
        <v>1.0327977651216991</v>
      </c>
      <c r="AM18" s="8">
        <f t="shared" si="2"/>
        <v>0.87509244802366659</v>
      </c>
      <c r="AN18" s="8">
        <f t="shared" si="3"/>
        <v>0.79187448988845555</v>
      </c>
    </row>
    <row r="19" spans="1:40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4">
        <f t="shared" si="8"/>
        <v>0.88</v>
      </c>
      <c r="AH19" s="4">
        <f t="shared" si="9"/>
        <v>1.64</v>
      </c>
      <c r="AI19" s="8">
        <f>'30.06.2016'!AK19</f>
        <v>1.3334285969456103</v>
      </c>
      <c r="AJ19" s="8">
        <f>'30.06.2016'!AL19</f>
        <v>2.6977195798699598</v>
      </c>
      <c r="AK19" s="8">
        <f t="shared" si="0"/>
        <v>0.87942701671976364</v>
      </c>
      <c r="AL19" s="8">
        <f t="shared" si="1"/>
        <v>1.639238711141366</v>
      </c>
      <c r="AM19" s="8">
        <f t="shared" si="2"/>
        <v>1.0438565051643804</v>
      </c>
      <c r="AN19" s="8">
        <f t="shared" si="3"/>
        <v>1.8885325850953669</v>
      </c>
    </row>
    <row r="20" spans="1:40" s="36" customFormat="1" x14ac:dyDescent="0.25">
      <c r="A20" s="54" t="s">
        <v>82</v>
      </c>
      <c r="B20" s="34">
        <v>41.515999999999998</v>
      </c>
      <c r="C20" s="34">
        <v>14.92</v>
      </c>
      <c r="D20" s="34">
        <v>0</v>
      </c>
      <c r="E20" s="34">
        <v>38.89</v>
      </c>
      <c r="F20" s="34">
        <v>13.564</v>
      </c>
      <c r="G20" s="34">
        <v>0</v>
      </c>
      <c r="H20" s="34"/>
      <c r="I20" s="34">
        <v>1</v>
      </c>
      <c r="J20" s="34">
        <v>1</v>
      </c>
      <c r="K20" s="34">
        <v>2.08</v>
      </c>
      <c r="L20" s="34">
        <v>2.08</v>
      </c>
      <c r="M20" s="34">
        <v>1.2</v>
      </c>
      <c r="N20" s="34">
        <v>1.2</v>
      </c>
      <c r="O20" s="34">
        <v>2.496</v>
      </c>
      <c r="P20" s="34">
        <v>2.496</v>
      </c>
      <c r="Q20" s="34">
        <v>40.279000000000003</v>
      </c>
      <c r="R20" s="34">
        <v>14.988</v>
      </c>
      <c r="S20" s="34">
        <v>0</v>
      </c>
      <c r="T20" s="34">
        <v>80.891000000000005</v>
      </c>
      <c r="U20" s="34">
        <v>28.213000000000001</v>
      </c>
      <c r="V20" s="34">
        <v>0</v>
      </c>
      <c r="W20" s="34">
        <v>4.5049999999999999</v>
      </c>
      <c r="X20" s="34">
        <v>1.718</v>
      </c>
      <c r="Y20" s="34">
        <v>0</v>
      </c>
      <c r="Z20" s="34">
        <v>6.2770000000000001</v>
      </c>
      <c r="AA20" s="34">
        <v>2.1869999999999998</v>
      </c>
      <c r="AB20" s="34">
        <v>0</v>
      </c>
      <c r="AC20" s="34">
        <f t="shared" si="4"/>
        <v>0.1085123807688602</v>
      </c>
      <c r="AD20" s="34">
        <f t="shared" si="5"/>
        <v>0.16140395988686038</v>
      </c>
      <c r="AE20" s="34">
        <f t="shared" si="6"/>
        <v>0.11514745308310992</v>
      </c>
      <c r="AF20" s="34">
        <f t="shared" si="7"/>
        <v>0.16123562370982009</v>
      </c>
      <c r="AG20" s="4">
        <f t="shared" si="8"/>
        <v>1.1085123807688602</v>
      </c>
      <c r="AH20" s="4">
        <f t="shared" si="9"/>
        <v>2.2414039598868603</v>
      </c>
      <c r="AI20" s="8">
        <f>'30.06.2016'!AK20</f>
        <v>1.9009960047003522</v>
      </c>
      <c r="AJ20" s="8">
        <f>'30.06.2016'!AL20</f>
        <v>2.4647999999999999</v>
      </c>
      <c r="AK20" s="35">
        <f t="shared" si="0"/>
        <v>1.0787166393679548</v>
      </c>
      <c r="AL20" s="35">
        <f t="shared" si="1"/>
        <v>2.2413988171766523</v>
      </c>
      <c r="AM20" s="35">
        <f t="shared" si="2"/>
        <v>1.11970509383378</v>
      </c>
      <c r="AN20" s="35">
        <f t="shared" si="3"/>
        <v>2.2412267767620171</v>
      </c>
    </row>
    <row r="21" spans="1:40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 t="shared" si="8"/>
        <v>0</v>
      </c>
      <c r="AH21" s="4">
        <f t="shared" si="9"/>
        <v>0</v>
      </c>
      <c r="AI21" s="8">
        <f>'30.06.2016'!AK21</f>
        <v>1.0805930279150529</v>
      </c>
      <c r="AJ21" s="8">
        <f>'30.06.2016'!AL21</f>
        <v>2.0453239971516735</v>
      </c>
      <c r="AK21" s="8"/>
      <c r="AL21" s="8"/>
      <c r="AM21" s="8"/>
      <c r="AN21" s="8"/>
    </row>
    <row r="22" spans="1:40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4"/>
        <v>5.9174293350611491E-3</v>
      </c>
      <c r="AD22" s="4">
        <f t="shared" si="5"/>
        <v>5.889227873654812E-3</v>
      </c>
      <c r="AE22" s="4">
        <f t="shared" si="6"/>
        <v>1.4628205774898577E-3</v>
      </c>
      <c r="AF22" s="4">
        <f t="shared" si="7"/>
        <v>9.4609936746499425E-4</v>
      </c>
      <c r="AG22" s="4">
        <f t="shared" si="8"/>
        <v>0.88369138252207013</v>
      </c>
      <c r="AH22" s="4">
        <f t="shared" si="9"/>
        <v>1.6710127549342522</v>
      </c>
      <c r="AI22" s="8">
        <f>'30.06.2016'!AK22</f>
        <v>1.476</v>
      </c>
      <c r="AJ22" s="8">
        <f>'30.06.2016'!AL22</f>
        <v>2.34</v>
      </c>
      <c r="AK22" s="8">
        <f t="shared" si="0"/>
        <v>0.88369138252207025</v>
      </c>
      <c r="AL22" s="8">
        <f t="shared" si="1"/>
        <v>1.6710127549342522</v>
      </c>
      <c r="AM22" s="8">
        <f t="shared" si="2"/>
        <v>0.94171776930670958</v>
      </c>
      <c r="AN22" s="8">
        <f t="shared" si="3"/>
        <v>2.1638049413418394</v>
      </c>
    </row>
    <row r="23" spans="1:40" s="36" customFormat="1" x14ac:dyDescent="0.25">
      <c r="A23" s="54" t="s">
        <v>27</v>
      </c>
      <c r="B23" s="34">
        <v>27.053999999999998</v>
      </c>
      <c r="C23" s="34">
        <v>8.9260000000000002</v>
      </c>
      <c r="D23" s="34">
        <v>0</v>
      </c>
      <c r="E23" s="34">
        <v>24.202999999999999</v>
      </c>
      <c r="F23" s="34">
        <v>3.0680000000000001</v>
      </c>
      <c r="G23" s="34">
        <v>0</v>
      </c>
      <c r="H23" s="34"/>
      <c r="I23" s="34">
        <v>0.8</v>
      </c>
      <c r="J23" s="34">
        <v>0.8</v>
      </c>
      <c r="K23" s="34">
        <v>1.1399999999999999</v>
      </c>
      <c r="L23" s="34">
        <v>1.1399999999999999</v>
      </c>
      <c r="M23" s="34">
        <v>0.96</v>
      </c>
      <c r="N23" s="34">
        <v>0.96</v>
      </c>
      <c r="O23" s="34">
        <v>1.37</v>
      </c>
      <c r="P23" s="34">
        <v>1.37</v>
      </c>
      <c r="Q23" s="34">
        <v>20.622</v>
      </c>
      <c r="R23" s="34">
        <v>8.1769999999999996</v>
      </c>
      <c r="S23" s="34">
        <v>0</v>
      </c>
      <c r="T23" s="34">
        <v>26.148</v>
      </c>
      <c r="U23" s="34">
        <v>4.976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f t="shared" si="4"/>
        <v>0</v>
      </c>
      <c r="AD23" s="34">
        <f t="shared" si="5"/>
        <v>0</v>
      </c>
      <c r="AE23" s="34">
        <f t="shared" si="6"/>
        <v>0</v>
      </c>
      <c r="AF23" s="34">
        <f t="shared" si="7"/>
        <v>0</v>
      </c>
      <c r="AG23" s="4">
        <f t="shared" si="8"/>
        <v>0.8</v>
      </c>
      <c r="AH23" s="4">
        <f t="shared" si="9"/>
        <v>1.1399999999999999</v>
      </c>
      <c r="AI23" s="8">
        <f>'30.06.2016'!AK23</f>
        <v>1.4676</v>
      </c>
      <c r="AJ23" s="8">
        <f>'30.06.2016'!AL23</f>
        <v>1.8155999999999999</v>
      </c>
      <c r="AK23" s="35">
        <f t="shared" si="0"/>
        <v>0.76225327123530717</v>
      </c>
      <c r="AL23" s="35">
        <f t="shared" si="1"/>
        <v>1.0803619386026526</v>
      </c>
      <c r="AM23" s="35">
        <f t="shared" si="2"/>
        <v>0.9160878332959892</v>
      </c>
      <c r="AN23" s="35">
        <f t="shared" si="3"/>
        <v>1.621903520208605</v>
      </c>
    </row>
    <row r="24" spans="1:40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4">
        <f t="shared" si="8"/>
        <v>1.1100000000000001</v>
      </c>
      <c r="AH24" s="4">
        <f t="shared" si="9"/>
        <v>1.42</v>
      </c>
      <c r="AI24" s="8">
        <f>'30.06.2016'!AK24</f>
        <v>1.1167965367965369</v>
      </c>
      <c r="AJ24" s="8">
        <f>'30.06.2016'!AL24</f>
        <v>2.3282051693762402</v>
      </c>
      <c r="AK24" s="8">
        <f t="shared" si="0"/>
        <v>1.0845812438757276</v>
      </c>
      <c r="AL24" s="8">
        <f t="shared" si="1"/>
        <v>1.373533830622842</v>
      </c>
      <c r="AM24" s="8">
        <f t="shared" si="2"/>
        <v>1.080019864260884</v>
      </c>
      <c r="AN24" s="8">
        <f t="shared" si="3"/>
        <v>1.3716961563845502</v>
      </c>
    </row>
    <row r="25" spans="1:40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4"/>
        <v>0.10616369895976012</v>
      </c>
      <c r="AD25" s="4">
        <f t="shared" si="5"/>
        <v>0.10538616644262495</v>
      </c>
      <c r="AE25" s="4">
        <f t="shared" si="6"/>
        <v>0.17103031745559491</v>
      </c>
      <c r="AF25" s="4">
        <f t="shared" si="7"/>
        <v>0.16326458289035367</v>
      </c>
      <c r="AG25" s="4">
        <f t="shared" si="8"/>
        <v>0.86816369895976009</v>
      </c>
      <c r="AH25" s="4">
        <f t="shared" si="9"/>
        <v>1.3183861664426251</v>
      </c>
      <c r="AI25" s="8">
        <f>'30.06.2016'!AK25</f>
        <v>1.02</v>
      </c>
      <c r="AJ25" s="8">
        <f>'30.06.2016'!AL25</f>
        <v>1.38</v>
      </c>
      <c r="AK25" s="8">
        <f t="shared" si="0"/>
        <v>0.867745159737904</v>
      </c>
      <c r="AL25" s="8">
        <f t="shared" si="1"/>
        <v>1.3183505438103387</v>
      </c>
      <c r="AM25" s="8">
        <f t="shared" si="2"/>
        <v>0.93286424087352371</v>
      </c>
      <c r="AN25" s="8">
        <f t="shared" si="3"/>
        <v>1.8613296477425756</v>
      </c>
    </row>
    <row r="26" spans="1:40" s="36" customFormat="1" x14ac:dyDescent="0.25">
      <c r="A26" s="54" t="s">
        <v>68</v>
      </c>
      <c r="B26" s="34">
        <v>65.808000000000007</v>
      </c>
      <c r="C26" s="34">
        <v>30.744</v>
      </c>
      <c r="D26" s="34">
        <v>0</v>
      </c>
      <c r="E26" s="34">
        <v>62.63</v>
      </c>
      <c r="F26" s="34">
        <v>20.655000000000001</v>
      </c>
      <c r="G26" s="34"/>
      <c r="H26" s="34"/>
      <c r="I26" s="34">
        <v>0.89</v>
      </c>
      <c r="J26" s="34">
        <v>1.28</v>
      </c>
      <c r="K26" s="34">
        <v>0.89</v>
      </c>
      <c r="L26" s="34">
        <v>1.28</v>
      </c>
      <c r="M26" s="34">
        <v>1.0680000000000001</v>
      </c>
      <c r="N26" s="34">
        <v>1.536</v>
      </c>
      <c r="O26" s="34">
        <v>1.0680000000000001</v>
      </c>
      <c r="P26" s="34">
        <v>1.536</v>
      </c>
      <c r="Q26" s="34">
        <v>58.569000000000003</v>
      </c>
      <c r="R26" s="34">
        <v>39.351999999999997</v>
      </c>
      <c r="S26" s="34">
        <v>0</v>
      </c>
      <c r="T26" s="34">
        <v>56.006</v>
      </c>
      <c r="U26" s="34">
        <v>30.353000000000002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f t="shared" si="4"/>
        <v>0</v>
      </c>
      <c r="AD26" s="34">
        <f t="shared" si="5"/>
        <v>0</v>
      </c>
      <c r="AE26" s="34">
        <f t="shared" si="6"/>
        <v>0</v>
      </c>
      <c r="AF26" s="34">
        <f t="shared" si="7"/>
        <v>0</v>
      </c>
      <c r="AG26" s="4">
        <f t="shared" si="8"/>
        <v>0.89</v>
      </c>
      <c r="AH26" s="4">
        <f t="shared" si="9"/>
        <v>0.89</v>
      </c>
      <c r="AI26" s="8">
        <f>'30.06.2016'!AK26</f>
        <v>1.05</v>
      </c>
      <c r="AJ26" s="8">
        <f>'30.06.2016'!AL26</f>
        <v>1.65</v>
      </c>
      <c r="AK26" s="35">
        <f t="shared" si="0"/>
        <v>0.88999817651349378</v>
      </c>
      <c r="AL26" s="35">
        <f t="shared" si="1"/>
        <v>0.8942359891425834</v>
      </c>
      <c r="AM26" s="35">
        <f t="shared" si="2"/>
        <v>1.2799895914650012</v>
      </c>
      <c r="AN26" s="35">
        <f t="shared" si="3"/>
        <v>1.469523117889131</v>
      </c>
    </row>
    <row r="27" spans="1:40" x14ac:dyDescent="0.25">
      <c r="A27" s="54" t="s">
        <v>111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21">W27/B27</f>
        <v>0</v>
      </c>
      <c r="AD27" s="4">
        <f t="shared" ref="AD27" si="22">Z27/E27</f>
        <v>0</v>
      </c>
      <c r="AE27" s="4">
        <f t="shared" ref="AE27" si="23">(X27+Y27)/(C27+D27)</f>
        <v>0</v>
      </c>
      <c r="AF27" s="4">
        <f t="shared" ref="AF27" si="24">(AA27+AB27)/(F27+G27)</f>
        <v>0</v>
      </c>
      <c r="AG27" s="4">
        <f t="shared" ref="AG27" si="25">I27+AC27</f>
        <v>0.75</v>
      </c>
      <c r="AH27" s="4">
        <f t="shared" ref="AH27" si="26">K27+AD27</f>
        <v>1.24</v>
      </c>
      <c r="AI27" s="8">
        <f>'30.06.2016'!AK27</f>
        <v>1.74</v>
      </c>
      <c r="AJ27" s="8">
        <f>'30.06.2016'!AL27</f>
        <v>1.9079999999999999</v>
      </c>
      <c r="AK27" s="8">
        <f t="shared" ref="AK27" si="27">(Q27+W27)/B27</f>
        <v>0.75615624673314896</v>
      </c>
      <c r="AL27" s="8">
        <f t="shared" ref="AL27" si="28">(T27+Z27)/E27</f>
        <v>1.2315762399589876</v>
      </c>
      <c r="AM27" s="8">
        <f t="shared" ref="AM27" si="29">(R27+X27)/C27</f>
        <v>0.65771646125267458</v>
      </c>
      <c r="AN27" s="8">
        <f t="shared" ref="AN27" si="30">(U27+V27+AA27+AB27)/(F27+G27)</f>
        <v>1.1102469659745284</v>
      </c>
    </row>
    <row r="28" spans="1:40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0.75</v>
      </c>
      <c r="AH28" s="4">
        <f t="shared" si="9"/>
        <v>1.24</v>
      </c>
      <c r="AI28" s="8">
        <f>'30.06.2016'!AK28</f>
        <v>1.3956</v>
      </c>
      <c r="AJ28" s="8">
        <f>'30.06.2016'!AL28</f>
        <v>1.5984</v>
      </c>
      <c r="AK28" s="8">
        <f t="shared" si="0"/>
        <v>0.75615624673314896</v>
      </c>
      <c r="AL28" s="8">
        <f t="shared" si="1"/>
        <v>1.2315762399589876</v>
      </c>
      <c r="AM28" s="8">
        <f t="shared" si="2"/>
        <v>0.65771646125267458</v>
      </c>
      <c r="AN28" s="8">
        <f t="shared" si="3"/>
        <v>1.1102469659745284</v>
      </c>
    </row>
    <row r="29" spans="1:40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0.95</v>
      </c>
      <c r="AH29" s="4">
        <f t="shared" si="9"/>
        <v>1.2</v>
      </c>
      <c r="AI29" s="8">
        <f>'30.06.2016'!AK29</f>
        <v>0.88800000000000001</v>
      </c>
      <c r="AJ29" s="8">
        <f>'30.06.2016'!AL29</f>
        <v>1.788</v>
      </c>
      <c r="AK29" s="8">
        <f>(Q29+W29)/B29</f>
        <v>0.94997561885093085</v>
      </c>
      <c r="AL29" s="8">
        <f>(T29+Z29)/E29</f>
        <v>1.199990389697756</v>
      </c>
      <c r="AM29" s="8">
        <f>(R29+X29)/C29</f>
        <v>1.0500039249548629</v>
      </c>
      <c r="AN29" s="8">
        <f>(U29+V29+AA29+AB29)/(F29+G29)</f>
        <v>1.4598601909633748</v>
      </c>
    </row>
    <row r="30" spans="1:40" s="36" customFormat="1" x14ac:dyDescent="0.25">
      <c r="A30" s="55" t="s">
        <v>51</v>
      </c>
      <c r="B30" s="34">
        <v>86.088999999999999</v>
      </c>
      <c r="C30" s="34">
        <v>29.715</v>
      </c>
      <c r="D30" s="34">
        <v>1.278</v>
      </c>
      <c r="E30" s="34">
        <v>82.031999999999996</v>
      </c>
      <c r="F30" s="34">
        <v>161.767</v>
      </c>
      <c r="G30" s="34">
        <v>6.4000000000000001E-2</v>
      </c>
      <c r="H30" s="34"/>
      <c r="I30" s="34">
        <v>0.62</v>
      </c>
      <c r="J30" s="34">
        <v>0.9</v>
      </c>
      <c r="K30" s="34">
        <v>1.22</v>
      </c>
      <c r="L30" s="34">
        <v>1.38</v>
      </c>
      <c r="M30" s="34">
        <f>I30*1.2</f>
        <v>0.74399999999999999</v>
      </c>
      <c r="N30" s="34">
        <f>J30*1.2</f>
        <v>1.08</v>
      </c>
      <c r="O30" s="34">
        <f>K30*1.2</f>
        <v>1.464</v>
      </c>
      <c r="P30" s="34">
        <f>L30*1.2</f>
        <v>1.6559999999999999</v>
      </c>
      <c r="Q30" s="34">
        <v>53.636000000000003</v>
      </c>
      <c r="R30" s="34">
        <v>26.614999999999998</v>
      </c>
      <c r="S30" s="34">
        <v>1.1499999999999999</v>
      </c>
      <c r="T30" s="34">
        <v>100.179</v>
      </c>
      <c r="U30" s="34">
        <v>239.465</v>
      </c>
      <c r="V30" s="34">
        <v>8.7999999999999995E-2</v>
      </c>
      <c r="W30" s="34"/>
      <c r="X30" s="34"/>
      <c r="Y30" s="34"/>
      <c r="Z30" s="34"/>
      <c r="AA30" s="34"/>
      <c r="AB30" s="34"/>
      <c r="AC30" s="34">
        <f t="shared" si="4"/>
        <v>0</v>
      </c>
      <c r="AD30" s="34">
        <f t="shared" si="5"/>
        <v>0</v>
      </c>
      <c r="AE30" s="34">
        <f t="shared" si="6"/>
        <v>0</v>
      </c>
      <c r="AF30" s="34">
        <f t="shared" si="7"/>
        <v>0</v>
      </c>
      <c r="AG30" s="4">
        <f t="shared" si="8"/>
        <v>0.62</v>
      </c>
      <c r="AH30" s="4">
        <f t="shared" si="9"/>
        <v>1.22</v>
      </c>
      <c r="AI30" s="8">
        <f>'30.06.2016'!AK30</f>
        <v>1.32</v>
      </c>
      <c r="AJ30" s="8">
        <f>'30.06.2016'!AL30</f>
        <v>1.26</v>
      </c>
      <c r="AK30" s="35">
        <f t="shared" ref="AK30:AK49" si="31">(Q30+W30)/B30</f>
        <v>0.62302965535666577</v>
      </c>
      <c r="AL30" s="35">
        <f t="shared" ref="AL30:AL49" si="32">(T30+Z30)/E30</f>
        <v>1.221218548858982</v>
      </c>
      <c r="AM30" s="35">
        <f t="shared" ref="AM30:AM49" si="33">(R30+X30)/C30</f>
        <v>0.89567558472152109</v>
      </c>
      <c r="AN30" s="35">
        <f t="shared" ref="AN30:AN49" si="34">(U30+V30+AA30+AB30)/(F30+G30)</f>
        <v>1.4802664508036163</v>
      </c>
    </row>
    <row r="31" spans="1:40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0.76400000000000001</v>
      </c>
      <c r="AH31" s="4">
        <f t="shared" si="9"/>
        <v>0.64500000000000002</v>
      </c>
      <c r="AI31" s="8">
        <f>'30.06.2016'!AK31</f>
        <v>0.85199999999999998</v>
      </c>
      <c r="AJ31" s="8">
        <f>'30.06.2016'!AL31</f>
        <v>1.1279999999999999</v>
      </c>
      <c r="AK31" s="8">
        <f t="shared" si="31"/>
        <v>0.76399873769748139</v>
      </c>
      <c r="AL31" s="8">
        <f t="shared" si="32"/>
        <v>0.64499962748652739</v>
      </c>
      <c r="AM31" s="8">
        <f t="shared" si="33"/>
        <v>0.76400345399595515</v>
      </c>
      <c r="AN31" s="8">
        <f t="shared" si="34"/>
        <v>0.64499891706945289</v>
      </c>
    </row>
    <row r="32" spans="1:40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>
        <f>'30.06.2016'!AK32</f>
        <v>1.9919999999999998</v>
      </c>
      <c r="AJ32" s="8">
        <f>'30.06.2016'!AL32</f>
        <v>2.2440000000000002</v>
      </c>
      <c r="AK32" s="8"/>
      <c r="AL32" s="8"/>
      <c r="AM32" s="8"/>
      <c r="AN32" s="8"/>
    </row>
    <row r="33" spans="1:40" x14ac:dyDescent="0.25">
      <c r="A33" s="54" t="s">
        <v>108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>
        <f>'30.06.2016'!AK33</f>
        <v>1.0857819474058279</v>
      </c>
      <c r="AJ33" s="8">
        <f>'30.06.2016'!AL33</f>
        <v>1.3827545953863054</v>
      </c>
      <c r="AK33" s="8"/>
      <c r="AL33" s="8"/>
      <c r="AM33" s="8"/>
      <c r="AN33" s="8"/>
    </row>
    <row r="34" spans="1:40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0.71</v>
      </c>
      <c r="AH34" s="4">
        <f t="shared" si="9"/>
        <v>0.94</v>
      </c>
      <c r="AI34" s="8">
        <f>'30.06.2016'!AK34</f>
        <v>1.5035999999999998</v>
      </c>
      <c r="AJ34" s="8">
        <f>'30.06.2016'!AL34</f>
        <v>1.4268000000000001</v>
      </c>
      <c r="AK34" s="8">
        <f t="shared" si="31"/>
        <v>0.72615968478812642</v>
      </c>
      <c r="AL34" s="8">
        <f t="shared" si="32"/>
        <v>0.91472088969194165</v>
      </c>
      <c r="AM34" s="8">
        <f t="shared" si="33"/>
        <v>0.71665866739007955</v>
      </c>
      <c r="AN34" s="8">
        <f t="shared" si="34"/>
        <v>0.93633352400462933</v>
      </c>
    </row>
    <row r="35" spans="1:40" s="36" customFormat="1" x14ac:dyDescent="0.25">
      <c r="A35" s="54" t="s">
        <v>32</v>
      </c>
      <c r="B35" s="34">
        <v>64.039000000000001</v>
      </c>
      <c r="C35" s="34">
        <v>43.48</v>
      </c>
      <c r="D35" s="34"/>
      <c r="E35" s="34">
        <v>50.304000000000002</v>
      </c>
      <c r="F35" s="34">
        <v>116.218</v>
      </c>
      <c r="G35" s="34"/>
      <c r="H35" s="34"/>
      <c r="I35" s="34">
        <v>1.1399999999999999</v>
      </c>
      <c r="J35" s="34">
        <v>1.29</v>
      </c>
      <c r="K35" s="34">
        <v>1.1399999999999999</v>
      </c>
      <c r="L35" s="34">
        <v>2</v>
      </c>
      <c r="M35" s="34">
        <v>1.3680000000000001</v>
      </c>
      <c r="N35" s="34">
        <v>1.548</v>
      </c>
      <c r="O35" s="34">
        <v>1.3680000000000001</v>
      </c>
      <c r="P35" s="34">
        <v>2.4</v>
      </c>
      <c r="Q35" s="34">
        <v>72.759</v>
      </c>
      <c r="R35" s="34">
        <v>56.183</v>
      </c>
      <c r="S35" s="34"/>
      <c r="T35" s="34">
        <v>57.56</v>
      </c>
      <c r="U35" s="34">
        <v>232.012</v>
      </c>
      <c r="V35" s="34"/>
      <c r="W35" s="34"/>
      <c r="X35" s="34"/>
      <c r="Y35" s="34"/>
      <c r="Z35" s="34"/>
      <c r="AA35" s="34"/>
      <c r="AB35" s="34"/>
      <c r="AC35" s="34">
        <v>0</v>
      </c>
      <c r="AD35" s="34">
        <v>0</v>
      </c>
      <c r="AE35" s="34">
        <v>0</v>
      </c>
      <c r="AF35" s="34">
        <v>0</v>
      </c>
      <c r="AG35" s="4">
        <f t="shared" si="8"/>
        <v>1.1399999999999999</v>
      </c>
      <c r="AH35" s="4">
        <f t="shared" si="9"/>
        <v>1.1399999999999999</v>
      </c>
      <c r="AI35" s="8">
        <f>'30.06.2016'!AK35</f>
        <v>0.92399999999999993</v>
      </c>
      <c r="AJ35" s="8">
        <f>'30.06.2016'!AL35</f>
        <v>0.70799999999999996</v>
      </c>
      <c r="AK35" s="35">
        <f t="shared" si="31"/>
        <v>1.1361670232202252</v>
      </c>
      <c r="AL35" s="35">
        <f t="shared" si="32"/>
        <v>1.1442430025445292</v>
      </c>
      <c r="AM35" s="35">
        <f t="shared" si="33"/>
        <v>1.2921573137074518</v>
      </c>
      <c r="AN35" s="35">
        <f t="shared" si="34"/>
        <v>1.9963516839043864</v>
      </c>
    </row>
    <row r="36" spans="1:40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4">
        <f t="shared" si="8"/>
        <v>0.77</v>
      </c>
      <c r="AH36" s="4">
        <f t="shared" si="9"/>
        <v>0.59</v>
      </c>
      <c r="AI36" s="8">
        <f>'30.06.2016'!AK36</f>
        <v>1.3440000000000001</v>
      </c>
      <c r="AJ36" s="8">
        <f>'30.06.2016'!AL36</f>
        <v>2.028</v>
      </c>
      <c r="AK36" s="8">
        <f t="shared" si="31"/>
        <v>0.76098776051466765</v>
      </c>
      <c r="AL36" s="8">
        <f t="shared" si="32"/>
        <v>0.58309961193879967</v>
      </c>
      <c r="AM36" s="8">
        <f t="shared" si="33"/>
        <v>0.89000139840581727</v>
      </c>
      <c r="AN36" s="8">
        <f t="shared" si="34"/>
        <v>0.85747002559612018</v>
      </c>
    </row>
    <row r="37" spans="1:40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0.89</v>
      </c>
      <c r="AH37" s="4">
        <f t="shared" si="9"/>
        <v>1.32</v>
      </c>
      <c r="AI37" s="8">
        <f>'30.06.2016'!AK37</f>
        <v>1.1399999999999999</v>
      </c>
      <c r="AJ37" s="8">
        <f>'30.06.2016'!AL37</f>
        <v>0.93599999999999994</v>
      </c>
      <c r="AK37" s="8">
        <f t="shared" si="31"/>
        <v>0.91588165515316444</v>
      </c>
      <c r="AL37" s="8">
        <f t="shared" si="32"/>
        <v>1.3636522205823158</v>
      </c>
      <c r="AM37" s="8">
        <f t="shared" si="33"/>
        <v>1.540762331838565</v>
      </c>
      <c r="AN37" s="8">
        <f t="shared" si="34"/>
        <v>2.2919541323690349</v>
      </c>
    </row>
    <row r="38" spans="1:40" s="36" customFormat="1" x14ac:dyDescent="0.25">
      <c r="A38" s="54" t="s">
        <v>35</v>
      </c>
      <c r="B38" s="34">
        <v>6860</v>
      </c>
      <c r="C38" s="34">
        <v>2735</v>
      </c>
      <c r="D38" s="34">
        <v>0</v>
      </c>
      <c r="E38" s="34">
        <v>6832</v>
      </c>
      <c r="F38" s="34">
        <v>5116</v>
      </c>
      <c r="G38" s="34">
        <v>0</v>
      </c>
      <c r="H38" s="34">
        <v>10903</v>
      </c>
      <c r="I38" s="34">
        <v>0.95</v>
      </c>
      <c r="J38" s="34">
        <v>2.3199999999999998</v>
      </c>
      <c r="K38" s="34">
        <v>0.78</v>
      </c>
      <c r="L38" s="34">
        <v>1.72</v>
      </c>
      <c r="M38" s="34">
        <v>1.1399999999999999</v>
      </c>
      <c r="N38" s="34">
        <v>2.78</v>
      </c>
      <c r="O38" s="34">
        <v>0.94</v>
      </c>
      <c r="P38" s="34">
        <v>2.06</v>
      </c>
      <c r="Q38" s="34">
        <v>6517</v>
      </c>
      <c r="R38" s="34">
        <v>5806</v>
      </c>
      <c r="S38" s="34">
        <v>0</v>
      </c>
      <c r="T38" s="34">
        <v>5329</v>
      </c>
      <c r="U38" s="34">
        <v>7493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f t="shared" si="4"/>
        <v>0</v>
      </c>
      <c r="AD38" s="34">
        <f t="shared" si="5"/>
        <v>0</v>
      </c>
      <c r="AE38" s="34">
        <f t="shared" si="6"/>
        <v>0</v>
      </c>
      <c r="AF38" s="34">
        <f t="shared" si="7"/>
        <v>0</v>
      </c>
      <c r="AG38" s="4">
        <f t="shared" si="8"/>
        <v>0.95</v>
      </c>
      <c r="AH38" s="4">
        <f t="shared" si="9"/>
        <v>0.78</v>
      </c>
      <c r="AI38" s="8">
        <f>'30.06.2016'!AK38</f>
        <v>1.08</v>
      </c>
      <c r="AJ38" s="8">
        <f>'30.06.2016'!AL38</f>
        <v>1.4159999999999999</v>
      </c>
      <c r="AK38" s="35">
        <f t="shared" si="31"/>
        <v>0.95</v>
      </c>
      <c r="AL38" s="35">
        <f t="shared" si="32"/>
        <v>0.78000585480093676</v>
      </c>
      <c r="AM38" s="35">
        <f t="shared" si="33"/>
        <v>2.122851919561243</v>
      </c>
      <c r="AN38" s="35">
        <f t="shared" si="34"/>
        <v>1.4646207974980454</v>
      </c>
    </row>
    <row r="39" spans="1:40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4">
        <f t="shared" si="8"/>
        <v>0.89</v>
      </c>
      <c r="AH39" s="4">
        <f t="shared" si="9"/>
        <v>1.1299999999999999</v>
      </c>
      <c r="AI39" s="8">
        <f>'30.06.2016'!AK39</f>
        <v>0.74399999999999999</v>
      </c>
      <c r="AJ39" s="8">
        <f>'30.06.2016'!AL39</f>
        <v>1.296</v>
      </c>
      <c r="AK39" s="8">
        <f t="shared" si="31"/>
        <v>0.89198693402935159</v>
      </c>
      <c r="AL39" s="8">
        <f t="shared" si="32"/>
        <v>1.125046284051838</v>
      </c>
      <c r="AM39" s="8">
        <f t="shared" si="33"/>
        <v>1.0499937382592361</v>
      </c>
      <c r="AN39" s="8">
        <f t="shared" si="34"/>
        <v>1.3250159948816378</v>
      </c>
    </row>
    <row r="40" spans="1:40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0.57999999999999996</v>
      </c>
      <c r="AH40" s="4">
        <f t="shared" si="9"/>
        <v>1</v>
      </c>
      <c r="AI40" s="8">
        <f>'30.06.2016'!AK40</f>
        <v>1.2547478877646814</v>
      </c>
      <c r="AJ40" s="8">
        <f>'30.06.2016'!AL40</f>
        <v>1.6017554936552152</v>
      </c>
      <c r="AK40" s="8">
        <f t="shared" si="31"/>
        <v>0.58041581642691309</v>
      </c>
      <c r="AL40" s="8">
        <f t="shared" si="32"/>
        <v>1.0000077174352295</v>
      </c>
      <c r="AM40" s="8">
        <f t="shared" si="33"/>
        <v>0.58043368497948133</v>
      </c>
      <c r="AN40" s="8">
        <f t="shared" si="34"/>
        <v>1.3255250168251249</v>
      </c>
    </row>
    <row r="41" spans="1:40" s="36" customFormat="1" x14ac:dyDescent="0.25">
      <c r="A41" s="54" t="s">
        <v>37</v>
      </c>
      <c r="B41" s="34">
        <v>20.646000000000001</v>
      </c>
      <c r="C41" s="34">
        <v>6.5039999999999996</v>
      </c>
      <c r="D41" s="34">
        <v>0</v>
      </c>
      <c r="E41" s="34">
        <v>19.945</v>
      </c>
      <c r="F41" s="34">
        <v>6.3179999999999996</v>
      </c>
      <c r="G41" s="34">
        <v>0</v>
      </c>
      <c r="H41" s="34"/>
      <c r="I41" s="34">
        <v>0.70399999999999996</v>
      </c>
      <c r="J41" s="34">
        <v>0.70399999999999996</v>
      </c>
      <c r="K41" s="34">
        <v>1.3540000000000001</v>
      </c>
      <c r="L41" s="34">
        <v>1.3540000000000001</v>
      </c>
      <c r="M41" s="34">
        <v>0.84</v>
      </c>
      <c r="N41" s="34">
        <v>0.84</v>
      </c>
      <c r="O41" s="34">
        <v>1.62</v>
      </c>
      <c r="P41" s="34">
        <v>1.62</v>
      </c>
      <c r="Q41" s="34">
        <v>14.535</v>
      </c>
      <c r="R41" s="34">
        <v>4.5789999999999997</v>
      </c>
      <c r="S41" s="34">
        <v>0</v>
      </c>
      <c r="T41" s="34">
        <v>27.006</v>
      </c>
      <c r="U41" s="34">
        <v>8.5540000000000003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4"/>
        <v>0</v>
      </c>
      <c r="AD41" s="34">
        <f t="shared" si="5"/>
        <v>0</v>
      </c>
      <c r="AE41" s="34">
        <f t="shared" si="6"/>
        <v>0</v>
      </c>
      <c r="AF41" s="34">
        <f t="shared" si="7"/>
        <v>0</v>
      </c>
      <c r="AG41" s="4">
        <f t="shared" si="8"/>
        <v>0.70399999999999996</v>
      </c>
      <c r="AH41" s="4">
        <f t="shared" si="9"/>
        <v>1.3540000000000001</v>
      </c>
      <c r="AI41" s="8">
        <f>'30.06.2016'!AK41</f>
        <v>1.704</v>
      </c>
      <c r="AJ41" s="8">
        <f>'30.06.2016'!AL41</f>
        <v>2.64</v>
      </c>
      <c r="AK41" s="35">
        <f t="shared" si="31"/>
        <v>0.70401046207497819</v>
      </c>
      <c r="AL41" s="35">
        <f t="shared" si="32"/>
        <v>1.3540235648032088</v>
      </c>
      <c r="AM41" s="35">
        <f t="shared" si="33"/>
        <v>0.70402829028290281</v>
      </c>
      <c r="AN41" s="35">
        <f t="shared" si="34"/>
        <v>1.3539094650205763</v>
      </c>
    </row>
    <row r="42" spans="1:40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4">
        <f t="shared" si="8"/>
        <v>0.80400000000000005</v>
      </c>
      <c r="AH42" s="4">
        <f t="shared" si="9"/>
        <v>0.90300000000000002</v>
      </c>
      <c r="AI42" s="8">
        <f>'30.06.2016'!AK42</f>
        <v>1.1892</v>
      </c>
      <c r="AJ42" s="8">
        <f>'30.06.2016'!AL42</f>
        <v>1.2576000000000001</v>
      </c>
      <c r="AK42" s="8">
        <f t="shared" si="31"/>
        <v>0.79768577372009708</v>
      </c>
      <c r="AL42" s="8">
        <f t="shared" si="32"/>
        <v>0.90181023221093604</v>
      </c>
      <c r="AM42" s="8">
        <f t="shared" si="33"/>
        <v>0.95315272684254126</v>
      </c>
      <c r="AN42" s="8">
        <f t="shared" si="34"/>
        <v>1.0535346012832263</v>
      </c>
    </row>
    <row r="43" spans="1:40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1.01</v>
      </c>
      <c r="AH43" s="4">
        <f t="shared" si="9"/>
        <v>1.18</v>
      </c>
      <c r="AI43" s="8">
        <f>'30.06.2016'!AK43</f>
        <v>1.2</v>
      </c>
      <c r="AJ43" s="8">
        <f>'30.06.2016'!AL43</f>
        <v>1.9559999999999997</v>
      </c>
      <c r="AK43" s="8">
        <f t="shared" si="31"/>
        <v>1.0076549220165065</v>
      </c>
      <c r="AL43" s="8">
        <f t="shared" si="32"/>
        <v>1.1770239741039215</v>
      </c>
      <c r="AM43" s="8">
        <f t="shared" si="33"/>
        <v>1.0085282298863867</v>
      </c>
      <c r="AN43" s="8">
        <f t="shared" si="34"/>
        <v>1.1675336016402156</v>
      </c>
    </row>
    <row r="44" spans="1:40" x14ac:dyDescent="0.25">
      <c r="A44" s="54" t="s">
        <v>113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35">W44/B44</f>
        <v>0</v>
      </c>
      <c r="AD44" s="4">
        <f t="shared" ref="AD44" si="36">Z44/E44</f>
        <v>0</v>
      </c>
      <c r="AE44" s="4">
        <f t="shared" ref="AE44" si="37">(X44+Y44)/(C44+D44)</f>
        <v>0</v>
      </c>
      <c r="AF44" s="4">
        <f t="shared" ref="AF44" si="38">(AA44+AB44)/(F44+G44)</f>
        <v>0</v>
      </c>
      <c r="AG44" s="4">
        <f t="shared" ref="AG44" si="39">I44+AC44</f>
        <v>0.77</v>
      </c>
      <c r="AH44" s="4">
        <f t="shared" ref="AH44" si="40">K44+AD44</f>
        <v>0.95</v>
      </c>
      <c r="AI44" s="8">
        <f>'30.06.2016'!AK44</f>
        <v>1.056</v>
      </c>
      <c r="AJ44" s="8">
        <f>'30.06.2016'!AL44</f>
        <v>2.2919999999999998</v>
      </c>
      <c r="AK44" s="8">
        <f t="shared" ref="AK44" si="41">(Q44+W44)/B44</f>
        <v>0.7730582524271844</v>
      </c>
      <c r="AL44" s="8">
        <f t="shared" ref="AL44" si="42">(T44+Z44)/E44</f>
        <v>0.9519913367825773</v>
      </c>
      <c r="AM44" s="8">
        <f t="shared" ref="AM44" si="43">(R44+X44)/C44</f>
        <v>0.77325056433408579</v>
      </c>
      <c r="AN44" s="8">
        <f t="shared" ref="AN44" si="44">(U44+V44+AA44+AB44)/(F44+G44)</f>
        <v>0.97857675111773468</v>
      </c>
    </row>
    <row r="45" spans="1:40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"/>
        <v>0</v>
      </c>
      <c r="AD45" s="4">
        <f t="shared" si="5"/>
        <v>0</v>
      </c>
      <c r="AE45" s="4">
        <f t="shared" si="6"/>
        <v>0</v>
      </c>
      <c r="AF45" s="4">
        <f t="shared" si="7"/>
        <v>0</v>
      </c>
      <c r="AG45" s="4">
        <f t="shared" si="8"/>
        <v>0.77</v>
      </c>
      <c r="AH45" s="4">
        <f t="shared" si="9"/>
        <v>0.95</v>
      </c>
      <c r="AI45" s="8">
        <f>'30.06.2016'!AK45</f>
        <v>0.97199999999999998</v>
      </c>
      <c r="AJ45" s="8">
        <f>'30.06.2016'!AL45</f>
        <v>1.8599999999999999</v>
      </c>
      <c r="AK45" s="8">
        <f t="shared" si="31"/>
        <v>0.7730582524271844</v>
      </c>
      <c r="AL45" s="8">
        <f t="shared" si="32"/>
        <v>0.9519913367825773</v>
      </c>
      <c r="AM45" s="8">
        <f t="shared" si="33"/>
        <v>0.77325056433408579</v>
      </c>
      <c r="AN45" s="8">
        <f t="shared" si="34"/>
        <v>0.97857675111773468</v>
      </c>
    </row>
    <row r="46" spans="1:40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4"/>
        <v>1.1428338762214985</v>
      </c>
      <c r="AD46" s="4">
        <f t="shared" si="5"/>
        <v>1.1399577167019028</v>
      </c>
      <c r="AE46" s="4">
        <f t="shared" si="6"/>
        <v>5.1736881005173693E-2</v>
      </c>
      <c r="AF46" s="4">
        <f t="shared" si="7"/>
        <v>6.0287081339712924E-2</v>
      </c>
      <c r="AG46" s="4">
        <f t="shared" si="8"/>
        <v>2.0728338762214986</v>
      </c>
      <c r="AH46" s="4">
        <f t="shared" si="9"/>
        <v>2.7899577167019025</v>
      </c>
      <c r="AI46" s="8">
        <f>'30.06.2016'!AK46</f>
        <v>2.8556329768885824</v>
      </c>
      <c r="AJ46" s="8">
        <f>'30.06.2016'!AL46</f>
        <v>4.6621686746987949</v>
      </c>
      <c r="AK46" s="8">
        <f t="shared" si="31"/>
        <v>2.0729641693811081</v>
      </c>
      <c r="AL46" s="8">
        <f t="shared" si="32"/>
        <v>2.7898520084566596</v>
      </c>
      <c r="AM46" s="8">
        <f t="shared" si="33"/>
        <v>0.98036253776435045</v>
      </c>
      <c r="AN46" s="8">
        <f t="shared" si="34"/>
        <v>1.7102392344497608</v>
      </c>
    </row>
    <row r="47" spans="1:40" s="36" customFormat="1" x14ac:dyDescent="0.25">
      <c r="A47" s="54" t="s">
        <v>70</v>
      </c>
      <c r="B47" s="34">
        <v>274.10300000000001</v>
      </c>
      <c r="C47" s="34">
        <v>56.46</v>
      </c>
      <c r="D47" s="34">
        <v>0</v>
      </c>
      <c r="E47" s="34">
        <v>267.08100000000002</v>
      </c>
      <c r="F47" s="34">
        <v>65.215000000000003</v>
      </c>
      <c r="G47" s="34">
        <v>0</v>
      </c>
      <c r="H47" s="34"/>
      <c r="I47" s="34">
        <v>1.25</v>
      </c>
      <c r="J47" s="34">
        <v>1.47</v>
      </c>
      <c r="K47" s="34">
        <v>1.95</v>
      </c>
      <c r="L47" s="34">
        <v>2.2000000000000002</v>
      </c>
      <c r="M47" s="34">
        <v>1.5</v>
      </c>
      <c r="N47" s="34">
        <v>1.76</v>
      </c>
      <c r="O47" s="34">
        <v>2.34</v>
      </c>
      <c r="P47" s="34">
        <v>2.64</v>
      </c>
      <c r="Q47" s="34">
        <v>343.35399999999998</v>
      </c>
      <c r="R47" s="34">
        <v>92.013000000000005</v>
      </c>
      <c r="S47" s="34">
        <v>0</v>
      </c>
      <c r="T47" s="34">
        <v>495.00299999999999</v>
      </c>
      <c r="U47" s="34">
        <v>120.42400000000001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f t="shared" si="4"/>
        <v>0</v>
      </c>
      <c r="AD47" s="34">
        <f t="shared" si="5"/>
        <v>0</v>
      </c>
      <c r="AE47" s="34">
        <f t="shared" si="6"/>
        <v>0</v>
      </c>
      <c r="AF47" s="34">
        <f t="shared" si="7"/>
        <v>0</v>
      </c>
      <c r="AG47" s="4">
        <f t="shared" si="8"/>
        <v>1.25</v>
      </c>
      <c r="AH47" s="4">
        <f t="shared" si="9"/>
        <v>1.95</v>
      </c>
      <c r="AI47" s="8">
        <f>'30.06.2016'!AK47</f>
        <v>1.5</v>
      </c>
      <c r="AJ47" s="8">
        <f>'30.06.2016'!AL47</f>
        <v>2.34</v>
      </c>
      <c r="AK47" s="35">
        <f t="shared" si="31"/>
        <v>1.2526459031823802</v>
      </c>
      <c r="AL47" s="35">
        <f t="shared" si="32"/>
        <v>1.8533815584036302</v>
      </c>
      <c r="AM47" s="35">
        <f t="shared" si="33"/>
        <v>1.629702444208289</v>
      </c>
      <c r="AN47" s="35">
        <f t="shared" si="34"/>
        <v>1.8465690408648316</v>
      </c>
    </row>
    <row r="48" spans="1:40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>W48/B48</f>
        <v>0</v>
      </c>
      <c r="AD48" s="4">
        <f>Z48/E48</f>
        <v>0</v>
      </c>
      <c r="AE48" s="4">
        <f>(X48+Y48)/(C48+D48)</f>
        <v>0</v>
      </c>
      <c r="AF48" s="4">
        <f>(AA48+AB48)/(F48+G48)</f>
        <v>0</v>
      </c>
      <c r="AG48" s="4">
        <f>I48+AC48</f>
        <v>0.77</v>
      </c>
      <c r="AH48" s="4">
        <f>K48+AD48</f>
        <v>0.99</v>
      </c>
      <c r="AI48" s="8">
        <f>'30.06.2016'!AK48</f>
        <v>0.92399999999999993</v>
      </c>
      <c r="AJ48" s="8">
        <f>'30.06.2016'!AL48</f>
        <v>1.296</v>
      </c>
      <c r="AK48" s="8">
        <f>(Q48+W48)/B48</f>
        <v>0.75755637294098832</v>
      </c>
      <c r="AL48" s="8">
        <f>(T48+Z48)/E48</f>
        <v>0.97603269856618735</v>
      </c>
      <c r="AM48" s="8">
        <f>(R48+X48)/C48</f>
        <v>0.76044728434504794</v>
      </c>
      <c r="AN48" s="8">
        <f>(U48+V48+AA48+AB48)/(F48+G48)</f>
        <v>1.2926315444776151</v>
      </c>
    </row>
    <row r="49" spans="1:40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si="4"/>
        <v>0</v>
      </c>
      <c r="AD49" s="4">
        <f t="shared" si="5"/>
        <v>0</v>
      </c>
      <c r="AE49" s="4">
        <f t="shared" si="6"/>
        <v>0</v>
      </c>
      <c r="AF49" s="4">
        <f t="shared" si="7"/>
        <v>0</v>
      </c>
      <c r="AG49" s="4">
        <f t="shared" si="8"/>
        <v>0.77</v>
      </c>
      <c r="AH49" s="4">
        <f t="shared" si="9"/>
        <v>0.99</v>
      </c>
      <c r="AI49" s="8">
        <f>'30.06.2016'!AK49</f>
        <v>1.1160000000000001</v>
      </c>
      <c r="AJ49" s="8">
        <f>'30.06.2016'!AL49</f>
        <v>1.5</v>
      </c>
      <c r="AK49" s="8">
        <f t="shared" si="31"/>
        <v>0.75755637294098832</v>
      </c>
      <c r="AL49" s="8">
        <f t="shared" si="32"/>
        <v>0.97603269856618735</v>
      </c>
      <c r="AM49" s="8">
        <f t="shared" si="33"/>
        <v>0.76044728434504794</v>
      </c>
      <c r="AN49" s="8">
        <f t="shared" si="34"/>
        <v>1.2926315444776151</v>
      </c>
    </row>
    <row r="50" spans="1:40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45">W50/B50</f>
        <v>0</v>
      </c>
      <c r="AD50" s="4">
        <f t="shared" ref="AD50" si="46">Z50/E50</f>
        <v>0</v>
      </c>
      <c r="AE50" s="4">
        <f t="shared" ref="AE50" si="47">(X50+Y50)/(C50+D50)</f>
        <v>0</v>
      </c>
      <c r="AF50" s="4">
        <f t="shared" ref="AF50" si="48">(AA50+AB50)/(F50+G50)</f>
        <v>0</v>
      </c>
      <c r="AG50" s="4">
        <f t="shared" ref="AG50" si="49">I50+AC50</f>
        <v>0.77</v>
      </c>
      <c r="AH50" s="4">
        <f t="shared" ref="AH50" si="50">K50+AD50</f>
        <v>0.99</v>
      </c>
      <c r="AI50" s="8">
        <f>'30.06.2016'!AK50</f>
        <v>1.0376416600381579</v>
      </c>
      <c r="AJ50" s="8">
        <f>'30.06.2016'!AL50</f>
        <v>1.7332631029809529</v>
      </c>
      <c r="AK50" s="8">
        <f t="shared" ref="AK50" si="51">(Q50+W50)/B50</f>
        <v>0.75755637294098832</v>
      </c>
      <c r="AL50" s="8">
        <f t="shared" ref="AL50" si="52">(T50+Z50)/E50</f>
        <v>0.97603269856618735</v>
      </c>
      <c r="AM50" s="8">
        <f t="shared" ref="AM50" si="53">(R50+X50)/C50</f>
        <v>0.76044728434504794</v>
      </c>
      <c r="AN50" s="8">
        <f t="shared" ref="AN50" si="54">(U50+V50+AA50+AB50)/(F50+G50)</f>
        <v>1.2926315444776151</v>
      </c>
    </row>
    <row r="52" spans="1:40" x14ac:dyDescent="0.25">
      <c r="A52" s="11" t="s">
        <v>45</v>
      </c>
    </row>
    <row r="53" spans="1:40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3"/>
  <sheetViews>
    <sheetView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5" x14ac:dyDescent="0.25"/>
  <cols>
    <col min="1" max="1" width="25.42578125" style="11" customWidth="1"/>
    <col min="2" max="2" width="8.5703125" hidden="1" customWidth="1"/>
    <col min="3" max="12" width="9.140625" hidden="1" customWidth="1"/>
    <col min="13" max="13" width="14.28515625" hidden="1" customWidth="1"/>
    <col min="14" max="14" width="9.140625" hidden="1" customWidth="1"/>
    <col min="15" max="15" width="17" hidden="1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customWidth="1"/>
  </cols>
  <sheetData>
    <row r="1" spans="1:37" x14ac:dyDescent="0.25">
      <c r="AC1" s="24" t="s">
        <v>61</v>
      </c>
      <c r="AD1" s="25"/>
      <c r="AE1" s="24" t="s">
        <v>61</v>
      </c>
      <c r="AF1" s="25"/>
      <c r="AG1" s="27" t="s">
        <v>58</v>
      </c>
      <c r="AH1" s="28"/>
      <c r="AI1" s="28"/>
      <c r="AJ1" s="29"/>
      <c r="AK1" s="32"/>
    </row>
    <row r="2" spans="1:37" x14ac:dyDescent="0.25">
      <c r="A2" s="6"/>
      <c r="B2" s="80" t="s">
        <v>0</v>
      </c>
      <c r="C2" s="81"/>
      <c r="D2" s="82"/>
      <c r="E2" s="80" t="s">
        <v>4</v>
      </c>
      <c r="F2" s="81"/>
      <c r="G2" s="81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83" t="s">
        <v>12</v>
      </c>
      <c r="AA2" s="84"/>
      <c r="AB2" s="85"/>
      <c r="AC2" s="24" t="s">
        <v>53</v>
      </c>
      <c r="AD2" s="25"/>
      <c r="AE2" s="24" t="s">
        <v>55</v>
      </c>
      <c r="AF2" s="25"/>
      <c r="AG2" s="27" t="s">
        <v>53</v>
      </c>
      <c r="AH2" s="29"/>
      <c r="AI2" s="27" t="s">
        <v>55</v>
      </c>
      <c r="AJ2" s="29"/>
      <c r="AK2" s="20" t="s">
        <v>62</v>
      </c>
    </row>
    <row r="3" spans="1:37" ht="21" x14ac:dyDescent="0.35">
      <c r="A3" s="10">
        <v>42551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  <c r="AK3" s="20" t="s">
        <v>1</v>
      </c>
    </row>
    <row r="4" spans="1:37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8" si="0">(Q4+W4)/B4</f>
        <v>1.3378944945866438</v>
      </c>
      <c r="AH4" s="8">
        <f t="shared" ref="AH4:AH28" si="1">(T4+Z4)/E4</f>
        <v>2.1815022088343299</v>
      </c>
      <c r="AI4" s="8">
        <f t="shared" ref="AI4:AI28" si="2">(R4+X4)/C4</f>
        <v>2.0532136351808479</v>
      </c>
      <c r="AJ4" s="8">
        <f t="shared" ref="AJ4:AJ28" si="3">(U4+V4+AA4+AB4)/(F4+G4)</f>
        <v>3.0793226931744515</v>
      </c>
      <c r="AK4" s="8">
        <f>'30.06.2016'!O4+'30.06.2016'!Q4</f>
        <v>2.8439999999999999</v>
      </c>
    </row>
    <row r="5" spans="1:37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4">W5/B5</f>
        <v>0</v>
      </c>
      <c r="AD5" s="4">
        <f t="shared" ref="AD5:AD48" si="5">Z5/E5</f>
        <v>0</v>
      </c>
      <c r="AE5" s="4">
        <f t="shared" ref="AE5:AE48" si="6">(X5+Y5)/(C5+D5)</f>
        <v>0</v>
      </c>
      <c r="AF5" s="4">
        <f t="shared" ref="AF5:AF48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  <c r="AK5" s="8">
        <f>'30.06.2016'!O5+'30.06.2016'!Q5</f>
        <v>3.2190109806704714</v>
      </c>
    </row>
    <row r="6" spans="1:37" x14ac:dyDescent="0.25">
      <c r="A6" s="54" t="s">
        <v>79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4"/>
        <v>0.17665416825703317</v>
      </c>
      <c r="AD6" s="4">
        <f t="shared" si="5"/>
        <v>0.13488511580695767</v>
      </c>
      <c r="AE6" s="4"/>
      <c r="AF6" s="4"/>
      <c r="AG6" s="8">
        <f t="shared" si="0"/>
        <v>0.90567816969397608</v>
      </c>
      <c r="AH6" s="8">
        <f t="shared" si="1"/>
        <v>0.72390883085724844</v>
      </c>
      <c r="AI6" s="8"/>
      <c r="AJ6" s="8"/>
      <c r="AK6" s="8">
        <f>'30.06.2016'!O6+'30.06.2016'!Q6</f>
        <v>1.5899999999999999</v>
      </c>
    </row>
    <row r="7" spans="1:37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8">I7*1.2</f>
        <v>0.95910406086235145</v>
      </c>
      <c r="N7" s="8">
        <f t="shared" si="8"/>
        <v>0.96185727023546108</v>
      </c>
      <c r="O7" s="8">
        <f t="shared" si="8"/>
        <v>1.3192409751053764</v>
      </c>
      <c r="P7" s="8">
        <f t="shared" si="8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  <c r="AK7" s="8">
        <f>'30.06.2016'!O7+'30.06.2016'!Q7</f>
        <v>2.6142774081058522</v>
      </c>
    </row>
    <row r="8" spans="1:37" x14ac:dyDescent="0.25">
      <c r="A8" s="54" t="s">
        <v>114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8"/>
        <v>0.95910406086235145</v>
      </c>
      <c r="N8" s="8">
        <f t="shared" si="8"/>
        <v>0.96185727023546108</v>
      </c>
      <c r="O8" s="8">
        <f t="shared" si="8"/>
        <v>1.3192409751053764</v>
      </c>
      <c r="P8" s="8">
        <f t="shared" si="8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9">W8/B8</f>
        <v>0</v>
      </c>
      <c r="AD8" s="4">
        <f t="shared" ref="AD8" si="10">Z8/E8</f>
        <v>0</v>
      </c>
      <c r="AE8" s="4">
        <f t="shared" ref="AE8" si="11">(X8+Y8)/(C8+D8)</f>
        <v>0</v>
      </c>
      <c r="AF8" s="4">
        <f t="shared" ref="AF8" si="12">(AA8+AB8)/(F8+G8)</f>
        <v>0</v>
      </c>
      <c r="AG8" s="8">
        <f t="shared" ref="AG8" si="13">(Q8+W8)/B8</f>
        <v>0.79925338405195956</v>
      </c>
      <c r="AH8" s="8">
        <f t="shared" ref="AH8" si="14">(T8+Z8)/E8</f>
        <v>1.0993674792544803</v>
      </c>
      <c r="AI8" s="8">
        <f t="shared" ref="AI8" si="15">(R8+X8)/C8</f>
        <v>0.80154772519621764</v>
      </c>
      <c r="AJ8" s="8">
        <f t="shared" ref="AJ8" si="16">(U8+V8+AA8+AB8)/(F8+G8)</f>
        <v>1.6965011825839753</v>
      </c>
      <c r="AK8" s="8">
        <f>'30.06.2016'!O8+'30.06.2016'!Q8</f>
        <v>3.024</v>
      </c>
    </row>
    <row r="9" spans="1:37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8">
        <f t="shared" si="0"/>
        <v>0.88003251834997398</v>
      </c>
      <c r="AH9" s="8">
        <f t="shared" si="1"/>
        <v>1.2995790594155217</v>
      </c>
      <c r="AI9" s="8">
        <f t="shared" si="2"/>
        <v>1.0519376194565246</v>
      </c>
      <c r="AJ9" s="8">
        <f t="shared" si="3"/>
        <v>1.5630771489392941</v>
      </c>
      <c r="AK9" s="8">
        <f>'30.06.2016'!O9+'30.06.2016'!Q9</f>
        <v>3.05</v>
      </c>
    </row>
    <row r="10" spans="1:37" x14ac:dyDescent="0.25">
      <c r="A10" s="54" t="s">
        <v>84</v>
      </c>
      <c r="B10" s="4">
        <v>12.874000000000001</v>
      </c>
      <c r="C10" s="4">
        <v>3.2320000000000002</v>
      </c>
      <c r="D10" s="4">
        <v>0</v>
      </c>
      <c r="E10" s="4">
        <v>12.874000000000001</v>
      </c>
      <c r="F10" s="4">
        <v>3.2320000000000002</v>
      </c>
      <c r="G10" s="4">
        <v>0</v>
      </c>
      <c r="H10" s="4">
        <v>44.454999999999998</v>
      </c>
      <c r="I10" s="4">
        <v>0.95</v>
      </c>
      <c r="J10" s="4">
        <v>0.95</v>
      </c>
      <c r="K10" s="4">
        <v>1.1299999999999999</v>
      </c>
      <c r="L10" s="17">
        <v>0</v>
      </c>
      <c r="M10" s="4">
        <v>1.1399999999999999</v>
      </c>
      <c r="N10" s="4">
        <v>1.1399999999999999</v>
      </c>
      <c r="O10" s="4">
        <v>1.36</v>
      </c>
      <c r="P10" s="17">
        <v>0</v>
      </c>
      <c r="Q10" s="4">
        <v>9.3949999999999996</v>
      </c>
      <c r="R10" s="4">
        <v>2.911</v>
      </c>
      <c r="S10" s="4">
        <v>0</v>
      </c>
      <c r="T10" s="4">
        <v>15.593999999999999</v>
      </c>
      <c r="U10" s="4">
        <v>3.556</v>
      </c>
      <c r="V10" s="17">
        <v>9.2550000000000008</v>
      </c>
      <c r="W10" s="4"/>
      <c r="X10" s="4"/>
      <c r="Y10" s="4"/>
      <c r="Z10" s="4"/>
      <c r="AA10" s="4"/>
      <c r="AB10" s="4"/>
      <c r="AC10" s="4">
        <f t="shared" si="4"/>
        <v>0</v>
      </c>
      <c r="AD10" s="4">
        <f t="shared" si="5"/>
        <v>0</v>
      </c>
      <c r="AE10" s="4">
        <f t="shared" si="6"/>
        <v>0</v>
      </c>
      <c r="AF10" s="4">
        <f t="shared" si="7"/>
        <v>0</v>
      </c>
      <c r="AG10" s="8">
        <f t="shared" si="0"/>
        <v>0.72976541867329492</v>
      </c>
      <c r="AH10" s="8">
        <f t="shared" si="1"/>
        <v>1.2112785459064781</v>
      </c>
      <c r="AI10" s="8">
        <f t="shared" si="2"/>
        <v>0.90068069306930687</v>
      </c>
      <c r="AJ10" s="8">
        <f t="shared" si="3"/>
        <v>3.9637995049504946</v>
      </c>
      <c r="AK10" s="8">
        <f>'30.06.2016'!O10+'30.06.2016'!Q10</f>
        <v>2.5</v>
      </c>
    </row>
    <row r="11" spans="1:37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1.0967769959169489E-2</v>
      </c>
      <c r="AD11" s="4">
        <f t="shared" si="5"/>
        <v>0</v>
      </c>
      <c r="AE11" s="4">
        <f t="shared" si="6"/>
        <v>0.10334020974245813</v>
      </c>
      <c r="AF11" s="4">
        <f t="shared" si="7"/>
        <v>0</v>
      </c>
      <c r="AG11" s="8">
        <f t="shared" si="0"/>
        <v>0.61889388411085056</v>
      </c>
      <c r="AH11" s="8">
        <f t="shared" si="1"/>
        <v>0.79558602983379723</v>
      </c>
      <c r="AI11" s="8">
        <f t="shared" si="2"/>
        <v>0.81573140314685566</v>
      </c>
      <c r="AJ11" s="8">
        <f t="shared" si="3"/>
        <v>0.84199271802577591</v>
      </c>
      <c r="AK11" s="8">
        <f>'30.06.2016'!O11+'30.06.2016'!Q11</f>
        <v>2.3004000000000002</v>
      </c>
    </row>
    <row r="12" spans="1:37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8">
        <f t="shared" si="0"/>
        <v>0.97989817704056492</v>
      </c>
      <c r="AH12" s="8">
        <f t="shared" si="1"/>
        <v>1.299988393108823</v>
      </c>
      <c r="AI12" s="8">
        <f t="shared" si="2"/>
        <v>0.98074142916150364</v>
      </c>
      <c r="AJ12" s="8">
        <f t="shared" si="3"/>
        <v>1.7523994811932551</v>
      </c>
      <c r="AK12" s="8">
        <f>'30.06.2016'!O12+'30.06.2016'!Q12</f>
        <v>3.048</v>
      </c>
    </row>
    <row r="13" spans="1:37" x14ac:dyDescent="0.25">
      <c r="A13" s="54" t="s">
        <v>20</v>
      </c>
      <c r="B13" s="4">
        <v>36.872999999999998</v>
      </c>
      <c r="C13" s="4">
        <v>11.788</v>
      </c>
      <c r="D13" s="4">
        <v>0</v>
      </c>
      <c r="E13" s="4">
        <v>36.313000000000002</v>
      </c>
      <c r="F13" s="4">
        <v>7.87</v>
      </c>
      <c r="G13" s="4">
        <v>0</v>
      </c>
      <c r="H13" s="4"/>
      <c r="I13" s="4">
        <v>0.8</v>
      </c>
      <c r="J13" s="4">
        <v>0.8</v>
      </c>
      <c r="K13" s="4">
        <v>1.6</v>
      </c>
      <c r="L13" s="4">
        <v>1.6</v>
      </c>
      <c r="M13" s="4">
        <v>0.96</v>
      </c>
      <c r="N13" s="4">
        <v>0.96</v>
      </c>
      <c r="O13" s="4">
        <v>1.92</v>
      </c>
      <c r="P13" s="4">
        <v>1.92</v>
      </c>
      <c r="Q13" s="4">
        <v>25.811</v>
      </c>
      <c r="R13" s="4">
        <v>8.2520000000000007</v>
      </c>
      <c r="S13" s="4">
        <v>0</v>
      </c>
      <c r="T13" s="4">
        <v>53.38</v>
      </c>
      <c r="U13" s="4">
        <v>11.569000000000001</v>
      </c>
      <c r="V13" s="4"/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0.69999728798850114</v>
      </c>
      <c r="AH13" s="8">
        <f t="shared" si="1"/>
        <v>1.4699969707818137</v>
      </c>
      <c r="AI13" s="8">
        <f t="shared" si="2"/>
        <v>0.70003393281303028</v>
      </c>
      <c r="AJ13" s="8">
        <f t="shared" si="3"/>
        <v>1.470012706480305</v>
      </c>
      <c r="AK13" s="8">
        <f>'30.06.2016'!O13+'30.06.2016'!Q13</f>
        <v>3.1500000000000004</v>
      </c>
    </row>
    <row r="14" spans="1:37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8">
        <f t="shared" si="0"/>
        <v>1.1520338946782789</v>
      </c>
      <c r="AH14" s="8">
        <f t="shared" si="1"/>
        <v>1.3016703656114941</v>
      </c>
      <c r="AI14" s="8">
        <f t="shared" si="2"/>
        <v>1.2099607267705321</v>
      </c>
      <c r="AJ14" s="8">
        <f t="shared" si="3"/>
        <v>1.3286790266512165</v>
      </c>
      <c r="AK14" s="8">
        <f>'30.06.2016'!O14+'30.06.2016'!Q14</f>
        <v>3.51</v>
      </c>
    </row>
    <row r="15" spans="1:37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8"/>
      <c r="AH15" s="8"/>
      <c r="AI15" s="8"/>
      <c r="AJ15" s="8"/>
      <c r="AK15" s="8">
        <f>'30.06.2016'!O15+'30.06.2016'!Q15</f>
        <v>3.8330000000000002</v>
      </c>
    </row>
    <row r="16" spans="1:37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4"/>
        <v>0.11849604637715984</v>
      </c>
      <c r="AD16" s="4">
        <f t="shared" si="5"/>
        <v>0.11882713454940048</v>
      </c>
      <c r="AE16" s="4">
        <f t="shared" si="6"/>
        <v>7.8722718617255022E-2</v>
      </c>
      <c r="AF16" s="4">
        <f t="shared" si="7"/>
        <v>6.5533099571828804E-2</v>
      </c>
      <c r="AG16" s="8">
        <f t="shared" si="0"/>
        <v>0.99849814896860367</v>
      </c>
      <c r="AH16" s="8">
        <f t="shared" si="1"/>
        <v>1.0288065780725819</v>
      </c>
      <c r="AI16" s="8">
        <f t="shared" si="2"/>
        <v>0.95872857770616671</v>
      </c>
      <c r="AJ16" s="8">
        <f t="shared" si="3"/>
        <v>0.97554666713653904</v>
      </c>
      <c r="AK16" s="8">
        <f>'30.06.2016'!O16+'30.06.2016'!Q16</f>
        <v>2.988</v>
      </c>
    </row>
    <row r="17" spans="1:37" x14ac:dyDescent="0.25">
      <c r="A17" s="54" t="s">
        <v>22</v>
      </c>
      <c r="B17" s="4">
        <v>48.48</v>
      </c>
      <c r="C17" s="4">
        <v>6.8789999999999996</v>
      </c>
      <c r="D17" s="4">
        <v>7.4999999999999997E-2</v>
      </c>
      <c r="E17" s="4">
        <v>46.804000000000002</v>
      </c>
      <c r="F17" s="4">
        <v>4.7789999999999999</v>
      </c>
      <c r="G17" s="4"/>
      <c r="H17" s="4"/>
      <c r="I17" s="4">
        <v>1.1399999999999999</v>
      </c>
      <c r="J17" s="4">
        <v>1.68</v>
      </c>
      <c r="K17" s="4">
        <v>1.68</v>
      </c>
      <c r="L17" s="4">
        <v>2.71</v>
      </c>
      <c r="M17" s="4">
        <v>1.3680000000000001</v>
      </c>
      <c r="N17" s="4">
        <v>2.016</v>
      </c>
      <c r="O17" s="4">
        <v>2.016</v>
      </c>
      <c r="P17" s="4">
        <v>3.2519999999999998</v>
      </c>
      <c r="Q17" s="4">
        <v>55.267000000000003</v>
      </c>
      <c r="R17" s="4">
        <v>11.557</v>
      </c>
      <c r="S17" s="4">
        <v>0.126</v>
      </c>
      <c r="T17" s="4">
        <v>78.631</v>
      </c>
      <c r="U17" s="4">
        <v>12.951000000000001</v>
      </c>
      <c r="V17" s="4">
        <v>0</v>
      </c>
      <c r="W17" s="4">
        <v>7.694</v>
      </c>
      <c r="X17" s="4">
        <v>0.33</v>
      </c>
      <c r="Y17" s="4">
        <v>1.9E-2</v>
      </c>
      <c r="Z17" s="4">
        <v>0</v>
      </c>
      <c r="AA17" s="4">
        <v>0</v>
      </c>
      <c r="AB17" s="4">
        <v>0</v>
      </c>
      <c r="AC17" s="4">
        <f t="shared" si="4"/>
        <v>0.15870462046204623</v>
      </c>
      <c r="AD17" s="4">
        <f t="shared" si="5"/>
        <v>0</v>
      </c>
      <c r="AE17" s="4">
        <f t="shared" si="6"/>
        <v>5.0186942766752951E-2</v>
      </c>
      <c r="AF17" s="4">
        <f t="shared" si="7"/>
        <v>0</v>
      </c>
      <c r="AG17" s="8">
        <f t="shared" si="0"/>
        <v>1.2987004950495051</v>
      </c>
      <c r="AH17" s="8">
        <f t="shared" si="1"/>
        <v>1.6800059823946671</v>
      </c>
      <c r="AI17" s="8">
        <f t="shared" si="2"/>
        <v>1.7280127925570579</v>
      </c>
      <c r="AJ17" s="8">
        <f t="shared" si="3"/>
        <v>2.7099811676082863</v>
      </c>
      <c r="AK17" s="8">
        <f>'30.06.2016'!O17+'30.06.2016'!Q17</f>
        <v>3.7560000000000002</v>
      </c>
    </row>
    <row r="18" spans="1:37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v>1.236</v>
      </c>
      <c r="N18" s="4"/>
      <c r="O18" s="4">
        <v>1.236</v>
      </c>
      <c r="P18" s="4"/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 s="4">
        <f t="shared" si="4"/>
        <v>6.9620980531868437E-2</v>
      </c>
      <c r="AD18" s="4">
        <f t="shared" si="5"/>
        <v>3.5452454816255349E-2</v>
      </c>
      <c r="AE18" s="4">
        <f t="shared" si="6"/>
        <v>6.6647452986526398E-2</v>
      </c>
      <c r="AF18" s="4">
        <f t="shared" si="7"/>
        <v>0</v>
      </c>
      <c r="AG18" s="8">
        <f t="shared" si="0"/>
        <v>0.51169926678465538</v>
      </c>
      <c r="AH18" s="8">
        <f t="shared" si="1"/>
        <v>1.0327977651216991</v>
      </c>
      <c r="AI18" s="8">
        <f t="shared" si="2"/>
        <v>0.87509244802366659</v>
      </c>
      <c r="AJ18" s="8">
        <f t="shared" si="3"/>
        <v>0.79187448988845555</v>
      </c>
      <c r="AK18" s="8">
        <f>'30.06.2016'!O18+'30.06.2016'!Q18</f>
        <v>3.8280000000000003</v>
      </c>
    </row>
    <row r="19" spans="1:37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8">
        <f t="shared" si="0"/>
        <v>0.87942701671976364</v>
      </c>
      <c r="AH19" s="8">
        <f t="shared" si="1"/>
        <v>1.639238711141366</v>
      </c>
      <c r="AI19" s="8">
        <f t="shared" si="2"/>
        <v>1.0438565051643804</v>
      </c>
      <c r="AJ19" s="8">
        <f t="shared" si="3"/>
        <v>1.8885325850953669</v>
      </c>
      <c r="AK19" s="8">
        <f>'30.06.2016'!O19+'30.06.2016'!Q19</f>
        <v>3.6959999999999997</v>
      </c>
    </row>
    <row r="20" spans="1:37" x14ac:dyDescent="0.25">
      <c r="A20" s="54" t="s">
        <v>82</v>
      </c>
      <c r="B20" s="4">
        <v>11.505000000000001</v>
      </c>
      <c r="C20" s="4">
        <v>44.930999999999997</v>
      </c>
      <c r="D20" s="4">
        <v>0</v>
      </c>
      <c r="E20" s="4">
        <v>9.4499999999999993</v>
      </c>
      <c r="F20" s="4">
        <v>43.003999999999998</v>
      </c>
      <c r="G20" s="4">
        <v>0</v>
      </c>
      <c r="H20" s="4"/>
      <c r="I20" s="4">
        <v>1</v>
      </c>
      <c r="J20" s="4">
        <v>1</v>
      </c>
      <c r="K20" s="4">
        <v>2.08</v>
      </c>
      <c r="L20" s="4">
        <v>2.08</v>
      </c>
      <c r="M20" s="4">
        <v>1.2</v>
      </c>
      <c r="N20" s="4">
        <v>1.2</v>
      </c>
      <c r="O20" s="4">
        <v>2.496</v>
      </c>
      <c r="P20" s="4">
        <v>2.496</v>
      </c>
      <c r="Q20" s="4">
        <v>11.311999999999999</v>
      </c>
      <c r="R20" s="4">
        <v>43.954999999999998</v>
      </c>
      <c r="S20" s="4">
        <v>0</v>
      </c>
      <c r="T20" s="4">
        <v>19.655999999999999</v>
      </c>
      <c r="U20" s="4">
        <v>89.447999999999993</v>
      </c>
      <c r="V20" s="4">
        <v>0</v>
      </c>
      <c r="W20" s="4">
        <v>6.2229999999999999</v>
      </c>
      <c r="X20" s="4">
        <v>1.135</v>
      </c>
      <c r="Y20" s="4">
        <v>0</v>
      </c>
      <c r="Z20" s="4">
        <v>1.444</v>
      </c>
      <c r="AA20" s="4">
        <v>7.02</v>
      </c>
      <c r="AB20" s="4">
        <v>0</v>
      </c>
      <c r="AC20" s="4">
        <f t="shared" si="4"/>
        <v>0.54089526292916124</v>
      </c>
      <c r="AD20" s="4">
        <f t="shared" si="5"/>
        <v>0.1528042328042328</v>
      </c>
      <c r="AE20" s="4">
        <f t="shared" si="6"/>
        <v>2.5260955687609891E-2</v>
      </c>
      <c r="AF20" s="4">
        <f t="shared" si="7"/>
        <v>0.16324062877871826</v>
      </c>
      <c r="AG20" s="8">
        <f t="shared" si="0"/>
        <v>1.5241199478487613</v>
      </c>
      <c r="AH20" s="8">
        <f t="shared" si="1"/>
        <v>2.2328042328042326</v>
      </c>
      <c r="AI20" s="8">
        <f t="shared" si="2"/>
        <v>1.0035387594311278</v>
      </c>
      <c r="AJ20" s="8">
        <f t="shared" si="3"/>
        <v>2.2432331876104548</v>
      </c>
      <c r="AK20" s="8">
        <f>'30.06.2016'!O20+'30.06.2016'!Q20</f>
        <v>4.2029999999999994</v>
      </c>
    </row>
    <row r="21" spans="1:37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8"/>
      <c r="AH21" s="8"/>
      <c r="AI21" s="8"/>
      <c r="AJ21" s="8"/>
      <c r="AK21" s="8">
        <f>'30.06.2016'!O21+'30.06.2016'!Q21</f>
        <v>3.1236379278636335</v>
      </c>
    </row>
    <row r="22" spans="1:37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4"/>
        <v>5.9174293350611491E-3</v>
      </c>
      <c r="AD22" s="4">
        <f t="shared" si="5"/>
        <v>5.889227873654812E-3</v>
      </c>
      <c r="AE22" s="4">
        <f t="shared" si="6"/>
        <v>1.4628205774898577E-3</v>
      </c>
      <c r="AF22" s="4">
        <f t="shared" si="7"/>
        <v>9.4609936746499425E-4</v>
      </c>
      <c r="AG22" s="8">
        <f t="shared" si="0"/>
        <v>0.88369138252207025</v>
      </c>
      <c r="AH22" s="8">
        <f t="shared" si="1"/>
        <v>1.6710127549342522</v>
      </c>
      <c r="AI22" s="8">
        <f t="shared" si="2"/>
        <v>0.94171776930670958</v>
      </c>
      <c r="AJ22" s="8">
        <f t="shared" si="3"/>
        <v>2.1638049413418394</v>
      </c>
      <c r="AK22" s="8">
        <f>'30.06.2016'!O22+'30.06.2016'!Q22</f>
        <v>3.8159999999999998</v>
      </c>
    </row>
    <row r="23" spans="1:37" x14ac:dyDescent="0.25">
      <c r="A23" s="54" t="s">
        <v>27</v>
      </c>
      <c r="B23" s="4">
        <v>27.053999999999998</v>
      </c>
      <c r="C23" s="4">
        <v>8.9260000000000002</v>
      </c>
      <c r="D23" s="4">
        <v>0</v>
      </c>
      <c r="E23" s="4">
        <v>24.202999999999999</v>
      </c>
      <c r="F23" s="4">
        <v>3.0680000000000001</v>
      </c>
      <c r="G23" s="4">
        <v>0</v>
      </c>
      <c r="H23" s="4"/>
      <c r="I23" s="4">
        <v>0.8</v>
      </c>
      <c r="J23" s="4">
        <v>0.8</v>
      </c>
      <c r="K23" s="4">
        <v>1.1399999999999999</v>
      </c>
      <c r="L23" s="4">
        <v>1.1399999999999999</v>
      </c>
      <c r="M23" s="4">
        <v>0.96</v>
      </c>
      <c r="N23" s="4">
        <v>0.96</v>
      </c>
      <c r="O23" s="4">
        <v>1.37</v>
      </c>
      <c r="P23" s="4">
        <v>1.37</v>
      </c>
      <c r="Q23" s="4">
        <v>20.622</v>
      </c>
      <c r="R23" s="4">
        <v>8.1769999999999996</v>
      </c>
      <c r="S23" s="4">
        <v>0</v>
      </c>
      <c r="T23" s="4">
        <v>26.148</v>
      </c>
      <c r="U23" s="4">
        <v>4.976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f t="shared" si="4"/>
        <v>0</v>
      </c>
      <c r="AD23" s="4">
        <f t="shared" si="5"/>
        <v>0</v>
      </c>
      <c r="AE23" s="4">
        <f t="shared" si="6"/>
        <v>0</v>
      </c>
      <c r="AF23" s="4">
        <f t="shared" si="7"/>
        <v>0</v>
      </c>
      <c r="AG23" s="8">
        <f t="shared" si="0"/>
        <v>0.76225327123530717</v>
      </c>
      <c r="AH23" s="8">
        <f t="shared" si="1"/>
        <v>1.0803619386026526</v>
      </c>
      <c r="AI23" s="8">
        <f t="shared" si="2"/>
        <v>0.9160878332959892</v>
      </c>
      <c r="AJ23" s="8">
        <f t="shared" si="3"/>
        <v>1.621903520208605</v>
      </c>
      <c r="AK23" s="8">
        <f>'30.06.2016'!O23+'30.06.2016'!Q23</f>
        <v>3.282</v>
      </c>
    </row>
    <row r="24" spans="1:37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8">
        <f t="shared" si="0"/>
        <v>1.0845812438757276</v>
      </c>
      <c r="AH24" s="8">
        <f t="shared" si="1"/>
        <v>1.373533830622842</v>
      </c>
      <c r="AI24" s="8">
        <f t="shared" si="2"/>
        <v>1.080019864260884</v>
      </c>
      <c r="AJ24" s="8">
        <f t="shared" si="3"/>
        <v>1.3716961563845502</v>
      </c>
      <c r="AK24" s="8">
        <f>'30.06.2016'!O24+'30.06.2016'!Q24</f>
        <v>3.444</v>
      </c>
    </row>
    <row r="25" spans="1:37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4"/>
        <v>0.10616369895976012</v>
      </c>
      <c r="AD25" s="4">
        <f t="shared" si="5"/>
        <v>0.10538616644262495</v>
      </c>
      <c r="AE25" s="4">
        <f t="shared" si="6"/>
        <v>0.17103031745559491</v>
      </c>
      <c r="AF25" s="4">
        <f t="shared" si="7"/>
        <v>0.16326458289035367</v>
      </c>
      <c r="AG25" s="8">
        <f t="shared" si="0"/>
        <v>0.867745159737904</v>
      </c>
      <c r="AH25" s="8">
        <f t="shared" si="1"/>
        <v>1.3183505438103387</v>
      </c>
      <c r="AI25" s="8">
        <f t="shared" si="2"/>
        <v>0.93286424087352371</v>
      </c>
      <c r="AJ25" s="8">
        <f t="shared" si="3"/>
        <v>1.8613296477425756</v>
      </c>
      <c r="AK25" s="8">
        <f>'30.06.2016'!O25+'30.06.2016'!Q25</f>
        <v>2.4</v>
      </c>
    </row>
    <row r="26" spans="1:37" x14ac:dyDescent="0.25">
      <c r="A26" s="54" t="s">
        <v>68</v>
      </c>
      <c r="B26" s="4">
        <v>65.808000000000007</v>
      </c>
      <c r="C26" s="4">
        <v>30.744</v>
      </c>
      <c r="D26" s="4">
        <v>0</v>
      </c>
      <c r="E26" s="4">
        <v>62.63</v>
      </c>
      <c r="F26" s="4">
        <v>20.655000000000001</v>
      </c>
      <c r="G26" s="4"/>
      <c r="H26" s="4"/>
      <c r="I26" s="4">
        <v>0.89</v>
      </c>
      <c r="J26" s="4">
        <v>1.28</v>
      </c>
      <c r="K26" s="4">
        <v>0.89</v>
      </c>
      <c r="L26" s="4">
        <v>1.28</v>
      </c>
      <c r="M26" s="4">
        <v>1.0680000000000001</v>
      </c>
      <c r="N26" s="4">
        <v>1.536</v>
      </c>
      <c r="O26" s="4">
        <v>1.0680000000000001</v>
      </c>
      <c r="P26" s="4">
        <v>1.536</v>
      </c>
      <c r="Q26" s="4">
        <v>58.569000000000003</v>
      </c>
      <c r="R26" s="4">
        <v>39.351999999999997</v>
      </c>
      <c r="S26" s="4">
        <v>0</v>
      </c>
      <c r="T26" s="4">
        <v>56.006</v>
      </c>
      <c r="U26" s="4">
        <v>30.353000000000002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 t="shared" si="0"/>
        <v>0.88999817651349378</v>
      </c>
      <c r="AH26" s="8">
        <f t="shared" si="1"/>
        <v>0.8942359891425834</v>
      </c>
      <c r="AI26" s="8">
        <f t="shared" si="2"/>
        <v>1.2799895914650012</v>
      </c>
      <c r="AJ26" s="8">
        <f t="shared" si="3"/>
        <v>1.469523117889131</v>
      </c>
      <c r="AK26" s="8">
        <f>'30.06.2016'!O26+'30.06.2016'!Q26</f>
        <v>2.7</v>
      </c>
    </row>
    <row r="27" spans="1:37" x14ac:dyDescent="0.25">
      <c r="A27" s="54" t="s">
        <v>111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17">W27/B27</f>
        <v>0</v>
      </c>
      <c r="AD27" s="4">
        <f t="shared" ref="AD27" si="18">Z27/E27</f>
        <v>0</v>
      </c>
      <c r="AE27" s="4">
        <f t="shared" ref="AE27" si="19">(X27+Y27)/(C27+D27)</f>
        <v>0</v>
      </c>
      <c r="AF27" s="4">
        <f t="shared" ref="AF27" si="20">(AA27+AB27)/(F27+G27)</f>
        <v>0</v>
      </c>
      <c r="AG27" s="8">
        <f t="shared" ref="AG27" si="21">(Q27+W27)/B27</f>
        <v>0.75615624673314896</v>
      </c>
      <c r="AH27" s="8">
        <f t="shared" ref="AH27" si="22">(T27+Z27)/E27</f>
        <v>1.2315762399589876</v>
      </c>
      <c r="AI27" s="8">
        <f t="shared" ref="AI27" si="23">(R27+X27)/C27</f>
        <v>0.65771646125267458</v>
      </c>
      <c r="AJ27" s="8">
        <f t="shared" ref="AJ27" si="24">(U27+V27+AA27+AB27)/(F27+G27)</f>
        <v>1.1102469659745284</v>
      </c>
      <c r="AK27" s="8">
        <f>'30.06.2016'!O27+'30.06.2016'!Q27</f>
        <v>3.6479999999999997</v>
      </c>
    </row>
    <row r="28" spans="1:37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0"/>
        <v>0.75615624673314896</v>
      </c>
      <c r="AH28" s="8">
        <f t="shared" si="1"/>
        <v>1.2315762399589876</v>
      </c>
      <c r="AI28" s="8">
        <f t="shared" si="2"/>
        <v>0.65771646125267458</v>
      </c>
      <c r="AJ28" s="8">
        <f t="shared" si="3"/>
        <v>1.1102469659745284</v>
      </c>
      <c r="AK28" s="8">
        <f>'30.06.2016'!O28+'30.06.2016'!Q28</f>
        <v>2.9939999999999998</v>
      </c>
    </row>
    <row r="29" spans="1:37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>(Q29+W29)/B29</f>
        <v>0.94997561885093085</v>
      </c>
      <c r="AH29" s="8">
        <f>(T29+Z29)/E29</f>
        <v>1.199990389697756</v>
      </c>
      <c r="AI29" s="8">
        <f>(R29+X29)/C29</f>
        <v>1.0500039249548629</v>
      </c>
      <c r="AJ29" s="8">
        <f>(U29+V29+AA29+AB29)/(F29+G29)</f>
        <v>1.4598601909633748</v>
      </c>
      <c r="AK29" s="8">
        <f>'30.06.2016'!O29+'30.06.2016'!Q29</f>
        <v>2.6760000000000002</v>
      </c>
    </row>
    <row r="30" spans="1:37" x14ac:dyDescent="0.25">
      <c r="A30" s="55" t="s">
        <v>51</v>
      </c>
      <c r="B30" s="4">
        <v>86.088999999999999</v>
      </c>
      <c r="C30" s="4">
        <v>29.715</v>
      </c>
      <c r="D30" s="4">
        <v>1.278</v>
      </c>
      <c r="E30" s="4">
        <v>82.031999999999996</v>
      </c>
      <c r="F30" s="4">
        <v>161.767</v>
      </c>
      <c r="G30" s="4">
        <v>6.4000000000000001E-2</v>
      </c>
      <c r="H30" s="4"/>
      <c r="I30" s="4">
        <v>0.62</v>
      </c>
      <c r="J30" s="4">
        <v>0.9</v>
      </c>
      <c r="K30" s="4">
        <v>1.22</v>
      </c>
      <c r="L30" s="4">
        <v>1.38</v>
      </c>
      <c r="M30" s="4">
        <v>0.74399999999999999</v>
      </c>
      <c r="N30" s="4"/>
      <c r="O30" s="4">
        <v>1.464</v>
      </c>
      <c r="P30" s="4"/>
      <c r="Q30" s="4">
        <v>53.636000000000003</v>
      </c>
      <c r="R30" s="4">
        <v>26.614999999999998</v>
      </c>
      <c r="S30" s="4">
        <v>1.1499999999999999</v>
      </c>
      <c r="T30" s="4">
        <v>100.179</v>
      </c>
      <c r="U30" s="4">
        <v>239.465</v>
      </c>
      <c r="V30" s="4">
        <v>8.7999999999999995E-2</v>
      </c>
      <c r="W30" s="4"/>
      <c r="X30" s="4"/>
      <c r="Y30" s="4"/>
      <c r="Z30" s="4"/>
      <c r="AA30" s="4"/>
      <c r="AB30" s="4"/>
      <c r="AC30" s="4">
        <f t="shared" si="4"/>
        <v>0</v>
      </c>
      <c r="AD30" s="4">
        <f t="shared" si="5"/>
        <v>0</v>
      </c>
      <c r="AE30" s="4">
        <f t="shared" si="6"/>
        <v>0</v>
      </c>
      <c r="AF30" s="4">
        <f t="shared" si="7"/>
        <v>0</v>
      </c>
      <c r="AG30" s="8">
        <f t="shared" ref="AG30:AG48" si="25">(Q30+W30)/B30</f>
        <v>0.62302965535666577</v>
      </c>
      <c r="AH30" s="8">
        <f t="shared" ref="AH30:AH48" si="26">(T30+Z30)/E30</f>
        <v>1.221218548858982</v>
      </c>
      <c r="AI30" s="8">
        <f t="shared" ref="AI30:AI48" si="27">(R30+X30)/C30</f>
        <v>0.89567558472152109</v>
      </c>
      <c r="AJ30" s="8">
        <f t="shared" ref="AJ30:AJ48" si="28">(U30+V30+AA30+AB30)/(F30+G30)</f>
        <v>1.4802664508036163</v>
      </c>
      <c r="AK30" s="8">
        <f>'30.06.2016'!O30+'30.06.2016'!Q30</f>
        <v>2.58</v>
      </c>
    </row>
    <row r="31" spans="1:37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25"/>
        <v>0.76399873769748139</v>
      </c>
      <c r="AH31" s="8">
        <f t="shared" si="26"/>
        <v>0.64499962748652739</v>
      </c>
      <c r="AI31" s="8">
        <f t="shared" si="27"/>
        <v>0.76400345399595515</v>
      </c>
      <c r="AJ31" s="8">
        <f t="shared" si="28"/>
        <v>0.64499891706945289</v>
      </c>
      <c r="AK31" s="8">
        <f>'30.06.2016'!O31+'30.06.2016'!Q31</f>
        <v>1.98</v>
      </c>
    </row>
    <row r="32" spans="1:37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8"/>
      <c r="AH32" s="8"/>
      <c r="AI32" s="8"/>
      <c r="AJ32" s="8"/>
      <c r="AK32" s="8">
        <f>'30.06.2016'!O32+'30.06.2016'!Q32</f>
        <v>4.2360000000000007</v>
      </c>
    </row>
    <row r="33" spans="1:37" x14ac:dyDescent="0.25">
      <c r="A33" s="54" t="s">
        <v>108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8"/>
      <c r="AH33" s="8"/>
      <c r="AI33" s="8"/>
      <c r="AJ33" s="8"/>
      <c r="AK33" s="8">
        <f>'30.06.2016'!O33+'30.06.2016'!Q33</f>
        <v>2.4329999999999998</v>
      </c>
    </row>
    <row r="34" spans="1:37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25"/>
        <v>0.72615968478812642</v>
      </c>
      <c r="AH34" s="8">
        <f t="shared" si="26"/>
        <v>0.91472088969194165</v>
      </c>
      <c r="AI34" s="8">
        <f t="shared" si="27"/>
        <v>0.71665866739007955</v>
      </c>
      <c r="AJ34" s="8">
        <f t="shared" si="28"/>
        <v>0.93633352400462933</v>
      </c>
      <c r="AK34" s="8">
        <f>'30.06.2016'!O34+'30.06.2016'!Q34</f>
        <v>2.9303999999999997</v>
      </c>
    </row>
    <row r="35" spans="1:37" x14ac:dyDescent="0.25">
      <c r="A35" s="54" t="s">
        <v>32</v>
      </c>
      <c r="B35" s="4">
        <v>64.039000000000001</v>
      </c>
      <c r="C35" s="4">
        <v>43.48</v>
      </c>
      <c r="D35" s="4"/>
      <c r="E35" s="4">
        <v>50.304000000000002</v>
      </c>
      <c r="F35" s="4">
        <v>116.218</v>
      </c>
      <c r="G35" s="4"/>
      <c r="H35" s="4"/>
      <c r="I35" s="4">
        <v>1.1399999999999999</v>
      </c>
      <c r="J35" s="4">
        <v>1.29</v>
      </c>
      <c r="K35" s="4">
        <v>1.1399999999999999</v>
      </c>
      <c r="L35" s="4">
        <v>2</v>
      </c>
      <c r="M35" s="4">
        <v>1.3680000000000001</v>
      </c>
      <c r="N35" s="4">
        <v>1.548</v>
      </c>
      <c r="O35" s="4">
        <v>1.3680000000000001</v>
      </c>
      <c r="P35" s="4">
        <v>2.4</v>
      </c>
      <c r="Q35" s="4">
        <v>72.759</v>
      </c>
      <c r="R35" s="4">
        <v>56.183</v>
      </c>
      <c r="S35" s="4"/>
      <c r="T35" s="4">
        <v>57.56</v>
      </c>
      <c r="U35" s="4">
        <v>232.012</v>
      </c>
      <c r="V35" s="4"/>
      <c r="W35" s="4"/>
      <c r="X35" s="4"/>
      <c r="Y35" s="4"/>
      <c r="Z35" s="4"/>
      <c r="AA35" s="4"/>
      <c r="AB35" s="4"/>
      <c r="AC35" s="4">
        <v>0</v>
      </c>
      <c r="AD35" s="4">
        <v>0</v>
      </c>
      <c r="AE35" s="4">
        <v>0</v>
      </c>
      <c r="AF35" s="4">
        <v>0</v>
      </c>
      <c r="AG35" s="8">
        <f t="shared" si="25"/>
        <v>1.1361670232202252</v>
      </c>
      <c r="AH35" s="8">
        <f t="shared" si="26"/>
        <v>1.1442430025445292</v>
      </c>
      <c r="AI35" s="8">
        <f t="shared" si="27"/>
        <v>1.2921573137074518</v>
      </c>
      <c r="AJ35" s="8">
        <f t="shared" si="28"/>
        <v>1.9963516839043864</v>
      </c>
      <c r="AK35" s="8">
        <f>'30.06.2016'!O35+'30.06.2016'!Q35</f>
        <v>1.6320000000000001</v>
      </c>
    </row>
    <row r="36" spans="1:37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8">
        <f t="shared" si="25"/>
        <v>0.76098776051466765</v>
      </c>
      <c r="AH36" s="8">
        <f t="shared" si="26"/>
        <v>0.58309961193879967</v>
      </c>
      <c r="AI36" s="8">
        <f t="shared" si="27"/>
        <v>0.89000139840581727</v>
      </c>
      <c r="AJ36" s="8">
        <f t="shared" si="28"/>
        <v>0.85747002559612018</v>
      </c>
      <c r="AK36" s="8">
        <f>'30.06.2016'!O36+'30.06.2016'!Q36</f>
        <v>3.3719999999999999</v>
      </c>
    </row>
    <row r="37" spans="1:37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25"/>
        <v>0.91588165515316444</v>
      </c>
      <c r="AH37" s="8">
        <f t="shared" si="26"/>
        <v>1.3636522205823158</v>
      </c>
      <c r="AI37" s="8">
        <f t="shared" si="27"/>
        <v>1.540762331838565</v>
      </c>
      <c r="AJ37" s="8">
        <f t="shared" si="28"/>
        <v>2.2919541323690349</v>
      </c>
      <c r="AK37" s="8">
        <f>'30.06.2016'!O37+'30.06.2016'!Q37</f>
        <v>2.08</v>
      </c>
    </row>
    <row r="38" spans="1:37" x14ac:dyDescent="0.25">
      <c r="A38" s="54" t="s">
        <v>35</v>
      </c>
      <c r="B38" s="4">
        <v>6860</v>
      </c>
      <c r="C38" s="4">
        <v>2735</v>
      </c>
      <c r="D38" s="4">
        <v>0</v>
      </c>
      <c r="E38" s="4">
        <v>6832</v>
      </c>
      <c r="F38" s="4">
        <v>5116</v>
      </c>
      <c r="G38" s="4">
        <v>0</v>
      </c>
      <c r="H38" s="4">
        <v>10903</v>
      </c>
      <c r="I38" s="4">
        <v>0.95</v>
      </c>
      <c r="J38" s="4">
        <v>2.3199999999999998</v>
      </c>
      <c r="K38" s="4">
        <v>0.78</v>
      </c>
      <c r="L38" s="4">
        <v>1.72</v>
      </c>
      <c r="M38" s="4">
        <v>1.1399999999999999</v>
      </c>
      <c r="N38" s="4">
        <v>2.78</v>
      </c>
      <c r="O38" s="4">
        <v>0.94</v>
      </c>
      <c r="P38" s="4">
        <v>2.06</v>
      </c>
      <c r="Q38" s="4">
        <v>6517</v>
      </c>
      <c r="R38" s="4">
        <v>5806</v>
      </c>
      <c r="S38" s="4">
        <v>0</v>
      </c>
      <c r="T38" s="4">
        <v>5329</v>
      </c>
      <c r="U38" s="4">
        <v>7493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25"/>
        <v>0.95</v>
      </c>
      <c r="AH38" s="8">
        <f t="shared" si="26"/>
        <v>0.78000585480093676</v>
      </c>
      <c r="AI38" s="8">
        <f t="shared" si="27"/>
        <v>2.122851919561243</v>
      </c>
      <c r="AJ38" s="8">
        <f t="shared" si="28"/>
        <v>1.4646207974980454</v>
      </c>
      <c r="AK38" s="8">
        <f>'30.06.2016'!O38+'30.06.2016'!Q38</f>
        <v>2.496</v>
      </c>
    </row>
    <row r="39" spans="1:37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8">
        <f t="shared" si="25"/>
        <v>0.89198693402935159</v>
      </c>
      <c r="AH39" s="8">
        <f t="shared" si="26"/>
        <v>1.125046284051838</v>
      </c>
      <c r="AI39" s="8">
        <f t="shared" si="27"/>
        <v>1.0499937382592361</v>
      </c>
      <c r="AJ39" s="8">
        <f t="shared" si="28"/>
        <v>1.3250159948816378</v>
      </c>
      <c r="AK39" s="8">
        <f>'30.06.2016'!O39+'30.06.2016'!Q39</f>
        <v>2.04</v>
      </c>
    </row>
    <row r="40" spans="1:37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25"/>
        <v>0.58041581642691309</v>
      </c>
      <c r="AH40" s="8">
        <f t="shared" si="26"/>
        <v>1.0000077174352295</v>
      </c>
      <c r="AI40" s="8">
        <f t="shared" si="27"/>
        <v>0.58043368497948133</v>
      </c>
      <c r="AJ40" s="8">
        <f t="shared" si="28"/>
        <v>1.3255250168251249</v>
      </c>
      <c r="AK40" s="8">
        <f>'30.06.2016'!O40+'30.06.2016'!Q40</f>
        <v>2.6760000000000002</v>
      </c>
    </row>
    <row r="41" spans="1:37" x14ac:dyDescent="0.25">
      <c r="A41" s="54" t="s">
        <v>37</v>
      </c>
      <c r="B41" s="4">
        <v>20.646000000000001</v>
      </c>
      <c r="C41" s="4">
        <v>6.5039999999999996</v>
      </c>
      <c r="D41" s="4">
        <v>0</v>
      </c>
      <c r="E41" s="4">
        <v>19.945</v>
      </c>
      <c r="F41" s="4">
        <v>6.3179999999999996</v>
      </c>
      <c r="G41" s="4">
        <v>0</v>
      </c>
      <c r="H41" s="4"/>
      <c r="I41" s="4">
        <v>0.70399999999999996</v>
      </c>
      <c r="J41" s="4">
        <v>0.70399999999999996</v>
      </c>
      <c r="K41" s="4">
        <v>1.3540000000000001</v>
      </c>
      <c r="L41" s="4">
        <v>1.3540000000000001</v>
      </c>
      <c r="M41" s="4">
        <v>0.84</v>
      </c>
      <c r="N41" s="4">
        <v>0.84</v>
      </c>
      <c r="O41" s="4">
        <v>1.62</v>
      </c>
      <c r="P41" s="4">
        <v>1.62</v>
      </c>
      <c r="Q41" s="4">
        <v>14.535</v>
      </c>
      <c r="R41" s="4">
        <v>4.5789999999999997</v>
      </c>
      <c r="S41" s="4">
        <v>0</v>
      </c>
      <c r="T41" s="4">
        <v>27.006</v>
      </c>
      <c r="U41" s="4">
        <v>8.5540000000000003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f t="shared" si="4"/>
        <v>0</v>
      </c>
      <c r="AD41" s="4">
        <f t="shared" si="5"/>
        <v>0</v>
      </c>
      <c r="AE41" s="4">
        <f t="shared" si="6"/>
        <v>0</v>
      </c>
      <c r="AF41" s="4">
        <f t="shared" si="7"/>
        <v>0</v>
      </c>
      <c r="AG41" s="8">
        <f t="shared" si="25"/>
        <v>0.70401046207497819</v>
      </c>
      <c r="AH41" s="8">
        <f t="shared" si="26"/>
        <v>1.3540235648032088</v>
      </c>
      <c r="AI41" s="8">
        <f t="shared" si="27"/>
        <v>0.70402829028290281</v>
      </c>
      <c r="AJ41" s="8">
        <f t="shared" si="28"/>
        <v>1.3539094650205763</v>
      </c>
      <c r="AK41" s="8">
        <f>'30.06.2016'!O41+'30.06.2016'!Q41</f>
        <v>4.3440000000000003</v>
      </c>
    </row>
    <row r="42" spans="1:37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8">
        <f t="shared" si="25"/>
        <v>0.79768577372009708</v>
      </c>
      <c r="AH42" s="8">
        <f t="shared" si="26"/>
        <v>0.90181023221093604</v>
      </c>
      <c r="AI42" s="8">
        <f t="shared" si="27"/>
        <v>0.95315272684254126</v>
      </c>
      <c r="AJ42" s="8">
        <f t="shared" si="28"/>
        <v>1.0535346012832263</v>
      </c>
      <c r="AK42" s="8">
        <f>'30.06.2016'!O42+'30.06.2016'!Q42</f>
        <v>2.4459999999999997</v>
      </c>
    </row>
    <row r="43" spans="1:37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25"/>
        <v>1.0076549220165065</v>
      </c>
      <c r="AH43" s="8">
        <f t="shared" si="26"/>
        <v>1.1770239741039215</v>
      </c>
      <c r="AI43" s="8">
        <f t="shared" si="27"/>
        <v>1.0085282298863867</v>
      </c>
      <c r="AJ43" s="8">
        <f t="shared" si="28"/>
        <v>1.1675336016402156</v>
      </c>
      <c r="AK43" s="8">
        <f>'30.06.2016'!O43+'30.06.2016'!Q43</f>
        <v>3.1559999999999997</v>
      </c>
    </row>
    <row r="44" spans="1:37" x14ac:dyDescent="0.25">
      <c r="A44" s="54" t="s">
        <v>113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29">W44/B44</f>
        <v>0</v>
      </c>
      <c r="AD44" s="4">
        <f t="shared" ref="AD44" si="30">Z44/E44</f>
        <v>0</v>
      </c>
      <c r="AE44" s="4">
        <f t="shared" ref="AE44" si="31">(X44+Y44)/(C44+D44)</f>
        <v>0</v>
      </c>
      <c r="AF44" s="4">
        <f t="shared" ref="AF44" si="32">(AA44+AB44)/(F44+G44)</f>
        <v>0</v>
      </c>
      <c r="AG44" s="8">
        <f t="shared" ref="AG44" si="33">(Q44+W44)/B44</f>
        <v>0.7730582524271844</v>
      </c>
      <c r="AH44" s="8">
        <f t="shared" ref="AH44" si="34">(T44+Z44)/E44</f>
        <v>0.9519913367825773</v>
      </c>
      <c r="AI44" s="8">
        <f t="shared" ref="AI44" si="35">(R44+X44)/C44</f>
        <v>0.77325056433408579</v>
      </c>
      <c r="AJ44" s="8">
        <f t="shared" ref="AJ44" si="36">(U44+V44+AA44+AB44)/(F44+G44)</f>
        <v>0.97857675111773468</v>
      </c>
      <c r="AK44" s="8">
        <f>'30.06.2016'!O44+'30.06.2016'!Q44</f>
        <v>3.3479999999999999</v>
      </c>
    </row>
    <row r="45" spans="1:37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"/>
        <v>0</v>
      </c>
      <c r="AD45" s="4">
        <f t="shared" si="5"/>
        <v>0</v>
      </c>
      <c r="AE45" s="4">
        <f t="shared" si="6"/>
        <v>0</v>
      </c>
      <c r="AF45" s="4">
        <f t="shared" si="7"/>
        <v>0</v>
      </c>
      <c r="AG45" s="8">
        <f t="shared" si="25"/>
        <v>0.7730582524271844</v>
      </c>
      <c r="AH45" s="8">
        <f t="shared" si="26"/>
        <v>0.9519913367825773</v>
      </c>
      <c r="AI45" s="8">
        <f t="shared" si="27"/>
        <v>0.77325056433408579</v>
      </c>
      <c r="AJ45" s="8">
        <f t="shared" si="28"/>
        <v>0.97857675111773468</v>
      </c>
      <c r="AK45" s="8">
        <f>'30.06.2016'!O45+'30.06.2016'!Q45</f>
        <v>2.8319999999999999</v>
      </c>
    </row>
    <row r="46" spans="1:37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4"/>
        <v>1.1428338762214985</v>
      </c>
      <c r="AD46" s="4">
        <f t="shared" si="5"/>
        <v>1.1399577167019028</v>
      </c>
      <c r="AE46" s="4">
        <f t="shared" si="6"/>
        <v>5.1736881005173693E-2</v>
      </c>
      <c r="AF46" s="4">
        <f t="shared" si="7"/>
        <v>6.0287081339712924E-2</v>
      </c>
      <c r="AG46" s="8">
        <f t="shared" si="25"/>
        <v>2.0729641693811081</v>
      </c>
      <c r="AH46" s="8">
        <f t="shared" si="26"/>
        <v>2.7898520084566596</v>
      </c>
      <c r="AI46" s="8">
        <f t="shared" si="27"/>
        <v>0.98036253776435045</v>
      </c>
      <c r="AJ46" s="8">
        <f t="shared" si="28"/>
        <v>1.7102392344497608</v>
      </c>
      <c r="AK46" s="8">
        <f>'30.06.2016'!O46+'30.06.2016'!Q46</f>
        <v>5.34</v>
      </c>
    </row>
    <row r="47" spans="1:37" x14ac:dyDescent="0.25">
      <c r="A47" s="54" t="s">
        <v>70</v>
      </c>
      <c r="B47" s="4">
        <v>274.10300000000001</v>
      </c>
      <c r="C47" s="4">
        <v>56.46</v>
      </c>
      <c r="D47" s="4">
        <v>0</v>
      </c>
      <c r="E47" s="4">
        <v>267.08100000000002</v>
      </c>
      <c r="F47" s="4">
        <v>65.215000000000003</v>
      </c>
      <c r="G47" s="4">
        <v>0</v>
      </c>
      <c r="H47" s="4"/>
      <c r="I47" s="4">
        <v>1.25</v>
      </c>
      <c r="J47" s="4">
        <v>1.47</v>
      </c>
      <c r="K47" s="4">
        <v>1.95</v>
      </c>
      <c r="L47" s="4">
        <v>2.2000000000000002</v>
      </c>
      <c r="M47" s="4">
        <v>1.5</v>
      </c>
      <c r="N47" s="4">
        <v>1.76</v>
      </c>
      <c r="O47" s="4">
        <v>2.34</v>
      </c>
      <c r="P47" s="4">
        <v>2.64</v>
      </c>
      <c r="Q47" s="4">
        <v>343.35399999999998</v>
      </c>
      <c r="R47" s="4">
        <v>92.013000000000005</v>
      </c>
      <c r="S47" s="4">
        <v>0</v>
      </c>
      <c r="T47" s="4">
        <v>495.00299999999999</v>
      </c>
      <c r="U47" s="4">
        <v>120.42400000000001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f t="shared" si="4"/>
        <v>0</v>
      </c>
      <c r="AD47" s="4">
        <f t="shared" si="5"/>
        <v>0</v>
      </c>
      <c r="AE47" s="4">
        <f t="shared" si="6"/>
        <v>0</v>
      </c>
      <c r="AF47" s="4">
        <f t="shared" si="7"/>
        <v>0</v>
      </c>
      <c r="AG47" s="8">
        <f t="shared" si="25"/>
        <v>1.2526459031823802</v>
      </c>
      <c r="AH47" s="8">
        <f t="shared" si="26"/>
        <v>1.8533815584036302</v>
      </c>
      <c r="AI47" s="8">
        <f t="shared" si="27"/>
        <v>1.629702444208289</v>
      </c>
      <c r="AJ47" s="8">
        <f t="shared" si="28"/>
        <v>1.8465690408648316</v>
      </c>
      <c r="AK47" s="8">
        <f>'30.06.2016'!O47+'30.06.2016'!Q47</f>
        <v>3.84</v>
      </c>
    </row>
    <row r="48" spans="1:37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4"/>
        <v>0</v>
      </c>
      <c r="AD48" s="4">
        <f t="shared" si="5"/>
        <v>0</v>
      </c>
      <c r="AE48" s="4">
        <f t="shared" si="6"/>
        <v>0</v>
      </c>
      <c r="AF48" s="4">
        <f t="shared" si="7"/>
        <v>0</v>
      </c>
      <c r="AG48" s="8">
        <f t="shared" si="25"/>
        <v>0.75755637294098832</v>
      </c>
      <c r="AH48" s="8">
        <f t="shared" si="26"/>
        <v>0.97603269856618735</v>
      </c>
      <c r="AI48" s="8">
        <f t="shared" si="27"/>
        <v>0.76044728434504794</v>
      </c>
      <c r="AJ48" s="8">
        <f t="shared" si="28"/>
        <v>1.2926315444776151</v>
      </c>
      <c r="AK48" s="8">
        <f>'30.06.2016'!O48+'30.06.2016'!Q48</f>
        <v>2.2200000000000002</v>
      </c>
    </row>
    <row r="49" spans="1:37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37">W49/B49</f>
        <v>0</v>
      </c>
      <c r="AD49" s="4">
        <f t="shared" ref="AD49" si="38">Z49/E49</f>
        <v>0</v>
      </c>
      <c r="AE49" s="4">
        <f t="shared" ref="AE49" si="39">(X49+Y49)/(C49+D49)</f>
        <v>0</v>
      </c>
      <c r="AF49" s="4">
        <f t="shared" ref="AF49" si="40">(AA49+AB49)/(F49+G49)</f>
        <v>0</v>
      </c>
      <c r="AG49" s="8">
        <f t="shared" ref="AG49" si="41">(Q49+W49)/B49</f>
        <v>0.75755637294098832</v>
      </c>
      <c r="AH49" s="8">
        <f t="shared" ref="AH49" si="42">(T49+Z49)/E49</f>
        <v>0.97603269856618735</v>
      </c>
      <c r="AI49" s="8">
        <f t="shared" ref="AI49" si="43">(R49+X49)/C49</f>
        <v>0.76044728434504794</v>
      </c>
      <c r="AJ49" s="8">
        <f t="shared" ref="AJ49" si="44">(U49+V49+AA49+AB49)/(F49+G49)</f>
        <v>1.2926315444776151</v>
      </c>
      <c r="AK49" s="8">
        <f>'30.06.2016'!O49+'30.06.2016'!Q49</f>
        <v>2.6160000000000001</v>
      </c>
    </row>
    <row r="50" spans="1:37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45">W50/B50</f>
        <v>0</v>
      </c>
      <c r="AD50" s="4">
        <f t="shared" ref="AD50" si="46">Z50/E50</f>
        <v>0</v>
      </c>
      <c r="AE50" s="4">
        <f t="shared" ref="AE50" si="47">(X50+Y50)/(C50+D50)</f>
        <v>0</v>
      </c>
      <c r="AF50" s="4">
        <f t="shared" ref="AF50" si="48">(AA50+AB50)/(F50+G50)</f>
        <v>0</v>
      </c>
      <c r="AG50" s="8">
        <f t="shared" ref="AG50" si="49">(Q50+W50)/B50</f>
        <v>0.75755637294098832</v>
      </c>
      <c r="AH50" s="8">
        <f t="shared" ref="AH50" si="50">(T50+Z50)/E50</f>
        <v>0.97603269856618735</v>
      </c>
      <c r="AI50" s="8">
        <f t="shared" ref="AI50" si="51">(R50+X50)/C50</f>
        <v>0.76044728434504794</v>
      </c>
      <c r="AJ50" s="8">
        <f t="shared" ref="AJ50" si="52">(U50+V50+AA50+AB50)/(F50+G50)</f>
        <v>1.2926315444776151</v>
      </c>
      <c r="AK50" s="8">
        <f>'30.06.2016'!O50+'30.06.2016'!Q50</f>
        <v>2.7359999999999998</v>
      </c>
    </row>
    <row r="52" spans="1:37" x14ac:dyDescent="0.25">
      <c r="A52" s="11" t="s">
        <v>45</v>
      </c>
    </row>
    <row r="53" spans="1:37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3"/>
  <sheetViews>
    <sheetView zoomScaleNormal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hidden="1" customWidth="1"/>
    <col min="36" max="36" width="21.85546875" hidden="1" customWidth="1"/>
    <col min="37" max="40" width="9.140625" hidden="1" customWidth="1"/>
    <col min="41" max="41" width="23" customWidth="1"/>
  </cols>
  <sheetData>
    <row r="1" spans="1:41" ht="45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 t="s">
        <v>58</v>
      </c>
      <c r="AL1" s="28"/>
      <c r="AM1" s="28"/>
      <c r="AN1" s="29"/>
      <c r="AO1" s="44" t="s">
        <v>64</v>
      </c>
    </row>
    <row r="2" spans="1:41" x14ac:dyDescent="0.25">
      <c r="A2" s="6"/>
      <c r="B2" s="80" t="s">
        <v>0</v>
      </c>
      <c r="C2" s="81"/>
      <c r="D2" s="82"/>
      <c r="E2" s="80" t="s">
        <v>4</v>
      </c>
      <c r="F2" s="81"/>
      <c r="G2" s="81"/>
      <c r="H2" s="37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83" t="s">
        <v>12</v>
      </c>
      <c r="AA2" s="84"/>
      <c r="AB2" s="85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27" t="s">
        <v>53</v>
      </c>
      <c r="AL2" s="29"/>
      <c r="AM2" s="27" t="s">
        <v>55</v>
      </c>
      <c r="AN2" s="29"/>
      <c r="AO2" s="43"/>
    </row>
    <row r="3" spans="1:41" ht="21" x14ac:dyDescent="0.35">
      <c r="A3" s="10">
        <v>42551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  <c r="AO3" s="43" t="s">
        <v>65</v>
      </c>
    </row>
    <row r="4" spans="1:41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8" si="0">(Q4+W4)/B4</f>
        <v>1.3378944945866438</v>
      </c>
      <c r="AL4" s="8">
        <f t="shared" ref="AL4:AL28" si="1">(T4+Z4)/E4</f>
        <v>2.1815022088343299</v>
      </c>
      <c r="AM4" s="8">
        <f t="shared" ref="AM4:AM28" si="2">(R4+X4)/C4</f>
        <v>2.0532136351808479</v>
      </c>
      <c r="AN4" s="8">
        <f t="shared" ref="AN4:AN28" si="3">(U4+V4+AA4+AB4)/(F4+G4)</f>
        <v>3.0793226931744515</v>
      </c>
      <c r="AO4" s="8">
        <f>'30.06.2016'!AK4+'30.06.2016'!AL4</f>
        <v>2.8439999999999999</v>
      </c>
    </row>
    <row r="5" spans="1:41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4">W5/B5</f>
        <v>0</v>
      </c>
      <c r="AD5" s="4">
        <f t="shared" ref="AD5:AD48" si="5">Z5/E5</f>
        <v>0</v>
      </c>
      <c r="AE5" s="4">
        <f t="shared" ref="AE5:AE48" si="6">(X5+Y5)/(C5+D5)</f>
        <v>0</v>
      </c>
      <c r="AF5" s="4">
        <f t="shared" ref="AF5:AF48" si="7">(AA5+AB5)/(F5+G5)</f>
        <v>0</v>
      </c>
      <c r="AG5" s="4">
        <f t="shared" ref="AG5:AG48" si="8">I5+AC5</f>
        <v>0.9</v>
      </c>
      <c r="AH5" s="4">
        <f t="shared" ref="AH5:AH48" si="9">K5+AD5</f>
        <v>1.0900000000000001</v>
      </c>
      <c r="AI5" s="8">
        <f t="shared" ref="AI5:AJ48" si="10">AG5*1.2</f>
        <v>1.08</v>
      </c>
      <c r="AJ5" s="8">
        <f t="shared" si="10"/>
        <v>1.3080000000000001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  <c r="AO5" s="8">
        <f>'30.06.2016'!AK5+'30.06.2016'!AL5</f>
        <v>3.2190109806704714</v>
      </c>
    </row>
    <row r="6" spans="1:41" s="36" customFormat="1" x14ac:dyDescent="0.25">
      <c r="A6" s="54" t="s">
        <v>79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35">
        <f t="shared" si="0"/>
        <v>0.90567816969397608</v>
      </c>
      <c r="AL6" s="35">
        <f t="shared" si="1"/>
        <v>0.72390883085724844</v>
      </c>
      <c r="AM6" s="35"/>
      <c r="AN6" s="35"/>
      <c r="AO6" s="8">
        <f>'30.06.2016'!AK6+'30.06.2016'!AL6</f>
        <v>1.7929729279240654</v>
      </c>
    </row>
    <row r="7" spans="1:41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11">I7*1.2</f>
        <v>0.95910406086235145</v>
      </c>
      <c r="N7" s="8">
        <f t="shared" si="11"/>
        <v>0.96185727023546108</v>
      </c>
      <c r="O7" s="8">
        <f t="shared" si="11"/>
        <v>1.3192409751053764</v>
      </c>
      <c r="P7" s="8">
        <f t="shared" si="11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  <c r="AO7" s="8">
        <f>'30.06.2016'!AK7+'30.06.2016'!AL7</f>
        <v>2.6142774081058522</v>
      </c>
    </row>
    <row r="8" spans="1:41" x14ac:dyDescent="0.25">
      <c r="A8" s="54" t="s">
        <v>114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11"/>
        <v>0.95910406086235145</v>
      </c>
      <c r="N8" s="8">
        <f t="shared" si="11"/>
        <v>0.96185727023546108</v>
      </c>
      <c r="O8" s="8">
        <f t="shared" si="11"/>
        <v>1.3192409751053764</v>
      </c>
      <c r="P8" s="8">
        <f t="shared" si="11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12">W8/B8</f>
        <v>0</v>
      </c>
      <c r="AD8" s="4">
        <f t="shared" ref="AD8" si="13">Z8/E8</f>
        <v>0</v>
      </c>
      <c r="AE8" s="4">
        <f t="shared" ref="AE8" si="14">(X8+Y8)/(C8+D8)</f>
        <v>0</v>
      </c>
      <c r="AF8" s="4">
        <f t="shared" ref="AF8" si="15">(AA8+AB8)/(F8+G8)</f>
        <v>0</v>
      </c>
      <c r="AG8" s="4">
        <f t="shared" ref="AG8" si="16">I8+AC8</f>
        <v>0.79925338405195956</v>
      </c>
      <c r="AH8" s="4">
        <f t="shared" ref="AH8" si="17">K8+AD8</f>
        <v>1.0993674792544803</v>
      </c>
      <c r="AI8" s="8">
        <f t="shared" ref="AI8" si="18">AG8*1.2</f>
        <v>0.95910406086235145</v>
      </c>
      <c r="AJ8" s="8">
        <f t="shared" ref="AJ8" si="19">AH8*1.2</f>
        <v>1.3192409751053764</v>
      </c>
      <c r="AK8" s="8">
        <f t="shared" ref="AK8" si="20">(Q8+W8)/B8</f>
        <v>0.79925338405195956</v>
      </c>
      <c r="AL8" s="8">
        <f t="shared" ref="AL8" si="21">(T8+Z8)/E8</f>
        <v>1.0993674792544803</v>
      </c>
      <c r="AM8" s="8">
        <f t="shared" ref="AM8" si="22">(R8+X8)/C8</f>
        <v>0.80154772519621764</v>
      </c>
      <c r="AN8" s="8">
        <f t="shared" ref="AN8" si="23">(U8+V8+AA8+AB8)/(F8+G8)</f>
        <v>1.6965011825839753</v>
      </c>
      <c r="AO8" s="8">
        <f>'30.06.2016'!AK8+'30.06.2016'!AL8</f>
        <v>3.3225947806137079</v>
      </c>
    </row>
    <row r="9" spans="1:41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4">
        <f t="shared" si="8"/>
        <v>0.88</v>
      </c>
      <c r="AH9" s="4">
        <f t="shared" si="9"/>
        <v>1.3</v>
      </c>
      <c r="AI9" s="8">
        <f t="shared" si="10"/>
        <v>1.056</v>
      </c>
      <c r="AJ9" s="8">
        <f t="shared" si="10"/>
        <v>1.56</v>
      </c>
      <c r="AK9" s="8">
        <f t="shared" si="0"/>
        <v>0.88003251834997398</v>
      </c>
      <c r="AL9" s="8">
        <f t="shared" si="1"/>
        <v>1.2995790594155217</v>
      </c>
      <c r="AM9" s="8">
        <f t="shared" si="2"/>
        <v>1.0519376194565246</v>
      </c>
      <c r="AN9" s="8">
        <f t="shared" si="3"/>
        <v>1.5630771489392941</v>
      </c>
      <c r="AO9" s="8">
        <f>'30.06.2016'!AK9+'30.06.2016'!AL9</f>
        <v>3.0503999999999998</v>
      </c>
    </row>
    <row r="10" spans="1:41" s="36" customFormat="1" x14ac:dyDescent="0.25">
      <c r="A10" s="54" t="s">
        <v>84</v>
      </c>
      <c r="B10" s="34">
        <v>12.874000000000001</v>
      </c>
      <c r="C10" s="34">
        <v>3.2320000000000002</v>
      </c>
      <c r="D10" s="34">
        <v>0</v>
      </c>
      <c r="E10" s="34">
        <v>12.874000000000001</v>
      </c>
      <c r="F10" s="34">
        <v>3.2320000000000002</v>
      </c>
      <c r="G10" s="34">
        <v>0</v>
      </c>
      <c r="H10" s="34">
        <v>44.454999999999998</v>
      </c>
      <c r="I10" s="34">
        <v>0.95</v>
      </c>
      <c r="J10" s="34">
        <v>0.95</v>
      </c>
      <c r="K10" s="34">
        <v>1.1299999999999999</v>
      </c>
      <c r="L10" s="34">
        <v>1.1299999999999999</v>
      </c>
      <c r="M10" s="34">
        <v>1.1399999999999999</v>
      </c>
      <c r="N10" s="34">
        <v>1.1399999999999999</v>
      </c>
      <c r="O10" s="34">
        <v>1.36</v>
      </c>
      <c r="P10" s="34">
        <v>1.36</v>
      </c>
      <c r="Q10" s="34">
        <v>9.3949999999999996</v>
      </c>
      <c r="R10" s="34">
        <v>2.911</v>
      </c>
      <c r="S10" s="34">
        <v>0</v>
      </c>
      <c r="T10" s="34">
        <v>15.593999999999999</v>
      </c>
      <c r="U10" s="34">
        <v>3.556</v>
      </c>
      <c r="V10" s="34">
        <v>9.2550000000000008</v>
      </c>
      <c r="W10" s="34"/>
      <c r="X10" s="34"/>
      <c r="Y10" s="34"/>
      <c r="Z10" s="34"/>
      <c r="AA10" s="34"/>
      <c r="AB10" s="34"/>
      <c r="AC10" s="34">
        <f t="shared" si="4"/>
        <v>0</v>
      </c>
      <c r="AD10" s="34">
        <f t="shared" si="5"/>
        <v>0</v>
      </c>
      <c r="AE10" s="34">
        <f t="shared" si="6"/>
        <v>0</v>
      </c>
      <c r="AF10" s="34">
        <f t="shared" si="7"/>
        <v>0</v>
      </c>
      <c r="AG10" s="4">
        <f t="shared" si="8"/>
        <v>0.95</v>
      </c>
      <c r="AH10" s="4">
        <f t="shared" si="9"/>
        <v>1.1299999999999999</v>
      </c>
      <c r="AI10" s="8">
        <f t="shared" si="10"/>
        <v>1.1399999999999999</v>
      </c>
      <c r="AJ10" s="8">
        <f t="shared" si="10"/>
        <v>1.3559999999999999</v>
      </c>
      <c r="AK10" s="35">
        <f t="shared" si="0"/>
        <v>0.72976541867329492</v>
      </c>
      <c r="AL10" s="35">
        <f t="shared" si="1"/>
        <v>1.2112785459064781</v>
      </c>
      <c r="AM10" s="35">
        <f t="shared" si="2"/>
        <v>0.90068069306930687</v>
      </c>
      <c r="AN10" s="35">
        <f t="shared" si="3"/>
        <v>3.9637995049504946</v>
      </c>
      <c r="AO10" s="8">
        <f>'30.06.2016'!AK10+'30.06.2016'!AL10</f>
        <v>2.4935999999999998</v>
      </c>
    </row>
    <row r="11" spans="1:41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1.0967769959169489E-2</v>
      </c>
      <c r="AD11" s="4">
        <f t="shared" si="5"/>
        <v>0</v>
      </c>
      <c r="AE11" s="4">
        <f t="shared" si="6"/>
        <v>0.10334020974245813</v>
      </c>
      <c r="AF11" s="4">
        <f t="shared" si="7"/>
        <v>0</v>
      </c>
      <c r="AG11" s="4">
        <f t="shared" si="8"/>
        <v>0.62096776995916947</v>
      </c>
      <c r="AH11" s="4">
        <f t="shared" si="9"/>
        <v>0.8</v>
      </c>
      <c r="AI11" s="8">
        <f t="shared" si="10"/>
        <v>0.74516132395100332</v>
      </c>
      <c r="AJ11" s="8">
        <f t="shared" si="10"/>
        <v>0.96</v>
      </c>
      <c r="AK11" s="8">
        <f t="shared" si="0"/>
        <v>0.61889388411085056</v>
      </c>
      <c r="AL11" s="8">
        <f t="shared" si="1"/>
        <v>0.79558602983379723</v>
      </c>
      <c r="AM11" s="8">
        <f t="shared" si="2"/>
        <v>0.81573140314685566</v>
      </c>
      <c r="AN11" s="8">
        <f t="shared" si="3"/>
        <v>0.84199271802577591</v>
      </c>
      <c r="AO11" s="8">
        <f>'30.06.2016'!AK11+'30.06.2016'!AL11</f>
        <v>2.3003999999999998</v>
      </c>
    </row>
    <row r="12" spans="1:41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4">
        <f t="shared" si="8"/>
        <v>0.98</v>
      </c>
      <c r="AH12" s="4">
        <f t="shared" si="9"/>
        <v>1.3</v>
      </c>
      <c r="AI12" s="8">
        <f t="shared" si="10"/>
        <v>1.1759999999999999</v>
      </c>
      <c r="AJ12" s="8">
        <f t="shared" si="10"/>
        <v>1.56</v>
      </c>
      <c r="AK12" s="8">
        <f t="shared" si="0"/>
        <v>0.97989817704056492</v>
      </c>
      <c r="AL12" s="8">
        <f t="shared" si="1"/>
        <v>1.299988393108823</v>
      </c>
      <c r="AM12" s="8">
        <f t="shared" si="2"/>
        <v>0.98074142916150364</v>
      </c>
      <c r="AN12" s="8">
        <f t="shared" si="3"/>
        <v>1.7523994811932551</v>
      </c>
      <c r="AO12" s="8">
        <f>'30.06.2016'!AK12+'30.06.2016'!AL12</f>
        <v>3.048</v>
      </c>
    </row>
    <row r="13" spans="1:41" s="36" customFormat="1" x14ac:dyDescent="0.25">
      <c r="A13" s="54" t="s">
        <v>20</v>
      </c>
      <c r="B13" s="34">
        <v>36.872999999999998</v>
      </c>
      <c r="C13" s="34">
        <v>11.788</v>
      </c>
      <c r="D13" s="34">
        <v>0</v>
      </c>
      <c r="E13" s="34">
        <v>36.313000000000002</v>
      </c>
      <c r="F13" s="34">
        <v>7.87</v>
      </c>
      <c r="G13" s="34">
        <v>0</v>
      </c>
      <c r="H13" s="34"/>
      <c r="I13" s="34">
        <v>0.8</v>
      </c>
      <c r="J13" s="34">
        <v>0.8</v>
      </c>
      <c r="K13" s="34">
        <v>1.6</v>
      </c>
      <c r="L13" s="34">
        <v>1.6</v>
      </c>
      <c r="M13" s="34">
        <v>0.96</v>
      </c>
      <c r="N13" s="34">
        <v>0.96</v>
      </c>
      <c r="O13" s="34">
        <v>1.92</v>
      </c>
      <c r="P13" s="34">
        <v>1.92</v>
      </c>
      <c r="Q13" s="34">
        <v>25.811</v>
      </c>
      <c r="R13" s="34">
        <v>8.2520000000000007</v>
      </c>
      <c r="S13" s="34">
        <v>0</v>
      </c>
      <c r="T13" s="34">
        <v>53.38</v>
      </c>
      <c r="U13" s="34">
        <v>11.569000000000001</v>
      </c>
      <c r="V13" s="34"/>
      <c r="W13" s="34"/>
      <c r="X13" s="34"/>
      <c r="Y13" s="34"/>
      <c r="Z13" s="34"/>
      <c r="AA13" s="34"/>
      <c r="AB13" s="34"/>
      <c r="AC13" s="34">
        <f t="shared" si="4"/>
        <v>0</v>
      </c>
      <c r="AD13" s="34">
        <f t="shared" si="5"/>
        <v>0</v>
      </c>
      <c r="AE13" s="34">
        <f t="shared" si="6"/>
        <v>0</v>
      </c>
      <c r="AF13" s="34">
        <f t="shared" si="7"/>
        <v>0</v>
      </c>
      <c r="AG13" s="4">
        <f t="shared" si="8"/>
        <v>0.8</v>
      </c>
      <c r="AH13" s="4">
        <f t="shared" si="9"/>
        <v>1.6</v>
      </c>
      <c r="AI13" s="8">
        <f t="shared" si="10"/>
        <v>0.96</v>
      </c>
      <c r="AJ13" s="8">
        <f t="shared" si="10"/>
        <v>1.92</v>
      </c>
      <c r="AK13" s="35">
        <f t="shared" si="0"/>
        <v>0.69999728798850114</v>
      </c>
      <c r="AL13" s="35">
        <f t="shared" si="1"/>
        <v>1.4699969707818137</v>
      </c>
      <c r="AM13" s="35">
        <f t="shared" si="2"/>
        <v>0.70003393281303028</v>
      </c>
      <c r="AN13" s="35">
        <f t="shared" si="3"/>
        <v>1.470012706480305</v>
      </c>
      <c r="AO13" s="8">
        <f>'30.06.2016'!AK13+'30.06.2016'!AL13</f>
        <v>3.1512000000000002</v>
      </c>
    </row>
    <row r="14" spans="1:41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4">
        <f t="shared" si="8"/>
        <v>1.1499999999999999</v>
      </c>
      <c r="AH14" s="4">
        <f t="shared" si="9"/>
        <v>1.3</v>
      </c>
      <c r="AI14" s="8">
        <f t="shared" si="10"/>
        <v>1.38</v>
      </c>
      <c r="AJ14" s="8">
        <f t="shared" si="10"/>
        <v>1.56</v>
      </c>
      <c r="AK14" s="8">
        <f t="shared" si="0"/>
        <v>1.1520338946782789</v>
      </c>
      <c r="AL14" s="8">
        <f t="shared" si="1"/>
        <v>1.3016703656114941</v>
      </c>
      <c r="AM14" s="8">
        <f t="shared" si="2"/>
        <v>1.2099607267705321</v>
      </c>
      <c r="AN14" s="8">
        <f t="shared" si="3"/>
        <v>1.3286790266512165</v>
      </c>
      <c r="AO14" s="8">
        <f>'30.06.2016'!AK14+'30.06.2016'!AL14</f>
        <v>3.51</v>
      </c>
    </row>
    <row r="15" spans="1:41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  <c r="AJ15" s="8"/>
      <c r="AK15" s="8"/>
      <c r="AL15" s="8"/>
      <c r="AM15" s="8"/>
      <c r="AN15" s="8"/>
      <c r="AO15" s="8">
        <f>'30.06.2016'!AK15+'30.06.2016'!AL15</f>
        <v>3.8328000000000002</v>
      </c>
    </row>
    <row r="16" spans="1:41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4"/>
        <v>0.11849604637715984</v>
      </c>
      <c r="AD16" s="4">
        <f t="shared" si="5"/>
        <v>0.11882713454940048</v>
      </c>
      <c r="AE16" s="4">
        <f t="shared" si="6"/>
        <v>7.8722718617255022E-2</v>
      </c>
      <c r="AF16" s="4">
        <f t="shared" si="7"/>
        <v>6.5533099571828804E-2</v>
      </c>
      <c r="AG16" s="4">
        <f t="shared" si="8"/>
        <v>0.99849604637715983</v>
      </c>
      <c r="AH16" s="4">
        <f t="shared" si="9"/>
        <v>1.0288271345494004</v>
      </c>
      <c r="AI16" s="8">
        <f t="shared" si="10"/>
        <v>1.1981952556525917</v>
      </c>
      <c r="AJ16" s="8">
        <f t="shared" si="10"/>
        <v>1.2345925614592805</v>
      </c>
      <c r="AK16" s="8">
        <f t="shared" si="0"/>
        <v>0.99849814896860367</v>
      </c>
      <c r="AL16" s="8">
        <f t="shared" si="1"/>
        <v>1.0288065780725819</v>
      </c>
      <c r="AM16" s="8">
        <f t="shared" si="2"/>
        <v>0.95872857770616671</v>
      </c>
      <c r="AN16" s="8">
        <f t="shared" si="3"/>
        <v>0.97554666713653904</v>
      </c>
      <c r="AO16" s="8">
        <f>'30.06.2016'!AK16+'30.06.2016'!AL16</f>
        <v>2.9880000000000004</v>
      </c>
    </row>
    <row r="17" spans="1:41" s="36" customFormat="1" x14ac:dyDescent="0.25">
      <c r="A17" s="54" t="s">
        <v>22</v>
      </c>
      <c r="B17" s="34">
        <v>48.48</v>
      </c>
      <c r="C17" s="34">
        <v>6.8789999999999996</v>
      </c>
      <c r="D17" s="34">
        <v>7.4999999999999997E-2</v>
      </c>
      <c r="E17" s="34">
        <v>46.804000000000002</v>
      </c>
      <c r="F17" s="34">
        <v>4.7789999999999999</v>
      </c>
      <c r="G17" s="34"/>
      <c r="H17" s="34"/>
      <c r="I17" s="34">
        <v>1.1399999999999999</v>
      </c>
      <c r="J17" s="34">
        <v>1.68</v>
      </c>
      <c r="K17" s="34">
        <v>1.68</v>
      </c>
      <c r="L17" s="34">
        <v>2.71</v>
      </c>
      <c r="M17" s="34">
        <v>1.3680000000000001</v>
      </c>
      <c r="N17" s="34">
        <v>2.016</v>
      </c>
      <c r="O17" s="34">
        <v>2.016</v>
      </c>
      <c r="P17" s="34">
        <v>3.2519999999999998</v>
      </c>
      <c r="Q17" s="34">
        <v>55.267000000000003</v>
      </c>
      <c r="R17" s="34">
        <v>11.557</v>
      </c>
      <c r="S17" s="34">
        <v>0.126</v>
      </c>
      <c r="T17" s="34">
        <v>78.631</v>
      </c>
      <c r="U17" s="34">
        <v>12.951000000000001</v>
      </c>
      <c r="V17" s="34">
        <v>0</v>
      </c>
      <c r="W17" s="34">
        <v>7.694</v>
      </c>
      <c r="X17" s="34">
        <v>0.33</v>
      </c>
      <c r="Y17" s="34">
        <v>1.9E-2</v>
      </c>
      <c r="Z17" s="34">
        <v>0</v>
      </c>
      <c r="AA17" s="34">
        <v>0</v>
      </c>
      <c r="AB17" s="34">
        <v>0</v>
      </c>
      <c r="AC17" s="34">
        <f t="shared" si="4"/>
        <v>0.15870462046204623</v>
      </c>
      <c r="AD17" s="34">
        <f t="shared" si="5"/>
        <v>0</v>
      </c>
      <c r="AE17" s="34">
        <f t="shared" si="6"/>
        <v>5.0186942766752951E-2</v>
      </c>
      <c r="AF17" s="34">
        <f t="shared" si="7"/>
        <v>0</v>
      </c>
      <c r="AG17" s="4">
        <f t="shared" si="8"/>
        <v>1.298704620462046</v>
      </c>
      <c r="AH17" s="4">
        <f t="shared" si="9"/>
        <v>1.68</v>
      </c>
      <c r="AI17" s="8">
        <f t="shared" si="10"/>
        <v>1.5584455445544552</v>
      </c>
      <c r="AJ17" s="8">
        <f t="shared" si="10"/>
        <v>2.016</v>
      </c>
      <c r="AK17" s="35">
        <f t="shared" si="0"/>
        <v>1.2987004950495051</v>
      </c>
      <c r="AL17" s="35">
        <f t="shared" si="1"/>
        <v>1.6800059823946671</v>
      </c>
      <c r="AM17" s="35">
        <f t="shared" si="2"/>
        <v>1.7280127925570579</v>
      </c>
      <c r="AN17" s="35">
        <f t="shared" si="3"/>
        <v>2.7099811676082863</v>
      </c>
      <c r="AO17" s="8">
        <f>'30.06.2016'!AK17+'30.06.2016'!AL17</f>
        <v>3.946445358299064</v>
      </c>
    </row>
    <row r="18" spans="1:41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 s="4">
        <f t="shared" si="4"/>
        <v>6.9620980531868437E-2</v>
      </c>
      <c r="AD18" s="4">
        <f t="shared" si="5"/>
        <v>3.5452454816255349E-2</v>
      </c>
      <c r="AE18" s="4">
        <f t="shared" si="6"/>
        <v>6.6647452986526398E-2</v>
      </c>
      <c r="AF18" s="4">
        <f t="shared" si="7"/>
        <v>0</v>
      </c>
      <c r="AG18" s="4">
        <f t="shared" si="8"/>
        <v>1.0996209805318684</v>
      </c>
      <c r="AH18" s="4">
        <f t="shared" si="9"/>
        <v>1.0654524548162554</v>
      </c>
      <c r="AI18" s="8">
        <f t="shared" si="10"/>
        <v>1.319545176638242</v>
      </c>
      <c r="AJ18" s="8">
        <f t="shared" si="10"/>
        <v>1.2785429457795063</v>
      </c>
      <c r="AK18" s="8">
        <f t="shared" si="0"/>
        <v>0.51169926678465538</v>
      </c>
      <c r="AL18" s="8">
        <f t="shared" si="1"/>
        <v>1.0327977651216991</v>
      </c>
      <c r="AM18" s="8">
        <f t="shared" si="2"/>
        <v>0.87509244802366659</v>
      </c>
      <c r="AN18" s="8">
        <f t="shared" si="3"/>
        <v>0.79187448988845555</v>
      </c>
      <c r="AO18" s="8">
        <f>'30.06.2016'!AK18+'30.06.2016'!AL18</f>
        <v>3.8279999999999994</v>
      </c>
    </row>
    <row r="19" spans="1:41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4">
        <f t="shared" si="8"/>
        <v>0.88</v>
      </c>
      <c r="AH19" s="4">
        <f t="shared" si="9"/>
        <v>1.64</v>
      </c>
      <c r="AI19" s="8">
        <f t="shared" si="10"/>
        <v>1.056</v>
      </c>
      <c r="AJ19" s="8">
        <f t="shared" si="10"/>
        <v>1.9679999999999997</v>
      </c>
      <c r="AK19" s="8">
        <f t="shared" si="0"/>
        <v>0.87942701671976364</v>
      </c>
      <c r="AL19" s="8">
        <f t="shared" si="1"/>
        <v>1.639238711141366</v>
      </c>
      <c r="AM19" s="8">
        <f t="shared" si="2"/>
        <v>1.0438565051643804</v>
      </c>
      <c r="AN19" s="8">
        <f t="shared" si="3"/>
        <v>1.8885325850953669</v>
      </c>
      <c r="AO19" s="8">
        <f>'30.06.2016'!AK19+'30.06.2016'!AL19</f>
        <v>4.0311481768155701</v>
      </c>
    </row>
    <row r="20" spans="1:41" s="36" customFormat="1" x14ac:dyDescent="0.25">
      <c r="A20" s="54" t="s">
        <v>82</v>
      </c>
      <c r="B20" s="34">
        <v>41.515999999999998</v>
      </c>
      <c r="C20" s="34">
        <v>14.92</v>
      </c>
      <c r="D20" s="34">
        <v>0</v>
      </c>
      <c r="E20" s="34">
        <v>38.89</v>
      </c>
      <c r="F20" s="34">
        <v>13.564</v>
      </c>
      <c r="G20" s="34">
        <v>0</v>
      </c>
      <c r="H20" s="34"/>
      <c r="I20" s="34">
        <v>1</v>
      </c>
      <c r="J20" s="34">
        <v>1</v>
      </c>
      <c r="K20" s="34">
        <v>2.08</v>
      </c>
      <c r="L20" s="34">
        <v>2.08</v>
      </c>
      <c r="M20" s="34">
        <v>1.2</v>
      </c>
      <c r="N20" s="34">
        <v>1.2</v>
      </c>
      <c r="O20" s="34">
        <v>2.496</v>
      </c>
      <c r="P20" s="34">
        <v>2.496</v>
      </c>
      <c r="Q20" s="34">
        <v>40.279000000000003</v>
      </c>
      <c r="R20" s="34">
        <v>14.988</v>
      </c>
      <c r="S20" s="34">
        <v>0</v>
      </c>
      <c r="T20" s="34">
        <v>80.891000000000005</v>
      </c>
      <c r="U20" s="34">
        <v>28.213000000000001</v>
      </c>
      <c r="V20" s="34">
        <v>0</v>
      </c>
      <c r="W20" s="34">
        <v>4.5049999999999999</v>
      </c>
      <c r="X20" s="34">
        <v>1.718</v>
      </c>
      <c r="Y20" s="34">
        <v>0</v>
      </c>
      <c r="Z20" s="34">
        <v>6.2770000000000001</v>
      </c>
      <c r="AA20" s="34">
        <v>2.1869999999999998</v>
      </c>
      <c r="AB20" s="34">
        <v>0</v>
      </c>
      <c r="AC20" s="34">
        <f t="shared" si="4"/>
        <v>0.1085123807688602</v>
      </c>
      <c r="AD20" s="34">
        <f t="shared" si="5"/>
        <v>0.16140395988686038</v>
      </c>
      <c r="AE20" s="34">
        <f t="shared" si="6"/>
        <v>0.11514745308310992</v>
      </c>
      <c r="AF20" s="34">
        <f t="shared" si="7"/>
        <v>0.16123562370982009</v>
      </c>
      <c r="AG20" s="4">
        <f t="shared" si="8"/>
        <v>1.1085123807688602</v>
      </c>
      <c r="AH20" s="4">
        <f t="shared" si="9"/>
        <v>2.2414039598868603</v>
      </c>
      <c r="AI20" s="8">
        <f t="shared" si="10"/>
        <v>1.3302148569226322</v>
      </c>
      <c r="AJ20" s="8">
        <f t="shared" si="10"/>
        <v>2.6896847518642324</v>
      </c>
      <c r="AK20" s="35">
        <f t="shared" si="0"/>
        <v>1.0787166393679548</v>
      </c>
      <c r="AL20" s="35">
        <f t="shared" si="1"/>
        <v>2.2413988171766523</v>
      </c>
      <c r="AM20" s="35">
        <f t="shared" si="2"/>
        <v>1.11970509383378</v>
      </c>
      <c r="AN20" s="35">
        <f t="shared" si="3"/>
        <v>2.2412267767620171</v>
      </c>
      <c r="AO20" s="8">
        <f>'30.06.2016'!AK20+'30.06.2016'!AL20</f>
        <v>4.3657960047003517</v>
      </c>
    </row>
    <row r="21" spans="1:41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 t="shared" si="8"/>
        <v>0</v>
      </c>
      <c r="AH21" s="4">
        <f t="shared" si="9"/>
        <v>0</v>
      </c>
      <c r="AI21" s="8">
        <f t="shared" si="10"/>
        <v>0</v>
      </c>
      <c r="AJ21" s="8">
        <f t="shared" si="10"/>
        <v>0</v>
      </c>
      <c r="AK21" s="8"/>
      <c r="AL21" s="8"/>
      <c r="AM21" s="8"/>
      <c r="AN21" s="8"/>
      <c r="AO21" s="8">
        <f>'30.06.2016'!AK21+'30.06.2016'!AL21</f>
        <v>3.1259170250667263</v>
      </c>
    </row>
    <row r="22" spans="1:41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4"/>
        <v>5.9174293350611491E-3</v>
      </c>
      <c r="AD22" s="4">
        <f t="shared" si="5"/>
        <v>5.889227873654812E-3</v>
      </c>
      <c r="AE22" s="4">
        <f t="shared" si="6"/>
        <v>1.4628205774898577E-3</v>
      </c>
      <c r="AF22" s="4">
        <f t="shared" si="7"/>
        <v>9.4609936746499425E-4</v>
      </c>
      <c r="AG22" s="4">
        <f t="shared" si="8"/>
        <v>0.88369138252207013</v>
      </c>
      <c r="AH22" s="4">
        <f t="shared" si="9"/>
        <v>1.6710127549342522</v>
      </c>
      <c r="AI22" s="8">
        <f t="shared" si="10"/>
        <v>1.0604296590264841</v>
      </c>
      <c r="AJ22" s="8">
        <f t="shared" si="10"/>
        <v>2.0052153059211024</v>
      </c>
      <c r="AK22" s="8">
        <f t="shared" si="0"/>
        <v>0.88369138252207025</v>
      </c>
      <c r="AL22" s="8">
        <f t="shared" si="1"/>
        <v>1.6710127549342522</v>
      </c>
      <c r="AM22" s="8">
        <f t="shared" si="2"/>
        <v>0.94171776930670958</v>
      </c>
      <c r="AN22" s="8">
        <f t="shared" si="3"/>
        <v>2.1638049413418394</v>
      </c>
      <c r="AO22" s="8">
        <f>'30.06.2016'!AK22+'30.06.2016'!AL22</f>
        <v>3.8159999999999998</v>
      </c>
    </row>
    <row r="23" spans="1:41" s="36" customFormat="1" x14ac:dyDescent="0.25">
      <c r="A23" s="54" t="s">
        <v>27</v>
      </c>
      <c r="B23" s="34">
        <v>27.053999999999998</v>
      </c>
      <c r="C23" s="34">
        <v>8.9260000000000002</v>
      </c>
      <c r="D23" s="34">
        <v>0</v>
      </c>
      <c r="E23" s="34">
        <v>24.202999999999999</v>
      </c>
      <c r="F23" s="34">
        <v>3.0680000000000001</v>
      </c>
      <c r="G23" s="34">
        <v>0</v>
      </c>
      <c r="H23" s="34"/>
      <c r="I23" s="34">
        <v>0.8</v>
      </c>
      <c r="J23" s="34">
        <v>0.8</v>
      </c>
      <c r="K23" s="34">
        <v>1.1399999999999999</v>
      </c>
      <c r="L23" s="34">
        <v>1.1399999999999999</v>
      </c>
      <c r="M23" s="34">
        <v>0.96</v>
      </c>
      <c r="N23" s="34">
        <v>0.96</v>
      </c>
      <c r="O23" s="34">
        <v>1.37</v>
      </c>
      <c r="P23" s="34">
        <v>1.37</v>
      </c>
      <c r="Q23" s="34">
        <v>20.622</v>
      </c>
      <c r="R23" s="34">
        <v>8.1769999999999996</v>
      </c>
      <c r="S23" s="34">
        <v>0</v>
      </c>
      <c r="T23" s="34">
        <v>26.148</v>
      </c>
      <c r="U23" s="34">
        <v>4.976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f t="shared" si="4"/>
        <v>0</v>
      </c>
      <c r="AD23" s="34">
        <f t="shared" si="5"/>
        <v>0</v>
      </c>
      <c r="AE23" s="34">
        <f t="shared" si="6"/>
        <v>0</v>
      </c>
      <c r="AF23" s="34">
        <f t="shared" si="7"/>
        <v>0</v>
      </c>
      <c r="AG23" s="4">
        <f t="shared" si="8"/>
        <v>0.8</v>
      </c>
      <c r="AH23" s="4">
        <f t="shared" si="9"/>
        <v>1.1399999999999999</v>
      </c>
      <c r="AI23" s="8">
        <f t="shared" si="10"/>
        <v>0.96</v>
      </c>
      <c r="AJ23" s="8">
        <f t="shared" si="10"/>
        <v>1.3679999999999999</v>
      </c>
      <c r="AK23" s="35">
        <f t="shared" si="0"/>
        <v>0.76225327123530717</v>
      </c>
      <c r="AL23" s="35">
        <f t="shared" si="1"/>
        <v>1.0803619386026526</v>
      </c>
      <c r="AM23" s="35">
        <f t="shared" si="2"/>
        <v>0.9160878332959892</v>
      </c>
      <c r="AN23" s="35">
        <f t="shared" si="3"/>
        <v>1.621903520208605</v>
      </c>
      <c r="AO23" s="8">
        <f>'30.06.2016'!AK23+'30.06.2016'!AL23</f>
        <v>3.2831999999999999</v>
      </c>
    </row>
    <row r="24" spans="1:41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4">
        <f t="shared" si="8"/>
        <v>1.1100000000000001</v>
      </c>
      <c r="AH24" s="4">
        <f t="shared" si="9"/>
        <v>1.42</v>
      </c>
      <c r="AI24" s="8">
        <f t="shared" si="10"/>
        <v>1.3320000000000001</v>
      </c>
      <c r="AJ24" s="8">
        <f t="shared" si="10"/>
        <v>1.704</v>
      </c>
      <c r="AK24" s="8">
        <f t="shared" si="0"/>
        <v>1.0845812438757276</v>
      </c>
      <c r="AL24" s="8">
        <f t="shared" si="1"/>
        <v>1.373533830622842</v>
      </c>
      <c r="AM24" s="8">
        <f t="shared" si="2"/>
        <v>1.080019864260884</v>
      </c>
      <c r="AN24" s="8">
        <f t="shared" si="3"/>
        <v>1.3716961563845502</v>
      </c>
      <c r="AO24" s="8">
        <f>'30.06.2016'!AK24+'30.06.2016'!AL24</f>
        <v>3.4450017061727771</v>
      </c>
    </row>
    <row r="25" spans="1:41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4"/>
        <v>0.10616369895976012</v>
      </c>
      <c r="AD25" s="4">
        <f t="shared" si="5"/>
        <v>0.10538616644262495</v>
      </c>
      <c r="AE25" s="4">
        <f t="shared" si="6"/>
        <v>0.17103031745559491</v>
      </c>
      <c r="AF25" s="4">
        <f t="shared" si="7"/>
        <v>0.16326458289035367</v>
      </c>
      <c r="AG25" s="4">
        <f t="shared" si="8"/>
        <v>0.86816369895976009</v>
      </c>
      <c r="AH25" s="4">
        <f t="shared" si="9"/>
        <v>1.3183861664426251</v>
      </c>
      <c r="AI25" s="8">
        <f t="shared" si="10"/>
        <v>1.041796438751712</v>
      </c>
      <c r="AJ25" s="8">
        <f t="shared" si="10"/>
        <v>1.58206339973115</v>
      </c>
      <c r="AK25" s="8">
        <f t="shared" si="0"/>
        <v>0.867745159737904</v>
      </c>
      <c r="AL25" s="8">
        <f t="shared" si="1"/>
        <v>1.3183505438103387</v>
      </c>
      <c r="AM25" s="8">
        <f t="shared" si="2"/>
        <v>0.93286424087352371</v>
      </c>
      <c r="AN25" s="8">
        <f t="shared" si="3"/>
        <v>1.8613296477425756</v>
      </c>
      <c r="AO25" s="8">
        <f>'30.06.2016'!AK25+'30.06.2016'!AL25</f>
        <v>2.4</v>
      </c>
    </row>
    <row r="26" spans="1:41" s="36" customFormat="1" x14ac:dyDescent="0.25">
      <c r="A26" s="54" t="s">
        <v>68</v>
      </c>
      <c r="B26" s="34">
        <v>65.808000000000007</v>
      </c>
      <c r="C26" s="34">
        <v>30.744</v>
      </c>
      <c r="D26" s="34">
        <v>0</v>
      </c>
      <c r="E26" s="34">
        <v>62.63</v>
      </c>
      <c r="F26" s="34">
        <v>20.655000000000001</v>
      </c>
      <c r="G26" s="34"/>
      <c r="H26" s="34"/>
      <c r="I26" s="34">
        <v>0.89</v>
      </c>
      <c r="J26" s="34">
        <v>1.28</v>
      </c>
      <c r="K26" s="34">
        <v>0.89</v>
      </c>
      <c r="L26" s="34">
        <v>1.28</v>
      </c>
      <c r="M26" s="34">
        <v>1.0680000000000001</v>
      </c>
      <c r="N26" s="34">
        <v>1.536</v>
      </c>
      <c r="O26" s="34">
        <v>1.0680000000000001</v>
      </c>
      <c r="P26" s="34">
        <v>1.536</v>
      </c>
      <c r="Q26" s="34">
        <v>58.569000000000003</v>
      </c>
      <c r="R26" s="34">
        <v>39.351999999999997</v>
      </c>
      <c r="S26" s="34">
        <v>0</v>
      </c>
      <c r="T26" s="34">
        <v>56.006</v>
      </c>
      <c r="U26" s="34">
        <v>30.353000000000002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f t="shared" si="4"/>
        <v>0</v>
      </c>
      <c r="AD26" s="34">
        <f t="shared" si="5"/>
        <v>0</v>
      </c>
      <c r="AE26" s="34">
        <f t="shared" si="6"/>
        <v>0</v>
      </c>
      <c r="AF26" s="34">
        <f t="shared" si="7"/>
        <v>0</v>
      </c>
      <c r="AG26" s="4">
        <f t="shared" si="8"/>
        <v>0.89</v>
      </c>
      <c r="AH26" s="4">
        <f t="shared" si="9"/>
        <v>0.89</v>
      </c>
      <c r="AI26" s="8">
        <f t="shared" si="10"/>
        <v>1.0680000000000001</v>
      </c>
      <c r="AJ26" s="8">
        <f t="shared" si="10"/>
        <v>1.0680000000000001</v>
      </c>
      <c r="AK26" s="35">
        <f t="shared" si="0"/>
        <v>0.88999817651349378</v>
      </c>
      <c r="AL26" s="35">
        <f t="shared" si="1"/>
        <v>0.8942359891425834</v>
      </c>
      <c r="AM26" s="35">
        <f t="shared" si="2"/>
        <v>1.2799895914650012</v>
      </c>
      <c r="AN26" s="35">
        <f t="shared" si="3"/>
        <v>1.469523117889131</v>
      </c>
      <c r="AO26" s="8">
        <f>'30.06.2016'!AK26+'30.06.2016'!AL26</f>
        <v>2.7</v>
      </c>
    </row>
    <row r="27" spans="1:41" x14ac:dyDescent="0.25">
      <c r="A27" s="54" t="s">
        <v>111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24">W27/B27</f>
        <v>0</v>
      </c>
      <c r="AD27" s="4">
        <f t="shared" ref="AD27" si="25">Z27/E27</f>
        <v>0</v>
      </c>
      <c r="AE27" s="4">
        <f t="shared" ref="AE27" si="26">(X27+Y27)/(C27+D27)</f>
        <v>0</v>
      </c>
      <c r="AF27" s="4">
        <f t="shared" ref="AF27" si="27">(AA27+AB27)/(F27+G27)</f>
        <v>0</v>
      </c>
      <c r="AG27" s="4">
        <f t="shared" ref="AG27" si="28">I27+AC27</f>
        <v>0.75</v>
      </c>
      <c r="AH27" s="4">
        <f t="shared" ref="AH27" si="29">K27+AD27</f>
        <v>1.24</v>
      </c>
      <c r="AI27" s="8">
        <f t="shared" ref="AI27" si="30">AG27*1.2</f>
        <v>0.89999999999999991</v>
      </c>
      <c r="AJ27" s="8">
        <f t="shared" ref="AJ27" si="31">AH27*1.2</f>
        <v>1.488</v>
      </c>
      <c r="AK27" s="8">
        <f t="shared" ref="AK27" si="32">(Q27+W27)/B27</f>
        <v>0.75615624673314896</v>
      </c>
      <c r="AL27" s="8">
        <f t="shared" ref="AL27" si="33">(T27+Z27)/E27</f>
        <v>1.2315762399589876</v>
      </c>
      <c r="AM27" s="8">
        <f t="shared" ref="AM27" si="34">(R27+X27)/C27</f>
        <v>0.65771646125267458</v>
      </c>
      <c r="AN27" s="8">
        <f t="shared" ref="AN27" si="35">(U27+V27+AA27+AB27)/(F27+G27)</f>
        <v>1.1102469659745284</v>
      </c>
      <c r="AO27" s="8">
        <f>'30.06.2016'!AK27+'30.06.2016'!AL27</f>
        <v>3.6479999999999997</v>
      </c>
    </row>
    <row r="28" spans="1:41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0.75</v>
      </c>
      <c r="AH28" s="4">
        <f t="shared" si="9"/>
        <v>1.24</v>
      </c>
      <c r="AI28" s="8">
        <f t="shared" si="10"/>
        <v>0.89999999999999991</v>
      </c>
      <c r="AJ28" s="8">
        <f t="shared" si="10"/>
        <v>1.488</v>
      </c>
      <c r="AK28" s="8">
        <f t="shared" si="0"/>
        <v>0.75615624673314896</v>
      </c>
      <c r="AL28" s="8">
        <f t="shared" si="1"/>
        <v>1.2315762399589876</v>
      </c>
      <c r="AM28" s="8">
        <f t="shared" si="2"/>
        <v>0.65771646125267458</v>
      </c>
      <c r="AN28" s="8">
        <f t="shared" si="3"/>
        <v>1.1102469659745284</v>
      </c>
      <c r="AO28" s="8">
        <f>'30.06.2016'!AK28+'30.06.2016'!AL28</f>
        <v>2.9939999999999998</v>
      </c>
    </row>
    <row r="29" spans="1:41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0.95</v>
      </c>
      <c r="AH29" s="4">
        <f t="shared" si="9"/>
        <v>1.2</v>
      </c>
      <c r="AI29" s="8">
        <f t="shared" si="10"/>
        <v>1.1399999999999999</v>
      </c>
      <c r="AJ29" s="8">
        <f t="shared" si="10"/>
        <v>1.44</v>
      </c>
      <c r="AK29" s="8">
        <f>(Q29+W29)/B29</f>
        <v>0.94997561885093085</v>
      </c>
      <c r="AL29" s="8">
        <f>(T29+Z29)/E29</f>
        <v>1.199990389697756</v>
      </c>
      <c r="AM29" s="8">
        <f>(R29+X29)/C29</f>
        <v>1.0500039249548629</v>
      </c>
      <c r="AN29" s="8">
        <f>(U29+V29+AA29+AB29)/(F29+G29)</f>
        <v>1.4598601909633748</v>
      </c>
      <c r="AO29" s="8">
        <f>'30.06.2016'!AK29+'30.06.2016'!AL29</f>
        <v>2.6760000000000002</v>
      </c>
    </row>
    <row r="30" spans="1:41" s="36" customFormat="1" x14ac:dyDescent="0.25">
      <c r="A30" s="55" t="s">
        <v>51</v>
      </c>
      <c r="B30" s="34">
        <v>86.088999999999999</v>
      </c>
      <c r="C30" s="34">
        <v>29.715</v>
      </c>
      <c r="D30" s="34">
        <v>1.278</v>
      </c>
      <c r="E30" s="34">
        <v>83.031999999999996</v>
      </c>
      <c r="F30" s="34">
        <v>161.767</v>
      </c>
      <c r="G30" s="34">
        <v>6.4000000000000001E-2</v>
      </c>
      <c r="H30" s="34"/>
      <c r="I30" s="34">
        <v>0.62</v>
      </c>
      <c r="J30" s="34">
        <v>0.9</v>
      </c>
      <c r="K30" s="34">
        <v>1.22</v>
      </c>
      <c r="L30" s="34">
        <v>1.38</v>
      </c>
      <c r="M30" s="34">
        <f>I30*1.2</f>
        <v>0.74399999999999999</v>
      </c>
      <c r="N30" s="34">
        <f>J30*1.2</f>
        <v>1.08</v>
      </c>
      <c r="O30" s="34">
        <f>K30*1.2</f>
        <v>1.464</v>
      </c>
      <c r="P30" s="34">
        <f>L30*1.2</f>
        <v>1.6559999999999999</v>
      </c>
      <c r="Q30" s="34">
        <v>53.636000000000003</v>
      </c>
      <c r="R30" s="34">
        <v>26.614999999999998</v>
      </c>
      <c r="S30" s="34">
        <v>1.1499999999999999</v>
      </c>
      <c r="T30" s="34">
        <v>100.179</v>
      </c>
      <c r="U30" s="34">
        <v>239.465</v>
      </c>
      <c r="V30" s="34">
        <v>8.7999999999999995E-2</v>
      </c>
      <c r="W30" s="34"/>
      <c r="X30" s="34"/>
      <c r="Y30" s="34"/>
      <c r="Z30" s="34"/>
      <c r="AA30" s="34"/>
      <c r="AB30" s="34"/>
      <c r="AC30" s="34">
        <f t="shared" si="4"/>
        <v>0</v>
      </c>
      <c r="AD30" s="34">
        <f t="shared" si="5"/>
        <v>0</v>
      </c>
      <c r="AE30" s="34">
        <f t="shared" si="6"/>
        <v>0</v>
      </c>
      <c r="AF30" s="34">
        <f t="shared" si="7"/>
        <v>0</v>
      </c>
      <c r="AG30" s="4">
        <f t="shared" si="8"/>
        <v>0.62</v>
      </c>
      <c r="AH30" s="4">
        <f t="shared" si="9"/>
        <v>1.22</v>
      </c>
      <c r="AI30" s="8">
        <f t="shared" si="10"/>
        <v>0.74399999999999999</v>
      </c>
      <c r="AJ30" s="8">
        <f t="shared" si="10"/>
        <v>1.464</v>
      </c>
      <c r="AK30" s="35">
        <f t="shared" ref="AK30:AK48" si="36">(Q30+W30)/B30</f>
        <v>0.62302965535666577</v>
      </c>
      <c r="AL30" s="35">
        <f t="shared" ref="AL30:AL48" si="37">(T30+Z30)/E30</f>
        <v>1.2065107428461317</v>
      </c>
      <c r="AM30" s="35">
        <f t="shared" ref="AM30:AM48" si="38">(R30+X30)/C30</f>
        <v>0.89567558472152109</v>
      </c>
      <c r="AN30" s="35">
        <f t="shared" ref="AN30:AN48" si="39">(U30+V30+AA30+AB30)/(F30+G30)</f>
        <v>1.4802664508036163</v>
      </c>
      <c r="AO30" s="8">
        <f>'30.06.2016'!AK30+'30.06.2016'!AL30</f>
        <v>2.58</v>
      </c>
    </row>
    <row r="31" spans="1:41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0.76400000000000001</v>
      </c>
      <c r="AH31" s="4">
        <f t="shared" si="9"/>
        <v>0.64500000000000002</v>
      </c>
      <c r="AI31" s="8">
        <f t="shared" si="10"/>
        <v>0.91679999999999995</v>
      </c>
      <c r="AJ31" s="8">
        <f t="shared" si="10"/>
        <v>0.77400000000000002</v>
      </c>
      <c r="AK31" s="8">
        <f t="shared" si="36"/>
        <v>0.76399873769748139</v>
      </c>
      <c r="AL31" s="8">
        <f t="shared" si="37"/>
        <v>0.64499962748652739</v>
      </c>
      <c r="AM31" s="8">
        <f t="shared" si="38"/>
        <v>0.76400345399595515</v>
      </c>
      <c r="AN31" s="8">
        <f t="shared" si="39"/>
        <v>0.64499891706945289</v>
      </c>
      <c r="AO31" s="8">
        <f>'30.06.2016'!AK31+'30.06.2016'!AL31</f>
        <v>1.98</v>
      </c>
    </row>
    <row r="32" spans="1:41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  <c r="AJ32" s="8"/>
      <c r="AK32" s="8"/>
      <c r="AL32" s="8"/>
      <c r="AM32" s="8"/>
      <c r="AN32" s="8"/>
      <c r="AO32" s="8">
        <f>'30.06.2016'!AK32+'30.06.2016'!AL32</f>
        <v>4.2359999999999998</v>
      </c>
    </row>
    <row r="33" spans="1:41" x14ac:dyDescent="0.25">
      <c r="A33" s="54" t="s">
        <v>108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  <c r="AJ33" s="8"/>
      <c r="AK33" s="8"/>
      <c r="AL33" s="8"/>
      <c r="AM33" s="8"/>
      <c r="AN33" s="8"/>
      <c r="AO33" s="8">
        <f>'30.06.2016'!AK33+'30.06.2016'!AL33</f>
        <v>2.4685365427921333</v>
      </c>
    </row>
    <row r="34" spans="1:41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0.71</v>
      </c>
      <c r="AH34" s="4">
        <f t="shared" si="9"/>
        <v>0.94</v>
      </c>
      <c r="AI34" s="8">
        <f t="shared" si="10"/>
        <v>0.85199999999999998</v>
      </c>
      <c r="AJ34" s="8">
        <f t="shared" si="10"/>
        <v>1.1279999999999999</v>
      </c>
      <c r="AK34" s="8">
        <f t="shared" si="36"/>
        <v>0.72615968478812642</v>
      </c>
      <c r="AL34" s="8">
        <f t="shared" si="37"/>
        <v>0.91472088969194165</v>
      </c>
      <c r="AM34" s="8">
        <f t="shared" si="38"/>
        <v>0.71665866739007955</v>
      </c>
      <c r="AN34" s="8">
        <f t="shared" si="39"/>
        <v>0.93633352400462933</v>
      </c>
      <c r="AO34" s="8">
        <f>'30.06.2016'!AK34+'30.06.2016'!AL34</f>
        <v>2.9303999999999997</v>
      </c>
    </row>
    <row r="35" spans="1:41" s="36" customFormat="1" x14ac:dyDescent="0.25">
      <c r="A35" s="54" t="s">
        <v>32</v>
      </c>
      <c r="B35" s="34">
        <v>64.039000000000001</v>
      </c>
      <c r="C35" s="34">
        <v>43.48</v>
      </c>
      <c r="D35" s="34"/>
      <c r="E35" s="34">
        <v>50.304000000000002</v>
      </c>
      <c r="F35" s="34">
        <v>116.218</v>
      </c>
      <c r="G35" s="34"/>
      <c r="H35" s="34"/>
      <c r="I35" s="34">
        <v>1.1399999999999999</v>
      </c>
      <c r="J35" s="34">
        <v>1.29</v>
      </c>
      <c r="K35" s="34">
        <v>1.1399999999999999</v>
      </c>
      <c r="L35" s="34">
        <v>2</v>
      </c>
      <c r="M35" s="34">
        <v>1.3680000000000001</v>
      </c>
      <c r="N35" s="34">
        <v>1.548</v>
      </c>
      <c r="O35" s="34">
        <v>1.3680000000000001</v>
      </c>
      <c r="P35" s="34">
        <v>2.4</v>
      </c>
      <c r="Q35" s="34">
        <v>72.759</v>
      </c>
      <c r="R35" s="34">
        <v>56.183</v>
      </c>
      <c r="S35" s="34"/>
      <c r="T35" s="34">
        <v>57.56</v>
      </c>
      <c r="U35" s="34">
        <v>232.012</v>
      </c>
      <c r="V35" s="34"/>
      <c r="W35" s="34"/>
      <c r="X35" s="34"/>
      <c r="Y35" s="34"/>
      <c r="Z35" s="34"/>
      <c r="AA35" s="34"/>
      <c r="AB35" s="34"/>
      <c r="AC35" s="34">
        <v>0</v>
      </c>
      <c r="AD35" s="34">
        <v>0</v>
      </c>
      <c r="AE35" s="34">
        <v>0</v>
      </c>
      <c r="AF35" s="34">
        <v>0</v>
      </c>
      <c r="AG35" s="4">
        <f t="shared" si="8"/>
        <v>1.1399999999999999</v>
      </c>
      <c r="AH35" s="4">
        <f t="shared" si="9"/>
        <v>1.1399999999999999</v>
      </c>
      <c r="AI35" s="8">
        <f t="shared" si="10"/>
        <v>1.3679999999999999</v>
      </c>
      <c r="AJ35" s="8">
        <f t="shared" si="10"/>
        <v>1.3679999999999999</v>
      </c>
      <c r="AK35" s="35">
        <f t="shared" si="36"/>
        <v>1.1361670232202252</v>
      </c>
      <c r="AL35" s="35">
        <f t="shared" si="37"/>
        <v>1.1442430025445292</v>
      </c>
      <c r="AM35" s="35">
        <f t="shared" si="38"/>
        <v>1.2921573137074518</v>
      </c>
      <c r="AN35" s="35">
        <f t="shared" si="39"/>
        <v>1.9963516839043864</v>
      </c>
      <c r="AO35" s="8">
        <f>'30.06.2016'!AK35+'30.06.2016'!AL35</f>
        <v>1.6319999999999999</v>
      </c>
    </row>
    <row r="36" spans="1:41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4">
        <f t="shared" si="8"/>
        <v>0.77</v>
      </c>
      <c r="AH36" s="4">
        <f t="shared" si="9"/>
        <v>0.59</v>
      </c>
      <c r="AI36" s="8">
        <f t="shared" si="10"/>
        <v>0.92399999999999993</v>
      </c>
      <c r="AJ36" s="8">
        <f t="shared" si="10"/>
        <v>0.70799999999999996</v>
      </c>
      <c r="AK36" s="8">
        <f t="shared" si="36"/>
        <v>0.76098776051466765</v>
      </c>
      <c r="AL36" s="8">
        <f t="shared" si="37"/>
        <v>0.58309961193879967</v>
      </c>
      <c r="AM36" s="8">
        <f t="shared" si="38"/>
        <v>0.89000139840581727</v>
      </c>
      <c r="AN36" s="8">
        <f t="shared" si="39"/>
        <v>0.85747002559612018</v>
      </c>
      <c r="AO36" s="8">
        <f>'30.06.2016'!AK36+'30.06.2016'!AL36</f>
        <v>3.3719999999999999</v>
      </c>
    </row>
    <row r="37" spans="1:41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0.89</v>
      </c>
      <c r="AH37" s="4">
        <f t="shared" si="9"/>
        <v>1.32</v>
      </c>
      <c r="AI37" s="8">
        <f t="shared" si="10"/>
        <v>1.0680000000000001</v>
      </c>
      <c r="AJ37" s="8">
        <f t="shared" si="10"/>
        <v>1.5840000000000001</v>
      </c>
      <c r="AK37" s="8">
        <f t="shared" si="36"/>
        <v>0.91588165515316444</v>
      </c>
      <c r="AL37" s="8">
        <f t="shared" si="37"/>
        <v>1.3636522205823158</v>
      </c>
      <c r="AM37" s="8">
        <f t="shared" si="38"/>
        <v>1.540762331838565</v>
      </c>
      <c r="AN37" s="8">
        <f t="shared" si="39"/>
        <v>2.2919541323690349</v>
      </c>
      <c r="AO37" s="8">
        <f>'30.06.2016'!AK37+'30.06.2016'!AL37</f>
        <v>2.0759999999999996</v>
      </c>
    </row>
    <row r="38" spans="1:41" s="36" customFormat="1" x14ac:dyDescent="0.25">
      <c r="A38" s="54" t="s">
        <v>35</v>
      </c>
      <c r="B38" s="34">
        <v>6860</v>
      </c>
      <c r="C38" s="34">
        <v>2735</v>
      </c>
      <c r="D38" s="34">
        <v>0</v>
      </c>
      <c r="E38" s="34">
        <v>6832</v>
      </c>
      <c r="F38" s="34">
        <v>5116</v>
      </c>
      <c r="G38" s="34">
        <v>0</v>
      </c>
      <c r="H38" s="34">
        <v>10903</v>
      </c>
      <c r="I38" s="34">
        <v>0.95</v>
      </c>
      <c r="J38" s="34">
        <v>2.3199999999999998</v>
      </c>
      <c r="K38" s="34">
        <v>0.78</v>
      </c>
      <c r="L38" s="34">
        <v>1.72</v>
      </c>
      <c r="M38" s="34">
        <v>1.1399999999999999</v>
      </c>
      <c r="N38" s="34">
        <v>2.78</v>
      </c>
      <c r="O38" s="34">
        <v>0.94</v>
      </c>
      <c r="P38" s="34">
        <v>2.06</v>
      </c>
      <c r="Q38" s="34">
        <v>6517</v>
      </c>
      <c r="R38" s="34">
        <v>5806</v>
      </c>
      <c r="S38" s="34">
        <v>0</v>
      </c>
      <c r="T38" s="34">
        <v>5329</v>
      </c>
      <c r="U38" s="34">
        <v>7493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f t="shared" si="4"/>
        <v>0</v>
      </c>
      <c r="AD38" s="34">
        <f t="shared" si="5"/>
        <v>0</v>
      </c>
      <c r="AE38" s="34">
        <f t="shared" si="6"/>
        <v>0</v>
      </c>
      <c r="AF38" s="34">
        <f t="shared" si="7"/>
        <v>0</v>
      </c>
      <c r="AG38" s="4">
        <f t="shared" si="8"/>
        <v>0.95</v>
      </c>
      <c r="AH38" s="4">
        <f t="shared" si="9"/>
        <v>0.78</v>
      </c>
      <c r="AI38" s="8">
        <f t="shared" si="10"/>
        <v>1.1399999999999999</v>
      </c>
      <c r="AJ38" s="8">
        <f t="shared" si="10"/>
        <v>0.93599999999999994</v>
      </c>
      <c r="AK38" s="35">
        <f t="shared" si="36"/>
        <v>0.95</v>
      </c>
      <c r="AL38" s="35">
        <f t="shared" si="37"/>
        <v>0.78000585480093676</v>
      </c>
      <c r="AM38" s="35">
        <f t="shared" si="38"/>
        <v>2.122851919561243</v>
      </c>
      <c r="AN38" s="35">
        <f t="shared" si="39"/>
        <v>1.4646207974980454</v>
      </c>
      <c r="AO38" s="8">
        <f>'30.06.2016'!AK38+'30.06.2016'!AL38</f>
        <v>2.496</v>
      </c>
    </row>
    <row r="39" spans="1:41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4">
        <f t="shared" si="8"/>
        <v>0.89</v>
      </c>
      <c r="AH39" s="4">
        <f t="shared" si="9"/>
        <v>1.1299999999999999</v>
      </c>
      <c r="AI39" s="8">
        <f t="shared" si="10"/>
        <v>1.0680000000000001</v>
      </c>
      <c r="AJ39" s="8">
        <f t="shared" si="10"/>
        <v>1.3559999999999999</v>
      </c>
      <c r="AK39" s="8">
        <f t="shared" si="36"/>
        <v>0.89198693402935159</v>
      </c>
      <c r="AL39" s="8">
        <f t="shared" si="37"/>
        <v>1.125046284051838</v>
      </c>
      <c r="AM39" s="8">
        <f t="shared" si="38"/>
        <v>1.0499937382592361</v>
      </c>
      <c r="AN39" s="8">
        <f t="shared" si="39"/>
        <v>1.3250159948816378</v>
      </c>
      <c r="AO39" s="8">
        <f>'30.06.2016'!AK39+'30.06.2016'!AL39</f>
        <v>2.04</v>
      </c>
    </row>
    <row r="40" spans="1:41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0.57999999999999996</v>
      </c>
      <c r="AH40" s="4">
        <f t="shared" si="9"/>
        <v>1</v>
      </c>
      <c r="AI40" s="8">
        <f t="shared" si="10"/>
        <v>0.69599999999999995</v>
      </c>
      <c r="AJ40" s="8">
        <f t="shared" si="10"/>
        <v>1.2</v>
      </c>
      <c r="AK40" s="8">
        <f t="shared" si="36"/>
        <v>0.58041581642691309</v>
      </c>
      <c r="AL40" s="8">
        <f t="shared" si="37"/>
        <v>1.0000077174352295</v>
      </c>
      <c r="AM40" s="8">
        <f t="shared" si="38"/>
        <v>0.58043368497948133</v>
      </c>
      <c r="AN40" s="8">
        <f t="shared" si="39"/>
        <v>1.3255250168251249</v>
      </c>
      <c r="AO40" s="8">
        <f>'30.06.2016'!AK40+'30.06.2016'!AL40</f>
        <v>2.8565033814198966</v>
      </c>
    </row>
    <row r="41" spans="1:41" s="36" customFormat="1" x14ac:dyDescent="0.25">
      <c r="A41" s="54" t="s">
        <v>37</v>
      </c>
      <c r="B41" s="34">
        <v>20.646000000000001</v>
      </c>
      <c r="C41" s="34">
        <v>6.5039999999999996</v>
      </c>
      <c r="D41" s="34">
        <v>0</v>
      </c>
      <c r="E41" s="34">
        <v>19.945</v>
      </c>
      <c r="F41" s="34">
        <v>6.3179999999999996</v>
      </c>
      <c r="G41" s="34">
        <v>0</v>
      </c>
      <c r="H41" s="34"/>
      <c r="I41" s="34">
        <v>0.70399999999999996</v>
      </c>
      <c r="J41" s="34">
        <v>0.70399999999999996</v>
      </c>
      <c r="K41" s="34">
        <v>1.3540000000000001</v>
      </c>
      <c r="L41" s="34">
        <v>1.3540000000000001</v>
      </c>
      <c r="M41" s="34">
        <v>0.84</v>
      </c>
      <c r="N41" s="34">
        <v>0.84</v>
      </c>
      <c r="O41" s="34">
        <v>1.62</v>
      </c>
      <c r="P41" s="34">
        <v>1.62</v>
      </c>
      <c r="Q41" s="34">
        <v>14.535</v>
      </c>
      <c r="R41" s="34">
        <v>4.5789999999999997</v>
      </c>
      <c r="S41" s="34">
        <v>0</v>
      </c>
      <c r="T41" s="34">
        <v>27.006</v>
      </c>
      <c r="U41" s="34">
        <v>8.5540000000000003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4"/>
        <v>0</v>
      </c>
      <c r="AD41" s="34">
        <f t="shared" si="5"/>
        <v>0</v>
      </c>
      <c r="AE41" s="34">
        <f t="shared" si="6"/>
        <v>0</v>
      </c>
      <c r="AF41" s="34">
        <f t="shared" si="7"/>
        <v>0</v>
      </c>
      <c r="AG41" s="4">
        <f t="shared" si="8"/>
        <v>0.70399999999999996</v>
      </c>
      <c r="AH41" s="4">
        <f t="shared" si="9"/>
        <v>1.3540000000000001</v>
      </c>
      <c r="AI41" s="8">
        <f t="shared" si="10"/>
        <v>0.84479999999999988</v>
      </c>
      <c r="AJ41" s="8">
        <f t="shared" si="10"/>
        <v>1.6248</v>
      </c>
      <c r="AK41" s="35">
        <f t="shared" si="36"/>
        <v>0.70401046207497819</v>
      </c>
      <c r="AL41" s="35">
        <f t="shared" si="37"/>
        <v>1.3540235648032088</v>
      </c>
      <c r="AM41" s="35">
        <f t="shared" si="38"/>
        <v>0.70402829028290281</v>
      </c>
      <c r="AN41" s="35">
        <f t="shared" si="39"/>
        <v>1.3539094650205763</v>
      </c>
      <c r="AO41" s="8">
        <f>'30.06.2016'!AK41+'30.06.2016'!AL41</f>
        <v>4.3440000000000003</v>
      </c>
    </row>
    <row r="42" spans="1:41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4">
        <f t="shared" si="8"/>
        <v>0.80400000000000005</v>
      </c>
      <c r="AH42" s="4">
        <f t="shared" si="9"/>
        <v>0.90300000000000002</v>
      </c>
      <c r="AI42" s="8">
        <f t="shared" si="10"/>
        <v>0.96479999999999999</v>
      </c>
      <c r="AJ42" s="8">
        <f t="shared" si="10"/>
        <v>1.0835999999999999</v>
      </c>
      <c r="AK42" s="8">
        <f t="shared" si="36"/>
        <v>0.79768577372009708</v>
      </c>
      <c r="AL42" s="8">
        <f t="shared" si="37"/>
        <v>0.90181023221093604</v>
      </c>
      <c r="AM42" s="8">
        <f t="shared" si="38"/>
        <v>0.95315272684254126</v>
      </c>
      <c r="AN42" s="8">
        <f t="shared" si="39"/>
        <v>1.0535346012832263</v>
      </c>
      <c r="AO42" s="8">
        <f>'30.06.2016'!AK42+'30.06.2016'!AL42</f>
        <v>2.4468000000000001</v>
      </c>
    </row>
    <row r="43" spans="1:41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1.01</v>
      </c>
      <c r="AH43" s="4">
        <f t="shared" si="9"/>
        <v>1.18</v>
      </c>
      <c r="AI43" s="8">
        <f t="shared" si="10"/>
        <v>1.212</v>
      </c>
      <c r="AJ43" s="8">
        <f t="shared" si="10"/>
        <v>1.4159999999999999</v>
      </c>
      <c r="AK43" s="8">
        <f t="shared" si="36"/>
        <v>1.0076549220165065</v>
      </c>
      <c r="AL43" s="8">
        <f t="shared" si="37"/>
        <v>1.1770239741039215</v>
      </c>
      <c r="AM43" s="8">
        <f t="shared" si="38"/>
        <v>1.0085282298863867</v>
      </c>
      <c r="AN43" s="8">
        <f t="shared" si="39"/>
        <v>1.1675336016402156</v>
      </c>
      <c r="AO43" s="8">
        <f>'30.06.2016'!AK43+'30.06.2016'!AL43</f>
        <v>3.1559999999999997</v>
      </c>
    </row>
    <row r="44" spans="1:41" x14ac:dyDescent="0.25">
      <c r="A44" s="54" t="s">
        <v>113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40">W44/B44</f>
        <v>0</v>
      </c>
      <c r="AD44" s="4">
        <f t="shared" ref="AD44" si="41">Z44/E44</f>
        <v>0</v>
      </c>
      <c r="AE44" s="4">
        <f t="shared" ref="AE44" si="42">(X44+Y44)/(C44+D44)</f>
        <v>0</v>
      </c>
      <c r="AF44" s="4">
        <f t="shared" ref="AF44" si="43">(AA44+AB44)/(F44+G44)</f>
        <v>0</v>
      </c>
      <c r="AG44" s="4">
        <f t="shared" ref="AG44" si="44">I44+AC44</f>
        <v>0.77</v>
      </c>
      <c r="AH44" s="4">
        <f t="shared" ref="AH44" si="45">K44+AD44</f>
        <v>0.95</v>
      </c>
      <c r="AI44" s="8">
        <f t="shared" ref="AI44" si="46">AG44*1.2</f>
        <v>0.92399999999999993</v>
      </c>
      <c r="AJ44" s="8">
        <f t="shared" ref="AJ44" si="47">AH44*1.2</f>
        <v>1.1399999999999999</v>
      </c>
      <c r="AK44" s="8">
        <f t="shared" ref="AK44" si="48">(Q44+W44)/B44</f>
        <v>0.7730582524271844</v>
      </c>
      <c r="AL44" s="8">
        <f t="shared" ref="AL44" si="49">(T44+Z44)/E44</f>
        <v>0.9519913367825773</v>
      </c>
      <c r="AM44" s="8">
        <f t="shared" ref="AM44" si="50">(R44+X44)/C44</f>
        <v>0.77325056433408579</v>
      </c>
      <c r="AN44" s="8">
        <f t="shared" ref="AN44" si="51">(U44+V44+AA44+AB44)/(F44+G44)</f>
        <v>0.97857675111773468</v>
      </c>
      <c r="AO44" s="8">
        <f>'30.06.2016'!AK44+'30.06.2016'!AL44</f>
        <v>3.3479999999999999</v>
      </c>
    </row>
    <row r="45" spans="1:41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"/>
        <v>0</v>
      </c>
      <c r="AD45" s="4">
        <f t="shared" si="5"/>
        <v>0</v>
      </c>
      <c r="AE45" s="4">
        <f t="shared" si="6"/>
        <v>0</v>
      </c>
      <c r="AF45" s="4">
        <f t="shared" si="7"/>
        <v>0</v>
      </c>
      <c r="AG45" s="4">
        <f t="shared" si="8"/>
        <v>0.77</v>
      </c>
      <c r="AH45" s="4">
        <f t="shared" si="9"/>
        <v>0.95</v>
      </c>
      <c r="AI45" s="8">
        <f t="shared" si="10"/>
        <v>0.92399999999999993</v>
      </c>
      <c r="AJ45" s="8">
        <f t="shared" si="10"/>
        <v>1.1399999999999999</v>
      </c>
      <c r="AK45" s="8">
        <f t="shared" si="36"/>
        <v>0.7730582524271844</v>
      </c>
      <c r="AL45" s="8">
        <f t="shared" si="37"/>
        <v>0.9519913367825773</v>
      </c>
      <c r="AM45" s="8">
        <f t="shared" si="38"/>
        <v>0.77325056433408579</v>
      </c>
      <c r="AN45" s="8">
        <f t="shared" si="39"/>
        <v>0.97857675111773468</v>
      </c>
      <c r="AO45" s="8">
        <f>'30.06.2016'!AK45+'30.06.2016'!AL45</f>
        <v>2.8319999999999999</v>
      </c>
    </row>
    <row r="46" spans="1:41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4"/>
        <v>1.1428338762214985</v>
      </c>
      <c r="AD46" s="4">
        <f t="shared" si="5"/>
        <v>1.1399577167019028</v>
      </c>
      <c r="AE46" s="4">
        <f t="shared" si="6"/>
        <v>5.1736881005173693E-2</v>
      </c>
      <c r="AF46" s="4">
        <f t="shared" si="7"/>
        <v>6.0287081339712924E-2</v>
      </c>
      <c r="AG46" s="4">
        <f t="shared" si="8"/>
        <v>2.0728338762214986</v>
      </c>
      <c r="AH46" s="4">
        <f t="shared" si="9"/>
        <v>2.7899577167019025</v>
      </c>
      <c r="AI46" s="8">
        <f t="shared" si="10"/>
        <v>2.4874006514657983</v>
      </c>
      <c r="AJ46" s="8">
        <f t="shared" si="10"/>
        <v>3.3479492600422831</v>
      </c>
      <c r="AK46" s="8">
        <f t="shared" si="36"/>
        <v>2.0729641693811081</v>
      </c>
      <c r="AL46" s="8">
        <f t="shared" si="37"/>
        <v>2.7898520084566596</v>
      </c>
      <c r="AM46" s="8">
        <f t="shared" si="38"/>
        <v>0.98036253776435045</v>
      </c>
      <c r="AN46" s="8">
        <f t="shared" si="39"/>
        <v>1.7102392344497608</v>
      </c>
      <c r="AO46" s="8">
        <f>'30.06.2016'!AK46+'30.06.2016'!AL46</f>
        <v>7.5178016515873773</v>
      </c>
    </row>
    <row r="47" spans="1:41" s="36" customFormat="1" x14ac:dyDescent="0.25">
      <c r="A47" s="54" t="s">
        <v>70</v>
      </c>
      <c r="B47" s="34">
        <v>274.10300000000001</v>
      </c>
      <c r="C47" s="34">
        <v>56.46</v>
      </c>
      <c r="D47" s="34">
        <v>0</v>
      </c>
      <c r="E47" s="34">
        <v>267.08100000000002</v>
      </c>
      <c r="F47" s="34">
        <v>65.215000000000003</v>
      </c>
      <c r="G47" s="34">
        <v>0</v>
      </c>
      <c r="H47" s="34"/>
      <c r="I47" s="34">
        <v>1.25</v>
      </c>
      <c r="J47" s="34">
        <v>1.47</v>
      </c>
      <c r="K47" s="34">
        <v>1.95</v>
      </c>
      <c r="L47" s="34">
        <v>2.2000000000000002</v>
      </c>
      <c r="M47" s="34">
        <v>1.5</v>
      </c>
      <c r="N47" s="34">
        <v>1.76</v>
      </c>
      <c r="O47" s="34">
        <v>2.34</v>
      </c>
      <c r="P47" s="34">
        <v>2.64</v>
      </c>
      <c r="Q47" s="34">
        <v>343.35399999999998</v>
      </c>
      <c r="R47" s="34">
        <v>92.013000000000005</v>
      </c>
      <c r="S47" s="34">
        <v>0</v>
      </c>
      <c r="T47" s="34">
        <v>495.00299999999999</v>
      </c>
      <c r="U47" s="34">
        <v>120.42400000000001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f t="shared" si="4"/>
        <v>0</v>
      </c>
      <c r="AD47" s="34">
        <f t="shared" si="5"/>
        <v>0</v>
      </c>
      <c r="AE47" s="34">
        <f t="shared" si="6"/>
        <v>0</v>
      </c>
      <c r="AF47" s="34">
        <f t="shared" si="7"/>
        <v>0</v>
      </c>
      <c r="AG47" s="4">
        <f t="shared" si="8"/>
        <v>1.25</v>
      </c>
      <c r="AH47" s="4">
        <f t="shared" si="9"/>
        <v>1.95</v>
      </c>
      <c r="AI47" s="8">
        <f t="shared" si="10"/>
        <v>1.5</v>
      </c>
      <c r="AJ47" s="8">
        <f t="shared" si="10"/>
        <v>2.34</v>
      </c>
      <c r="AK47" s="35">
        <f t="shared" si="36"/>
        <v>1.2526459031823802</v>
      </c>
      <c r="AL47" s="35">
        <f t="shared" si="37"/>
        <v>1.8533815584036302</v>
      </c>
      <c r="AM47" s="35">
        <f t="shared" si="38"/>
        <v>1.629702444208289</v>
      </c>
      <c r="AN47" s="35">
        <f t="shared" si="39"/>
        <v>1.8465690408648316</v>
      </c>
      <c r="AO47" s="8">
        <f>'30.06.2016'!AK47+'30.06.2016'!AL47</f>
        <v>3.84</v>
      </c>
    </row>
    <row r="48" spans="1:41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4"/>
        <v>0</v>
      </c>
      <c r="AD48" s="4">
        <f t="shared" si="5"/>
        <v>0</v>
      </c>
      <c r="AE48" s="4">
        <f t="shared" si="6"/>
        <v>0</v>
      </c>
      <c r="AF48" s="4">
        <f t="shared" si="7"/>
        <v>0</v>
      </c>
      <c r="AG48" s="4">
        <f t="shared" si="8"/>
        <v>0.77</v>
      </c>
      <c r="AH48" s="4">
        <f t="shared" si="9"/>
        <v>0.99</v>
      </c>
      <c r="AI48" s="8">
        <f t="shared" si="10"/>
        <v>0.92399999999999993</v>
      </c>
      <c r="AJ48" s="8">
        <f t="shared" si="10"/>
        <v>1.1879999999999999</v>
      </c>
      <c r="AK48" s="8">
        <f t="shared" si="36"/>
        <v>0.75755637294098832</v>
      </c>
      <c r="AL48" s="8">
        <f t="shared" si="37"/>
        <v>0.97603269856618735</v>
      </c>
      <c r="AM48" s="8">
        <f t="shared" si="38"/>
        <v>0.76044728434504794</v>
      </c>
      <c r="AN48" s="8">
        <f t="shared" si="39"/>
        <v>1.2926315444776151</v>
      </c>
      <c r="AO48" s="8">
        <f>'30.06.2016'!AK48+'30.06.2016'!AL48</f>
        <v>2.2199999999999998</v>
      </c>
    </row>
    <row r="49" spans="1:41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52">W49/B49</f>
        <v>0</v>
      </c>
      <c r="AD49" s="4">
        <f t="shared" ref="AD49" si="53">Z49/E49</f>
        <v>0</v>
      </c>
      <c r="AE49" s="4">
        <f t="shared" ref="AE49" si="54">(X49+Y49)/(C49+D49)</f>
        <v>0</v>
      </c>
      <c r="AF49" s="4">
        <f t="shared" ref="AF49" si="55">(AA49+AB49)/(F49+G49)</f>
        <v>0</v>
      </c>
      <c r="AG49" s="4">
        <f t="shared" ref="AG49" si="56">I49+AC49</f>
        <v>0.77</v>
      </c>
      <c r="AH49" s="4">
        <f t="shared" ref="AH49" si="57">K49+AD49</f>
        <v>0.99</v>
      </c>
      <c r="AI49" s="8">
        <f t="shared" ref="AI49" si="58">AG49*1.2</f>
        <v>0.92399999999999993</v>
      </c>
      <c r="AJ49" s="8">
        <f t="shared" ref="AJ49" si="59">AH49*1.2</f>
        <v>1.1879999999999999</v>
      </c>
      <c r="AK49" s="8">
        <f t="shared" ref="AK49" si="60">(Q49+W49)/B49</f>
        <v>0.75755637294098832</v>
      </c>
      <c r="AL49" s="8">
        <f t="shared" ref="AL49" si="61">(T49+Z49)/E49</f>
        <v>0.97603269856618735</v>
      </c>
      <c r="AM49" s="8">
        <f t="shared" ref="AM49" si="62">(R49+X49)/C49</f>
        <v>0.76044728434504794</v>
      </c>
      <c r="AN49" s="8">
        <f t="shared" ref="AN49" si="63">(U49+V49+AA49+AB49)/(F49+G49)</f>
        <v>1.2926315444776151</v>
      </c>
      <c r="AO49" s="8">
        <f>'30.06.2016'!AK49+'30.06.2016'!AL49</f>
        <v>2.6160000000000001</v>
      </c>
    </row>
    <row r="50" spans="1:41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64">W50/B50</f>
        <v>0</v>
      </c>
      <c r="AD50" s="4">
        <f t="shared" ref="AD50" si="65">Z50/E50</f>
        <v>0</v>
      </c>
      <c r="AE50" s="4">
        <f t="shared" ref="AE50" si="66">(X50+Y50)/(C50+D50)</f>
        <v>0</v>
      </c>
      <c r="AF50" s="4">
        <f t="shared" ref="AF50" si="67">(AA50+AB50)/(F50+G50)</f>
        <v>0</v>
      </c>
      <c r="AG50" s="4">
        <f t="shared" ref="AG50" si="68">I50+AC50</f>
        <v>0.77</v>
      </c>
      <c r="AH50" s="4">
        <f t="shared" ref="AH50" si="69">K50+AD50</f>
        <v>0.99</v>
      </c>
      <c r="AI50" s="8">
        <f t="shared" ref="AI50" si="70">AG50*1.2</f>
        <v>0.92399999999999993</v>
      </c>
      <c r="AJ50" s="8">
        <f t="shared" ref="AJ50" si="71">AH50*1.2</f>
        <v>1.1879999999999999</v>
      </c>
      <c r="AK50" s="8">
        <f t="shared" ref="AK50" si="72">(Q50+W50)/B50</f>
        <v>0.75755637294098832</v>
      </c>
      <c r="AL50" s="8">
        <f t="shared" ref="AL50" si="73">(T50+Z50)/E50</f>
        <v>0.97603269856618735</v>
      </c>
      <c r="AM50" s="8">
        <f t="shared" ref="AM50" si="74">(R50+X50)/C50</f>
        <v>0.76044728434504794</v>
      </c>
      <c r="AN50" s="8">
        <f t="shared" ref="AN50" si="75">(U50+V50+AA50+AB50)/(F50+G50)</f>
        <v>1.2926315444776151</v>
      </c>
      <c r="AO50" s="8">
        <f>'30.06.2016'!AK50+'30.06.2016'!AL50</f>
        <v>2.7709047630191108</v>
      </c>
    </row>
    <row r="52" spans="1:41" x14ac:dyDescent="0.25">
      <c r="A52" s="11" t="s">
        <v>45</v>
      </c>
    </row>
    <row r="53" spans="1:41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3"/>
  <sheetViews>
    <sheetView zoomScaleNormal="100" workbookViewId="0">
      <pane xSplit="1" ySplit="3" topLeftCell="J19" activePane="bottomRight" state="frozen"/>
      <selection pane="topRight" activeCell="B1" sqref="B1"/>
      <selection pane="bottomLeft" activeCell="A4" sqref="A4"/>
      <selection pane="bottomRight" activeCell="AL36" sqref="AL36"/>
    </sheetView>
  </sheetViews>
  <sheetFormatPr defaultRowHeight="15" x14ac:dyDescent="0.25"/>
  <cols>
    <col min="1" max="1" width="25.42578125" style="11" customWidth="1"/>
    <col min="2" max="2" width="8.5703125" hidden="1" customWidth="1"/>
    <col min="3" max="9" width="0" hidden="1" customWidth="1"/>
    <col min="10" max="10" width="12.28515625" customWidth="1"/>
    <col min="11" max="11" width="0" hidden="1" customWidth="1"/>
    <col min="12" max="12" width="12.28515625" customWidth="1"/>
    <col min="13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0" hidden="1" customWidth="1"/>
  </cols>
  <sheetData>
    <row r="1" spans="1:36" x14ac:dyDescent="0.25">
      <c r="AC1" t="s">
        <v>54</v>
      </c>
      <c r="AE1" t="s">
        <v>54</v>
      </c>
      <c r="AG1" t="s">
        <v>58</v>
      </c>
    </row>
    <row r="2" spans="1:36" x14ac:dyDescent="0.25">
      <c r="A2" s="6"/>
      <c r="B2" s="86" t="s">
        <v>0</v>
      </c>
      <c r="C2" s="87"/>
      <c r="D2" s="88"/>
      <c r="E2" s="86" t="s">
        <v>4</v>
      </c>
      <c r="F2" s="87"/>
      <c r="G2" s="87"/>
      <c r="H2" s="16"/>
      <c r="J2" s="2" t="s">
        <v>6</v>
      </c>
      <c r="L2" s="4" t="s">
        <v>7</v>
      </c>
      <c r="M2" s="1" t="s">
        <v>8</v>
      </c>
      <c r="N2" s="3"/>
      <c r="O2" s="1" t="s">
        <v>9</v>
      </c>
      <c r="P2" s="3"/>
      <c r="Q2" s="1" t="s">
        <v>56</v>
      </c>
      <c r="R2" s="2"/>
      <c r="S2" s="3"/>
      <c r="T2" s="1" t="s">
        <v>57</v>
      </c>
      <c r="U2" s="2"/>
      <c r="V2" s="3"/>
      <c r="W2" s="1" t="s">
        <v>11</v>
      </c>
      <c r="X2" s="2"/>
      <c r="Y2" s="3"/>
      <c r="Z2" s="89" t="s">
        <v>12</v>
      </c>
      <c r="AA2" s="90"/>
      <c r="AB2" s="91"/>
      <c r="AC2" t="s">
        <v>53</v>
      </c>
      <c r="AE2" t="s">
        <v>55</v>
      </c>
      <c r="AG2" t="s">
        <v>53</v>
      </c>
      <c r="AI2" t="s">
        <v>55</v>
      </c>
    </row>
    <row r="3" spans="1:36" ht="21" x14ac:dyDescent="0.35">
      <c r="A3" s="10">
        <v>42551</v>
      </c>
      <c r="B3" s="4" t="s">
        <v>1</v>
      </c>
      <c r="C3" s="4" t="s">
        <v>2</v>
      </c>
      <c r="D3" s="4" t="s">
        <v>3</v>
      </c>
      <c r="E3" s="5" t="s">
        <v>1</v>
      </c>
      <c r="F3" s="5" t="s">
        <v>5</v>
      </c>
      <c r="G3" s="5" t="s">
        <v>3</v>
      </c>
      <c r="H3" s="5" t="s">
        <v>43</v>
      </c>
      <c r="I3" s="4" t="s">
        <v>1</v>
      </c>
      <c r="J3" s="4" t="s">
        <v>2</v>
      </c>
      <c r="K3" s="4" t="s">
        <v>1</v>
      </c>
      <c r="L3" s="4" t="s">
        <v>2</v>
      </c>
      <c r="M3" s="4" t="s">
        <v>1</v>
      </c>
      <c r="N3" s="4" t="s">
        <v>2</v>
      </c>
      <c r="O3" s="4" t="s">
        <v>1</v>
      </c>
      <c r="P3" s="4" t="s">
        <v>2</v>
      </c>
      <c r="Q3" s="4" t="s">
        <v>1</v>
      </c>
      <c r="R3" s="4" t="s">
        <v>2</v>
      </c>
      <c r="S3" s="4" t="s">
        <v>10</v>
      </c>
      <c r="T3" s="4" t="s">
        <v>1</v>
      </c>
      <c r="U3" s="4" t="s">
        <v>2</v>
      </c>
      <c r="V3" s="4" t="s">
        <v>10</v>
      </c>
      <c r="W3" s="4" t="s">
        <v>1</v>
      </c>
      <c r="X3" s="4" t="s">
        <v>2</v>
      </c>
      <c r="Y3" s="4" t="s">
        <v>10</v>
      </c>
      <c r="Z3" s="4" t="s">
        <v>1</v>
      </c>
      <c r="AA3" s="4" t="s">
        <v>2</v>
      </c>
      <c r="AB3" s="4" t="s">
        <v>10</v>
      </c>
      <c r="AC3" s="14" t="s">
        <v>47</v>
      </c>
      <c r="AD3" s="14" t="s">
        <v>48</v>
      </c>
      <c r="AE3" s="14" t="s">
        <v>47</v>
      </c>
      <c r="AF3" s="14" t="s">
        <v>48</v>
      </c>
      <c r="AG3" s="14" t="s">
        <v>47</v>
      </c>
      <c r="AH3" s="14" t="s">
        <v>48</v>
      </c>
      <c r="AI3" s="14" t="s">
        <v>47</v>
      </c>
      <c r="AJ3" s="14" t="s">
        <v>48</v>
      </c>
    </row>
    <row r="4" spans="1:36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7">
        <f>'30.06.2016'!L4</f>
        <v>1.1499999999999999</v>
      </c>
      <c r="K4" s="7">
        <v>2.1800000000000002</v>
      </c>
      <c r="L4" s="7">
        <f>'30.06.2016'!N4</f>
        <v>1.22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15">
        <f t="shared" ref="AG4:AG28" si="0">(Q4+W4)/B4</f>
        <v>1.3378944945866438</v>
      </c>
      <c r="AH4" s="15">
        <f t="shared" ref="AH4:AH28" si="1">(T4+Z4)/E4</f>
        <v>2.1815022088343299</v>
      </c>
      <c r="AI4" s="15">
        <f t="shared" ref="AI4:AI28" si="2">(R4+X4)/C4</f>
        <v>2.0532136351808479</v>
      </c>
      <c r="AJ4" s="15">
        <f t="shared" ref="AJ4:AJ28" si="3">(U4+V4+AA4+AB4)/(F4+G4)</f>
        <v>3.0793226931744515</v>
      </c>
    </row>
    <row r="5" spans="1:36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7">
        <f>'30.06.2016'!L5</f>
        <v>1.2224145633236541</v>
      </c>
      <c r="K5" s="7">
        <v>2.1800000000000002</v>
      </c>
      <c r="L5" s="7">
        <f>'30.06.2016'!N5</f>
        <v>1.8042933092587019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>
        <f t="shared" ref="AC5:AC48" si="4">W5/B5</f>
        <v>0</v>
      </c>
      <c r="AD5">
        <f t="shared" ref="AD5:AD48" si="5">Z5/E5</f>
        <v>0</v>
      </c>
      <c r="AE5">
        <f t="shared" ref="AE5:AE48" si="6">(X5+Y5)/(C5+D5)</f>
        <v>0</v>
      </c>
      <c r="AF5">
        <f t="shared" ref="AF5:AF48" si="7">(AA5+AB5)/(F5+G5)</f>
        <v>0</v>
      </c>
      <c r="AG5" s="15">
        <f t="shared" si="0"/>
        <v>0.83448706250065552</v>
      </c>
      <c r="AH5" s="15">
        <f t="shared" si="1"/>
        <v>1.0513394445204542</v>
      </c>
      <c r="AI5" s="15">
        <f t="shared" si="2"/>
        <v>0.77812921961415382</v>
      </c>
      <c r="AJ5" s="15">
        <f t="shared" si="3"/>
        <v>1.2934140769794407</v>
      </c>
    </row>
    <row r="6" spans="1:36" hidden="1" x14ac:dyDescent="0.25">
      <c r="A6" s="54" t="s">
        <v>79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7">
        <f>'30.06.2016'!L6</f>
        <v>0</v>
      </c>
      <c r="K6" s="7">
        <v>2.1800000000000002</v>
      </c>
      <c r="L6" s="7">
        <f>'30.06.2016'!N6</f>
        <v>0</v>
      </c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>
        <f t="shared" si="4"/>
        <v>0.17665416825703317</v>
      </c>
      <c r="AD6">
        <f t="shared" si="5"/>
        <v>0.13488511580695767</v>
      </c>
      <c r="AG6" s="15">
        <f t="shared" si="0"/>
        <v>0.90567816969397608</v>
      </c>
      <c r="AH6" s="15">
        <f t="shared" si="1"/>
        <v>0.72390883085724844</v>
      </c>
      <c r="AI6" s="15"/>
      <c r="AJ6" s="15"/>
    </row>
    <row r="7" spans="1:36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'30.06.2016'!L7</f>
        <v>0.90147571311792796</v>
      </c>
      <c r="K7" s="7">
        <v>2.1800000000000002</v>
      </c>
      <c r="L7" s="7">
        <f>'30.06.2016'!N7</f>
        <v>1.4390913458238968</v>
      </c>
      <c r="M7" s="8">
        <f t="shared" ref="M7:P8" si="8">I7*1.2</f>
        <v>0.95910406086235145</v>
      </c>
      <c r="N7" s="8">
        <f t="shared" si="8"/>
        <v>1.0817708557415135</v>
      </c>
      <c r="O7" s="8">
        <f t="shared" si="8"/>
        <v>2.6160000000000001</v>
      </c>
      <c r="P7" s="8">
        <f t="shared" si="8"/>
        <v>1.726909614988676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15">
        <f t="shared" si="0"/>
        <v>0.79925338405195956</v>
      </c>
      <c r="AH7" s="15">
        <f t="shared" si="1"/>
        <v>1.0993674792544803</v>
      </c>
      <c r="AI7" s="15">
        <f t="shared" si="2"/>
        <v>0.80154772519621764</v>
      </c>
      <c r="AJ7" s="15">
        <f t="shared" si="3"/>
        <v>1.6965011825839753</v>
      </c>
    </row>
    <row r="8" spans="1:36" x14ac:dyDescent="0.25">
      <c r="A8" s="54" t="s">
        <v>114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'30.06.2016'!L8</f>
        <v>0.97</v>
      </c>
      <c r="K8" s="7">
        <v>2.1800000000000002</v>
      </c>
      <c r="L8" s="7">
        <f>'30.06.2016'!N8</f>
        <v>1.55</v>
      </c>
      <c r="M8" s="8">
        <f t="shared" si="8"/>
        <v>0.95910406086235145</v>
      </c>
      <c r="N8" s="8">
        <f t="shared" si="8"/>
        <v>1.1639999999999999</v>
      </c>
      <c r="O8" s="8">
        <f t="shared" si="8"/>
        <v>2.6160000000000001</v>
      </c>
      <c r="P8" s="8">
        <f t="shared" si="8"/>
        <v>1.8599999999999999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>
        <f t="shared" ref="AC8" si="9">W8/B8</f>
        <v>0</v>
      </c>
      <c r="AD8">
        <f t="shared" ref="AD8" si="10">Z8/E8</f>
        <v>0</v>
      </c>
      <c r="AE8">
        <f t="shared" ref="AE8" si="11">(X8+Y8)/(C8+D8)</f>
        <v>0</v>
      </c>
      <c r="AF8">
        <f t="shared" ref="AF8" si="12">(AA8+AB8)/(F8+G8)</f>
        <v>0</v>
      </c>
      <c r="AG8" s="15">
        <f t="shared" ref="AG8" si="13">(Q8+W8)/B8</f>
        <v>0.79925338405195956</v>
      </c>
      <c r="AH8" s="15">
        <f t="shared" ref="AH8" si="14">(T8+Z8)/E8</f>
        <v>1.0993674792544803</v>
      </c>
      <c r="AI8" s="15">
        <f t="shared" ref="AI8" si="15">(R8+X8)/C8</f>
        <v>0.80154772519621764</v>
      </c>
      <c r="AJ8" s="15">
        <f t="shared" ref="AJ8" si="16">(U8+V8+AA8+AB8)/(F8+G8)</f>
        <v>1.6965011825839753</v>
      </c>
    </row>
    <row r="9" spans="1:36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7">
        <f>'30.06.2016'!L9</f>
        <v>1.2</v>
      </c>
      <c r="K9" s="7">
        <v>2.1800000000000002</v>
      </c>
      <c r="L9" s="7">
        <f>'30.06.2016'!N9</f>
        <v>1.7829999999999999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15">
        <f t="shared" si="0"/>
        <v>0.88003251834997398</v>
      </c>
      <c r="AH9" s="15">
        <f t="shared" si="1"/>
        <v>1.2995790594155217</v>
      </c>
      <c r="AI9" s="15">
        <f t="shared" si="2"/>
        <v>1.0519376194565246</v>
      </c>
      <c r="AJ9" s="15">
        <f t="shared" si="3"/>
        <v>1.5630771489392941</v>
      </c>
    </row>
    <row r="10" spans="1:36" x14ac:dyDescent="0.25">
      <c r="A10" s="54" t="s">
        <v>84</v>
      </c>
      <c r="B10" s="4">
        <v>12.874000000000001</v>
      </c>
      <c r="C10" s="4">
        <v>3.2320000000000002</v>
      </c>
      <c r="D10" s="4">
        <v>0</v>
      </c>
      <c r="E10" s="4">
        <v>12.874000000000001</v>
      </c>
      <c r="F10" s="4">
        <v>3.2320000000000002</v>
      </c>
      <c r="G10" s="4">
        <v>0</v>
      </c>
      <c r="H10" s="4">
        <v>44.454999999999998</v>
      </c>
      <c r="I10" s="4">
        <v>0.95</v>
      </c>
      <c r="J10" s="7">
        <f>'30.06.2016'!L10</f>
        <v>0.94799999999999995</v>
      </c>
      <c r="K10" s="7">
        <v>2.1800000000000002</v>
      </c>
      <c r="L10" s="7">
        <f>'30.06.2016'!N10</f>
        <v>1.1299999999999999</v>
      </c>
      <c r="M10" s="4">
        <v>1.1399999999999999</v>
      </c>
      <c r="N10" s="4">
        <v>1.1399999999999999</v>
      </c>
      <c r="O10" s="4">
        <v>1.36</v>
      </c>
      <c r="P10" s="13">
        <v>0</v>
      </c>
      <c r="Q10" s="4">
        <v>9.3949999999999996</v>
      </c>
      <c r="R10" s="4">
        <v>2.911</v>
      </c>
      <c r="S10" s="4">
        <v>0</v>
      </c>
      <c r="T10" s="4">
        <v>15.593999999999999</v>
      </c>
      <c r="U10" s="4">
        <v>3.556</v>
      </c>
      <c r="V10" s="13">
        <v>9.2550000000000008</v>
      </c>
      <c r="W10" s="4"/>
      <c r="X10" s="4"/>
      <c r="Y10" s="4"/>
      <c r="Z10" s="4"/>
      <c r="AA10" s="4"/>
      <c r="AB10" s="4"/>
      <c r="AC10">
        <f t="shared" si="4"/>
        <v>0</v>
      </c>
      <c r="AD10">
        <f t="shared" si="5"/>
        <v>0</v>
      </c>
      <c r="AE10">
        <f t="shared" si="6"/>
        <v>0</v>
      </c>
      <c r="AF10">
        <f t="shared" si="7"/>
        <v>0</v>
      </c>
      <c r="AG10" s="15">
        <f t="shared" si="0"/>
        <v>0.72976541867329492</v>
      </c>
      <c r="AH10" s="15">
        <f t="shared" si="1"/>
        <v>1.2112785459064781</v>
      </c>
      <c r="AI10" s="15">
        <f t="shared" si="2"/>
        <v>0.90068069306930687</v>
      </c>
      <c r="AJ10" s="15">
        <f t="shared" si="3"/>
        <v>3.9637995049504946</v>
      </c>
    </row>
    <row r="11" spans="1:36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7">
        <f>'30.06.2016'!L11</f>
        <v>1.625</v>
      </c>
      <c r="K11" s="7">
        <v>2.1800000000000002</v>
      </c>
      <c r="L11" s="7">
        <f>'30.06.2016'!N11</f>
        <v>0.66300000000000003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>
        <f t="shared" si="4"/>
        <v>1.0967769959169489E-2</v>
      </c>
      <c r="AD11">
        <f t="shared" si="5"/>
        <v>0</v>
      </c>
      <c r="AE11">
        <f t="shared" si="6"/>
        <v>0.10334020974245813</v>
      </c>
      <c r="AF11">
        <f t="shared" si="7"/>
        <v>0</v>
      </c>
      <c r="AG11" s="15">
        <f t="shared" si="0"/>
        <v>0.61889388411085056</v>
      </c>
      <c r="AH11" s="15">
        <f t="shared" si="1"/>
        <v>0.79558602983379723</v>
      </c>
      <c r="AI11" s="15">
        <f t="shared" si="2"/>
        <v>0.81573140314685566</v>
      </c>
      <c r="AJ11" s="15">
        <f t="shared" si="3"/>
        <v>0.84199271802577591</v>
      </c>
    </row>
    <row r="12" spans="1:36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7">
        <f>'30.06.2016'!L12</f>
        <v>1.02</v>
      </c>
      <c r="K12" s="7">
        <v>2.1800000000000002</v>
      </c>
      <c r="L12" s="7">
        <f>'30.06.2016'!N12</f>
        <v>1.52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15">
        <f t="shared" si="0"/>
        <v>0.97989817704056492</v>
      </c>
      <c r="AH12" s="15">
        <f t="shared" si="1"/>
        <v>1.299988393108823</v>
      </c>
      <c r="AI12" s="15">
        <f t="shared" si="2"/>
        <v>0.98074142916150364</v>
      </c>
      <c r="AJ12" s="15">
        <f t="shared" si="3"/>
        <v>1.7523994811932551</v>
      </c>
    </row>
    <row r="13" spans="1:36" x14ac:dyDescent="0.25">
      <c r="A13" s="54" t="s">
        <v>20</v>
      </c>
      <c r="B13" s="4">
        <v>36.872999999999998</v>
      </c>
      <c r="C13" s="4">
        <v>11.788</v>
      </c>
      <c r="D13" s="4">
        <v>0</v>
      </c>
      <c r="E13" s="4">
        <v>36.313000000000002</v>
      </c>
      <c r="F13" s="4">
        <v>7.87</v>
      </c>
      <c r="G13" s="4">
        <v>0</v>
      </c>
      <c r="H13" s="4"/>
      <c r="I13" s="4">
        <v>0.8</v>
      </c>
      <c r="J13" s="7">
        <f>'30.06.2016'!L13</f>
        <v>0.77500000000000002</v>
      </c>
      <c r="K13" s="7">
        <v>2.1800000000000002</v>
      </c>
      <c r="L13" s="7">
        <f>'30.06.2016'!N13</f>
        <v>1.851</v>
      </c>
      <c r="M13" s="4">
        <v>0.96</v>
      </c>
      <c r="N13" s="4">
        <v>0.96</v>
      </c>
      <c r="O13" s="4">
        <v>1.92</v>
      </c>
      <c r="P13" s="4">
        <v>1.92</v>
      </c>
      <c r="Q13" s="4">
        <v>25.811</v>
      </c>
      <c r="R13" s="4">
        <v>8.2520000000000007</v>
      </c>
      <c r="S13" s="4">
        <v>0</v>
      </c>
      <c r="T13" s="4">
        <v>53.38</v>
      </c>
      <c r="U13" s="4">
        <v>11.569000000000001</v>
      </c>
      <c r="V13" s="4"/>
      <c r="W13" s="4"/>
      <c r="X13" s="4"/>
      <c r="Y13" s="4"/>
      <c r="Z13" s="4"/>
      <c r="AA13" s="4"/>
      <c r="AB13" s="4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15">
        <f t="shared" si="0"/>
        <v>0.69999728798850114</v>
      </c>
      <c r="AH13" s="15">
        <f t="shared" si="1"/>
        <v>1.4699969707818137</v>
      </c>
      <c r="AI13" s="15">
        <f t="shared" si="2"/>
        <v>0.70003393281303028</v>
      </c>
      <c r="AJ13" s="15">
        <f t="shared" si="3"/>
        <v>1.470012706480305</v>
      </c>
    </row>
    <row r="14" spans="1:36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7">
        <f>'30.06.2016'!L14</f>
        <v>1.43</v>
      </c>
      <c r="K14" s="7">
        <v>2.1800000000000002</v>
      </c>
      <c r="L14" s="7">
        <f>'30.06.2016'!N14</f>
        <v>1.601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>
        <f t="shared" si="4"/>
        <v>0</v>
      </c>
      <c r="AD14">
        <f t="shared" si="5"/>
        <v>0</v>
      </c>
      <c r="AE14">
        <f t="shared" si="6"/>
        <v>0</v>
      </c>
      <c r="AF14">
        <f t="shared" si="7"/>
        <v>0</v>
      </c>
      <c r="AG14" s="15">
        <f t="shared" si="0"/>
        <v>1.1520338946782789</v>
      </c>
      <c r="AH14" s="15">
        <f t="shared" si="1"/>
        <v>1.3016703656114941</v>
      </c>
      <c r="AI14" s="15">
        <f t="shared" si="2"/>
        <v>1.2099607267705321</v>
      </c>
      <c r="AJ14" s="15">
        <f t="shared" si="3"/>
        <v>1.3286790266512165</v>
      </c>
    </row>
    <row r="15" spans="1:36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7">
        <f>'30.06.2016'!L15</f>
        <v>1.3440000000000001</v>
      </c>
      <c r="K15" s="7">
        <v>2.1800000000000002</v>
      </c>
      <c r="L15" s="7">
        <f>'30.06.2016'!N15</f>
        <v>1.85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G15" s="15"/>
      <c r="AH15" s="15"/>
      <c r="AI15" s="15"/>
      <c r="AJ15" s="15"/>
    </row>
    <row r="16" spans="1:36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7">
        <f>'30.06.2016'!L16</f>
        <v>1.1200000000000001</v>
      </c>
      <c r="K16" s="7">
        <v>2.1800000000000002</v>
      </c>
      <c r="L16" s="7">
        <f>'30.06.2016'!N16</f>
        <v>1.37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>
        <f t="shared" si="4"/>
        <v>0.11849604637715984</v>
      </c>
      <c r="AD16">
        <f t="shared" si="5"/>
        <v>0.11882713454940048</v>
      </c>
      <c r="AE16">
        <f t="shared" si="6"/>
        <v>7.8722718617255022E-2</v>
      </c>
      <c r="AF16">
        <f t="shared" si="7"/>
        <v>6.5533099571828804E-2</v>
      </c>
      <c r="AG16" s="15">
        <f t="shared" si="0"/>
        <v>0.99849814896860367</v>
      </c>
      <c r="AH16" s="15">
        <f t="shared" si="1"/>
        <v>1.0288065780725819</v>
      </c>
      <c r="AI16" s="15">
        <f t="shared" si="2"/>
        <v>0.95872857770616671</v>
      </c>
      <c r="AJ16" s="15">
        <f t="shared" si="3"/>
        <v>0.97554666713653904</v>
      </c>
    </row>
    <row r="17" spans="1:36" x14ac:dyDescent="0.25">
      <c r="A17" s="54" t="s">
        <v>22</v>
      </c>
      <c r="B17" s="4">
        <v>48.48</v>
      </c>
      <c r="C17" s="4">
        <v>6.8789999999999996</v>
      </c>
      <c r="D17" s="4">
        <v>7.4999999999999997E-2</v>
      </c>
      <c r="E17" s="4">
        <v>46.804000000000002</v>
      </c>
      <c r="F17" s="4">
        <v>4.7789999999999999</v>
      </c>
      <c r="G17" s="4"/>
      <c r="H17" s="4"/>
      <c r="I17" s="4">
        <v>1.1399999999999999</v>
      </c>
      <c r="J17" s="7">
        <f>'30.06.2016'!L17</f>
        <v>1.83</v>
      </c>
      <c r="K17" s="7">
        <v>2.1800000000000002</v>
      </c>
      <c r="L17" s="7">
        <f>'30.06.2016'!N17</f>
        <v>2.77</v>
      </c>
      <c r="M17" s="4">
        <v>1.3680000000000001</v>
      </c>
      <c r="N17" s="4">
        <v>2.016</v>
      </c>
      <c r="O17" s="4">
        <v>2.016</v>
      </c>
      <c r="P17" s="4">
        <v>3.2519999999999998</v>
      </c>
      <c r="Q17" s="4">
        <v>55.267000000000003</v>
      </c>
      <c r="R17" s="4">
        <v>11.557</v>
      </c>
      <c r="S17" s="4">
        <v>0.126</v>
      </c>
      <c r="T17" s="4">
        <v>78.631</v>
      </c>
      <c r="U17" s="4">
        <v>12.951000000000001</v>
      </c>
      <c r="V17" s="4">
        <v>0</v>
      </c>
      <c r="W17" s="4">
        <v>7.694</v>
      </c>
      <c r="X17" s="4">
        <v>0.33</v>
      </c>
      <c r="Y17" s="4">
        <v>1.9E-2</v>
      </c>
      <c r="Z17" s="4">
        <v>0</v>
      </c>
      <c r="AA17" s="4">
        <v>0</v>
      </c>
      <c r="AB17" s="4">
        <v>0</v>
      </c>
      <c r="AC17">
        <f t="shared" si="4"/>
        <v>0.15870462046204623</v>
      </c>
      <c r="AD17">
        <f t="shared" si="5"/>
        <v>0</v>
      </c>
      <c r="AE17">
        <f t="shared" si="6"/>
        <v>5.0186942766752951E-2</v>
      </c>
      <c r="AF17">
        <f t="shared" si="7"/>
        <v>0</v>
      </c>
      <c r="AG17" s="15">
        <f t="shared" si="0"/>
        <v>1.2987004950495051</v>
      </c>
      <c r="AH17" s="15">
        <f t="shared" si="1"/>
        <v>1.6800059823946671</v>
      </c>
      <c r="AI17" s="15">
        <f t="shared" si="2"/>
        <v>1.7280127925570579</v>
      </c>
      <c r="AJ17" s="15">
        <f t="shared" si="3"/>
        <v>2.7099811676082863</v>
      </c>
    </row>
    <row r="18" spans="1:36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7">
        <f>'30.06.2016'!L18</f>
        <v>1.27</v>
      </c>
      <c r="K18" s="7">
        <v>2.1800000000000002</v>
      </c>
      <c r="L18" s="7">
        <f>'30.06.2016'!N18</f>
        <v>2.4</v>
      </c>
      <c r="M18" s="4"/>
      <c r="N18" s="4"/>
      <c r="O18" s="4"/>
      <c r="P18" s="4"/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>
        <f t="shared" si="4"/>
        <v>6.9620980531868437E-2</v>
      </c>
      <c r="AD18">
        <f t="shared" si="5"/>
        <v>3.5452454816255349E-2</v>
      </c>
      <c r="AE18">
        <f t="shared" si="6"/>
        <v>6.6647452986526398E-2</v>
      </c>
      <c r="AF18">
        <f t="shared" si="7"/>
        <v>0</v>
      </c>
      <c r="AG18" s="15">
        <f t="shared" si="0"/>
        <v>0.51169926678465538</v>
      </c>
      <c r="AH18" s="15">
        <f t="shared" si="1"/>
        <v>1.0327977651216991</v>
      </c>
      <c r="AI18" s="15">
        <f t="shared" si="2"/>
        <v>0.87509244802366659</v>
      </c>
      <c r="AJ18" s="15">
        <f t="shared" si="3"/>
        <v>0.79187448988845555</v>
      </c>
    </row>
    <row r="19" spans="1:36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7">
        <f>'30.06.2016'!L19</f>
        <v>1</v>
      </c>
      <c r="K19" s="7">
        <v>2.1800000000000002</v>
      </c>
      <c r="L19" s="7">
        <f>'30.06.2016'!N19</f>
        <v>2.08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>
        <f t="shared" si="4"/>
        <v>0</v>
      </c>
      <c r="AD19">
        <f t="shared" si="5"/>
        <v>0</v>
      </c>
      <c r="AE19">
        <f t="shared" si="6"/>
        <v>0</v>
      </c>
      <c r="AF19">
        <f t="shared" si="7"/>
        <v>0</v>
      </c>
      <c r="AG19" s="15">
        <f t="shared" si="0"/>
        <v>0.87942701671976364</v>
      </c>
      <c r="AH19" s="15">
        <f t="shared" si="1"/>
        <v>1.639238711141366</v>
      </c>
      <c r="AI19" s="15">
        <f t="shared" si="2"/>
        <v>1.0438565051643804</v>
      </c>
      <c r="AJ19" s="15">
        <f t="shared" si="3"/>
        <v>1.8885325850953669</v>
      </c>
    </row>
    <row r="20" spans="1:36" x14ac:dyDescent="0.25">
      <c r="A20" s="54" t="s">
        <v>82</v>
      </c>
      <c r="B20" s="4">
        <v>11.505000000000001</v>
      </c>
      <c r="C20" s="4">
        <v>44.930999999999997</v>
      </c>
      <c r="D20" s="4">
        <v>0</v>
      </c>
      <c r="E20" s="4">
        <v>9.4499999999999993</v>
      </c>
      <c r="F20" s="4">
        <v>43.003999999999998</v>
      </c>
      <c r="G20" s="4">
        <v>0</v>
      </c>
      <c r="H20" s="4"/>
      <c r="I20" s="4">
        <v>1</v>
      </c>
      <c r="J20" s="7">
        <f>'30.06.2016'!L20</f>
        <v>1.4550000000000001</v>
      </c>
      <c r="K20" s="7">
        <v>2.1800000000000002</v>
      </c>
      <c r="L20" s="7">
        <f>'30.06.2016'!N20</f>
        <v>1.788</v>
      </c>
      <c r="M20" s="4">
        <v>1.2</v>
      </c>
      <c r="N20" s="4">
        <v>1.2</v>
      </c>
      <c r="O20" s="4">
        <v>2.496</v>
      </c>
      <c r="P20" s="4">
        <v>2.496</v>
      </c>
      <c r="Q20" s="4">
        <v>11.311999999999999</v>
      </c>
      <c r="R20" s="4">
        <v>43.954999999999998</v>
      </c>
      <c r="S20" s="4">
        <v>0</v>
      </c>
      <c r="T20" s="4">
        <v>19.655999999999999</v>
      </c>
      <c r="U20" s="4">
        <v>89.447999999999993</v>
      </c>
      <c r="V20" s="4">
        <v>0</v>
      </c>
      <c r="W20" s="4">
        <v>6.2229999999999999</v>
      </c>
      <c r="X20" s="4">
        <v>1.135</v>
      </c>
      <c r="Y20" s="4">
        <v>0</v>
      </c>
      <c r="Z20" s="4">
        <v>1.444</v>
      </c>
      <c r="AA20" s="4">
        <v>7.02</v>
      </c>
      <c r="AB20" s="4">
        <v>0</v>
      </c>
      <c r="AC20">
        <f t="shared" si="4"/>
        <v>0.54089526292916124</v>
      </c>
      <c r="AD20">
        <f t="shared" si="5"/>
        <v>0.1528042328042328</v>
      </c>
      <c r="AE20">
        <f t="shared" si="6"/>
        <v>2.5260955687609891E-2</v>
      </c>
      <c r="AF20">
        <f t="shared" si="7"/>
        <v>0.16324062877871826</v>
      </c>
      <c r="AG20" s="15">
        <f t="shared" si="0"/>
        <v>1.5241199478487613</v>
      </c>
      <c r="AH20" s="15">
        <f t="shared" si="1"/>
        <v>2.2328042328042326</v>
      </c>
      <c r="AI20" s="15">
        <f t="shared" si="2"/>
        <v>1.0035387594311278</v>
      </c>
      <c r="AJ20" s="15">
        <f t="shared" si="3"/>
        <v>2.2432331876104548</v>
      </c>
    </row>
    <row r="21" spans="1:36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7">
        <f>'30.06.2016'!L21</f>
        <v>0.95515947061662942</v>
      </c>
      <c r="K21" s="7">
        <v>2.1800000000000002</v>
      </c>
      <c r="L21" s="7">
        <f>'30.06.2016'!N21</f>
        <v>2.1772375170103633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G21" s="15"/>
      <c r="AH21" s="15"/>
      <c r="AI21" s="15"/>
      <c r="AJ21" s="15"/>
    </row>
    <row r="22" spans="1:36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'30.06.2016'!L22</f>
        <v>1.23</v>
      </c>
      <c r="K22" s="7">
        <v>2.1800000000000002</v>
      </c>
      <c r="L22" s="7">
        <f>'30.06.2016'!N22</f>
        <v>1.95</v>
      </c>
      <c r="M22" s="8">
        <f>I22*1.2</f>
        <v>1.0533287438244108</v>
      </c>
      <c r="N22" s="8">
        <f>J22*1.2</f>
        <v>1.476</v>
      </c>
      <c r="O22" s="8">
        <f>K22*1.2</f>
        <v>2.6160000000000001</v>
      </c>
      <c r="P22" s="8">
        <f>L22*1.2</f>
        <v>2.34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>
        <f t="shared" si="4"/>
        <v>5.9174293350611491E-3</v>
      </c>
      <c r="AD22">
        <f t="shared" si="5"/>
        <v>5.889227873654812E-3</v>
      </c>
      <c r="AE22">
        <f t="shared" si="6"/>
        <v>1.4628205774898577E-3</v>
      </c>
      <c r="AF22">
        <f t="shared" si="7"/>
        <v>9.4609936746499425E-4</v>
      </c>
      <c r="AG22" s="15">
        <f t="shared" si="0"/>
        <v>0.88369138252207025</v>
      </c>
      <c r="AH22" s="15">
        <f t="shared" si="1"/>
        <v>1.6710127549342522</v>
      </c>
      <c r="AI22" s="15">
        <f t="shared" si="2"/>
        <v>0.94171776930670958</v>
      </c>
      <c r="AJ22" s="15">
        <f t="shared" si="3"/>
        <v>2.1638049413418394</v>
      </c>
    </row>
    <row r="23" spans="1:36" x14ac:dyDescent="0.25">
      <c r="A23" s="54" t="s">
        <v>27</v>
      </c>
      <c r="B23" s="4">
        <v>27.053999999999998</v>
      </c>
      <c r="C23" s="4">
        <v>8.9260000000000002</v>
      </c>
      <c r="D23" s="4">
        <v>0</v>
      </c>
      <c r="E23" s="4">
        <v>24.202999999999999</v>
      </c>
      <c r="F23" s="4">
        <v>3.0680000000000001</v>
      </c>
      <c r="G23" s="4">
        <v>0</v>
      </c>
      <c r="H23" s="4"/>
      <c r="I23" s="4">
        <v>0.8</v>
      </c>
      <c r="J23" s="7">
        <f>'30.06.2016'!L23</f>
        <v>1.2230000000000001</v>
      </c>
      <c r="K23" s="7">
        <v>2.1800000000000002</v>
      </c>
      <c r="L23" s="7">
        <f>'30.06.2016'!N23</f>
        <v>1.5129999999999999</v>
      </c>
      <c r="M23" s="4">
        <v>0.96</v>
      </c>
      <c r="N23" s="4">
        <v>0.96</v>
      </c>
      <c r="O23" s="4">
        <v>1.37</v>
      </c>
      <c r="P23" s="4">
        <v>1.37</v>
      </c>
      <c r="Q23" s="4">
        <v>20.622</v>
      </c>
      <c r="R23" s="4">
        <v>8.1769999999999996</v>
      </c>
      <c r="S23" s="4">
        <v>0</v>
      </c>
      <c r="T23" s="4">
        <v>26.148</v>
      </c>
      <c r="U23" s="4">
        <v>4.976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15">
        <f t="shared" si="0"/>
        <v>0.76225327123530717</v>
      </c>
      <c r="AH23" s="15">
        <f t="shared" si="1"/>
        <v>1.0803619386026526</v>
      </c>
      <c r="AI23" s="15">
        <f t="shared" si="2"/>
        <v>0.9160878332959892</v>
      </c>
      <c r="AJ23" s="15">
        <f t="shared" si="3"/>
        <v>1.621903520208605</v>
      </c>
    </row>
    <row r="24" spans="1:36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7">
        <f>'30.06.2016'!L24</f>
        <v>0.9</v>
      </c>
      <c r="K24" s="7">
        <v>2.1800000000000002</v>
      </c>
      <c r="L24" s="7">
        <f>'30.06.2016'!N24</f>
        <v>2.42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15">
        <f t="shared" si="0"/>
        <v>1.0845812438757276</v>
      </c>
      <c r="AH24" s="15">
        <f t="shared" si="1"/>
        <v>1.373533830622842</v>
      </c>
      <c r="AI24" s="15">
        <f t="shared" si="2"/>
        <v>1.080019864260884</v>
      </c>
      <c r="AJ24" s="15">
        <f t="shared" si="3"/>
        <v>1.3716961563845502</v>
      </c>
    </row>
    <row r="25" spans="1:36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7">
        <f>'30.06.2016'!L25</f>
        <v>1.22</v>
      </c>
      <c r="K25" s="7">
        <v>2.1800000000000002</v>
      </c>
      <c r="L25" s="7">
        <f>'30.06.2016'!N25</f>
        <v>1.52</v>
      </c>
      <c r="M25" s="7">
        <f>I25*1.2</f>
        <v>0.91439999999999999</v>
      </c>
      <c r="N25" s="7">
        <f>J25*1.2</f>
        <v>1.464</v>
      </c>
      <c r="O25" s="7">
        <f>K25*1.2</f>
        <v>2.6160000000000001</v>
      </c>
      <c r="P25" s="7">
        <f>L25*1.2</f>
        <v>1.8239999999999998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>
        <f t="shared" si="4"/>
        <v>0.10616369895976012</v>
      </c>
      <c r="AD25">
        <f t="shared" si="5"/>
        <v>0.10538616644262495</v>
      </c>
      <c r="AE25">
        <f t="shared" si="6"/>
        <v>0.17103031745559491</v>
      </c>
      <c r="AF25">
        <f t="shared" si="7"/>
        <v>0.16326458289035367</v>
      </c>
      <c r="AG25" s="15">
        <f t="shared" si="0"/>
        <v>0.867745159737904</v>
      </c>
      <c r="AH25" s="15">
        <f t="shared" si="1"/>
        <v>1.3183505438103387</v>
      </c>
      <c r="AI25" s="15">
        <f t="shared" si="2"/>
        <v>0.93286424087352371</v>
      </c>
      <c r="AJ25" s="15">
        <f t="shared" si="3"/>
        <v>1.8613296477425756</v>
      </c>
    </row>
    <row r="26" spans="1:36" x14ac:dyDescent="0.25">
      <c r="A26" s="54" t="s">
        <v>68</v>
      </c>
      <c r="B26" s="4">
        <v>65.808000000000007</v>
      </c>
      <c r="C26" s="4">
        <v>30.744</v>
      </c>
      <c r="D26" s="4">
        <v>0</v>
      </c>
      <c r="E26" s="4">
        <v>62.63</v>
      </c>
      <c r="F26" s="4">
        <v>20.655000000000001</v>
      </c>
      <c r="G26" s="4"/>
      <c r="H26" s="4"/>
      <c r="I26" s="4">
        <v>0.89</v>
      </c>
      <c r="J26" s="7">
        <f>'30.06.2016'!L26</f>
        <v>0.875</v>
      </c>
      <c r="K26" s="7">
        <v>2.1800000000000002</v>
      </c>
      <c r="L26" s="7">
        <f>'30.06.2016'!N26</f>
        <v>1.375</v>
      </c>
      <c r="M26" s="4">
        <v>1.0680000000000001</v>
      </c>
      <c r="N26" s="4">
        <v>1.536</v>
      </c>
      <c r="O26" s="4">
        <v>1.0680000000000001</v>
      </c>
      <c r="P26" s="4">
        <v>1.536</v>
      </c>
      <c r="Q26" s="4">
        <v>58.569000000000003</v>
      </c>
      <c r="R26" s="4">
        <v>39.351999999999997</v>
      </c>
      <c r="S26" s="4">
        <v>0</v>
      </c>
      <c r="T26" s="4">
        <v>56.006</v>
      </c>
      <c r="U26" s="4">
        <v>30.353000000000002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15">
        <f t="shared" si="0"/>
        <v>0.88999817651349378</v>
      </c>
      <c r="AH26" s="15">
        <f t="shared" si="1"/>
        <v>0.8942359891425834</v>
      </c>
      <c r="AI26" s="15">
        <f t="shared" si="2"/>
        <v>1.2799895914650012</v>
      </c>
      <c r="AJ26" s="15">
        <f t="shared" si="3"/>
        <v>1.469523117889131</v>
      </c>
    </row>
    <row r="27" spans="1:36" x14ac:dyDescent="0.25">
      <c r="A27" s="54" t="s">
        <v>111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7">
        <f>'30.06.2016'!L27</f>
        <v>1.45</v>
      </c>
      <c r="K27" s="7">
        <v>2.1800000000000002</v>
      </c>
      <c r="L27" s="7">
        <f>'30.06.2016'!N27</f>
        <v>1.59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>
        <f t="shared" ref="AC27" si="17">W27/B27</f>
        <v>0</v>
      </c>
      <c r="AD27">
        <f t="shared" ref="AD27" si="18">Z27/E27</f>
        <v>0</v>
      </c>
      <c r="AE27">
        <f t="shared" ref="AE27" si="19">(X27+Y27)/(C27+D27)</f>
        <v>0</v>
      </c>
      <c r="AF27">
        <f t="shared" ref="AF27" si="20">(AA27+AB27)/(F27+G27)</f>
        <v>0</v>
      </c>
      <c r="AG27" s="15">
        <f t="shared" ref="AG27" si="21">(Q27+W27)/B27</f>
        <v>0.75615624673314896</v>
      </c>
      <c r="AH27" s="15">
        <f t="shared" ref="AH27" si="22">(T27+Z27)/E27</f>
        <v>1.2315762399589876</v>
      </c>
      <c r="AI27" s="15">
        <f t="shared" ref="AI27" si="23">(R27+X27)/C27</f>
        <v>0.65771646125267458</v>
      </c>
      <c r="AJ27" s="15">
        <f t="shared" ref="AJ27" si="24">(U27+V27+AA27+AB27)/(F27+G27)</f>
        <v>1.1102469659745284</v>
      </c>
    </row>
    <row r="28" spans="1:36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7">
        <f>'30.06.2016'!L28</f>
        <v>1.258</v>
      </c>
      <c r="K28" s="7">
        <v>2.1800000000000002</v>
      </c>
      <c r="L28" s="7">
        <f>'30.06.2016'!N28</f>
        <v>1.4710000000000001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15">
        <f t="shared" si="0"/>
        <v>0.75615624673314896</v>
      </c>
      <c r="AH28" s="15">
        <f t="shared" si="1"/>
        <v>1.2315762399589876</v>
      </c>
      <c r="AI28" s="15">
        <f t="shared" si="2"/>
        <v>0.65771646125267458</v>
      </c>
      <c r="AJ28" s="15">
        <f t="shared" si="3"/>
        <v>1.1102469659745284</v>
      </c>
    </row>
    <row r="29" spans="1:36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7">
        <f>'30.06.2016'!L29</f>
        <v>1</v>
      </c>
      <c r="K29" s="7">
        <v>2.1800000000000002</v>
      </c>
      <c r="L29" s="7">
        <f>'30.06.2016'!N29</f>
        <v>1.64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7"/>
        <v>0</v>
      </c>
      <c r="AG29" s="15">
        <f>(Q29+W29)/B29</f>
        <v>0.94997561885093085</v>
      </c>
      <c r="AH29" s="15">
        <f>(T29+Z29)/E29</f>
        <v>1.199990389697756</v>
      </c>
      <c r="AI29" s="15">
        <f>(R29+X29)/C29</f>
        <v>1.0500039249548629</v>
      </c>
      <c r="AJ29" s="15">
        <f>(U29+V29+AA29+AB29)/(F29+G29)</f>
        <v>1.4598601909633748</v>
      </c>
    </row>
    <row r="30" spans="1:36" x14ac:dyDescent="0.25">
      <c r="A30" s="55" t="s">
        <v>51</v>
      </c>
      <c r="B30" s="4">
        <v>86.088999999999999</v>
      </c>
      <c r="C30" s="4">
        <v>29.715</v>
      </c>
      <c r="D30" s="4">
        <v>1.278</v>
      </c>
      <c r="E30" s="4">
        <v>83.031999999999996</v>
      </c>
      <c r="F30" s="4">
        <v>161.767</v>
      </c>
      <c r="G30" s="4">
        <v>6.4000000000000001E-2</v>
      </c>
      <c r="H30" s="4"/>
      <c r="I30" s="4">
        <v>0.62</v>
      </c>
      <c r="J30" s="7">
        <f>'30.06.2016'!L30</f>
        <v>1.1000000000000001</v>
      </c>
      <c r="K30" s="7">
        <v>2.1800000000000002</v>
      </c>
      <c r="L30" s="7">
        <f>'30.06.2016'!N30</f>
        <v>1.05</v>
      </c>
      <c r="M30" s="4"/>
      <c r="N30" s="4"/>
      <c r="O30" s="4"/>
      <c r="P30" s="4"/>
      <c r="Q30" s="4">
        <v>53.636000000000003</v>
      </c>
      <c r="R30" s="4">
        <v>26.614999999999998</v>
      </c>
      <c r="S30" s="4">
        <v>1.1499999999999999</v>
      </c>
      <c r="T30" s="4">
        <v>100.179</v>
      </c>
      <c r="U30" s="4">
        <v>239.465</v>
      </c>
      <c r="V30" s="4">
        <v>8.7999999999999995E-2</v>
      </c>
      <c r="W30" s="4"/>
      <c r="X30" s="4"/>
      <c r="Y30" s="4"/>
      <c r="Z30" s="4"/>
      <c r="AA30" s="4"/>
      <c r="AB30" s="4"/>
      <c r="AC30">
        <f t="shared" si="4"/>
        <v>0</v>
      </c>
      <c r="AD30">
        <f t="shared" si="5"/>
        <v>0</v>
      </c>
      <c r="AE30">
        <f t="shared" si="6"/>
        <v>0</v>
      </c>
      <c r="AF30">
        <f t="shared" si="7"/>
        <v>0</v>
      </c>
      <c r="AG30" s="15">
        <f t="shared" ref="AG30:AG48" si="25">(Q30+W30)/B30</f>
        <v>0.62302965535666577</v>
      </c>
      <c r="AH30" s="15">
        <f t="shared" ref="AH30:AH48" si="26">(T30+Z30)/E30</f>
        <v>1.2065107428461317</v>
      </c>
      <c r="AI30" s="15">
        <f t="shared" ref="AI30:AI48" si="27">(R30+X30)/C30</f>
        <v>0.89567558472152109</v>
      </c>
      <c r="AJ30" s="15">
        <f t="shared" ref="AJ30:AJ48" si="28">(U30+V30+AA30+AB30)/(F30+G30)</f>
        <v>1.4802664508036163</v>
      </c>
    </row>
    <row r="31" spans="1:36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7">
        <f>'30.06.2016'!L31</f>
        <v>0.71</v>
      </c>
      <c r="K31" s="7">
        <v>2.1800000000000002</v>
      </c>
      <c r="L31" s="7">
        <f>'30.06.2016'!N31</f>
        <v>0.94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15">
        <f t="shared" si="25"/>
        <v>0.76399873769748139</v>
      </c>
      <c r="AH31" s="15">
        <f t="shared" si="26"/>
        <v>0.64499962748652739</v>
      </c>
      <c r="AI31" s="15">
        <f t="shared" si="27"/>
        <v>0.76400345399595515</v>
      </c>
      <c r="AJ31" s="15">
        <f t="shared" si="28"/>
        <v>0.64499891706945289</v>
      </c>
    </row>
    <row r="32" spans="1:36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7">
        <f>'30.06.2016'!L32</f>
        <v>1.72</v>
      </c>
      <c r="K32" s="7">
        <v>2.1800000000000002</v>
      </c>
      <c r="L32" s="7">
        <f>'30.06.2016'!N32</f>
        <v>2.1800000000000002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G32" s="15"/>
      <c r="AH32" s="15"/>
      <c r="AI32" s="15"/>
      <c r="AJ32" s="15"/>
    </row>
    <row r="33" spans="1:36" x14ac:dyDescent="0.25">
      <c r="A33" s="54" t="s">
        <v>108</v>
      </c>
      <c r="B33" s="4"/>
      <c r="C33" s="4"/>
      <c r="D33" s="4"/>
      <c r="E33" s="4"/>
      <c r="F33" s="4"/>
      <c r="G33" s="4"/>
      <c r="H33" s="4"/>
      <c r="I33" s="4"/>
      <c r="J33" s="7">
        <f>'30.06.2016'!L33</f>
        <v>0.89500000000000002</v>
      </c>
      <c r="K33" s="7">
        <v>2.1800000000000002</v>
      </c>
      <c r="L33" s="7">
        <f>'30.06.2016'!N33</f>
        <v>1.1419999999999999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G33" s="15"/>
      <c r="AH33" s="15"/>
      <c r="AI33" s="15"/>
      <c r="AJ33" s="15"/>
    </row>
    <row r="34" spans="1:36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7">
        <f>'30.06.2016'!L34</f>
        <v>1.4510000000000001</v>
      </c>
      <c r="K34" s="7">
        <v>2.1800000000000002</v>
      </c>
      <c r="L34" s="7">
        <f>'30.06.2016'!N34</f>
        <v>2.2669999999999999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15">
        <f t="shared" si="25"/>
        <v>0.72615968478812642</v>
      </c>
      <c r="AH34" s="15">
        <f t="shared" si="26"/>
        <v>0.91472088969194165</v>
      </c>
      <c r="AI34" s="15">
        <f t="shared" si="27"/>
        <v>0.71665866739007955</v>
      </c>
      <c r="AJ34" s="15">
        <f t="shared" si="28"/>
        <v>0.93633352400462933</v>
      </c>
    </row>
    <row r="35" spans="1:36" x14ac:dyDescent="0.25">
      <c r="A35" s="54" t="s">
        <v>32</v>
      </c>
      <c r="B35" s="4">
        <v>64.039000000000001</v>
      </c>
      <c r="C35" s="4">
        <v>43.48</v>
      </c>
      <c r="D35" s="4"/>
      <c r="E35" s="4">
        <v>50.304000000000002</v>
      </c>
      <c r="F35" s="4">
        <v>116.218</v>
      </c>
      <c r="G35" s="4"/>
      <c r="H35" s="4"/>
      <c r="I35" s="4">
        <v>1.1399999999999999</v>
      </c>
      <c r="J35" s="7">
        <f>'30.06.2016'!L35</f>
        <v>0.89</v>
      </c>
      <c r="K35" s="7">
        <v>2.1800000000000002</v>
      </c>
      <c r="L35" s="7">
        <f>'30.06.2016'!N35</f>
        <v>0.75</v>
      </c>
      <c r="M35" s="4">
        <v>1.3680000000000001</v>
      </c>
      <c r="N35" s="4">
        <v>1.548</v>
      </c>
      <c r="O35" s="4">
        <v>1.3680000000000001</v>
      </c>
      <c r="P35" s="4">
        <v>2.4</v>
      </c>
      <c r="Q35" s="4">
        <v>72.759</v>
      </c>
      <c r="R35" s="4">
        <v>56.183</v>
      </c>
      <c r="S35" s="4"/>
      <c r="T35" s="4">
        <v>57.56</v>
      </c>
      <c r="U35" s="4">
        <v>232.012</v>
      </c>
      <c r="V35" s="4"/>
      <c r="W35" s="4"/>
      <c r="X35" s="4"/>
      <c r="Y35" s="4"/>
      <c r="Z35" s="4"/>
      <c r="AA35" s="4"/>
      <c r="AB35" s="4"/>
      <c r="AC35">
        <v>0</v>
      </c>
      <c r="AD35">
        <v>0</v>
      </c>
      <c r="AE35">
        <v>0</v>
      </c>
      <c r="AF35">
        <v>0</v>
      </c>
      <c r="AG35" s="15">
        <f t="shared" si="25"/>
        <v>1.1361670232202252</v>
      </c>
      <c r="AH35" s="15">
        <f t="shared" si="26"/>
        <v>1.1442430025445292</v>
      </c>
      <c r="AI35" s="15">
        <f t="shared" si="27"/>
        <v>1.2921573137074518</v>
      </c>
      <c r="AJ35" s="15">
        <f t="shared" si="28"/>
        <v>1.9963516839043864</v>
      </c>
    </row>
    <row r="36" spans="1:36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7">
        <f>'30.06.2016'!L36</f>
        <v>1.87</v>
      </c>
      <c r="K36" s="7">
        <v>2.1800000000000002</v>
      </c>
      <c r="L36" s="7">
        <f>'30.06.2016'!N36</f>
        <v>2.82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15">
        <f t="shared" si="25"/>
        <v>0.76098776051466765</v>
      </c>
      <c r="AH36" s="15">
        <f t="shared" si="26"/>
        <v>0.58309961193879967</v>
      </c>
      <c r="AI36" s="15">
        <f t="shared" si="27"/>
        <v>0.89000139840581727</v>
      </c>
      <c r="AJ36" s="15">
        <f t="shared" si="28"/>
        <v>0.85747002559612018</v>
      </c>
    </row>
    <row r="37" spans="1:36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7">
        <f>'30.06.2016'!L37</f>
        <v>2.3199999999999998</v>
      </c>
      <c r="K37" s="7">
        <v>2.1800000000000002</v>
      </c>
      <c r="L37" s="7">
        <f>'30.06.2016'!N37</f>
        <v>1.72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15">
        <f t="shared" si="25"/>
        <v>0.91588165515316444</v>
      </c>
      <c r="AH37" s="15">
        <f t="shared" si="26"/>
        <v>1.3636522205823158</v>
      </c>
      <c r="AI37" s="15">
        <f t="shared" si="27"/>
        <v>1.540762331838565</v>
      </c>
      <c r="AJ37" s="15">
        <f t="shared" si="28"/>
        <v>2.2919541323690349</v>
      </c>
    </row>
    <row r="38" spans="1:36" x14ac:dyDescent="0.25">
      <c r="A38" s="54" t="s">
        <v>35</v>
      </c>
      <c r="B38" s="4">
        <v>6860</v>
      </c>
      <c r="C38" s="4">
        <v>2735</v>
      </c>
      <c r="D38" s="4">
        <v>0</v>
      </c>
      <c r="E38" s="4">
        <v>6832</v>
      </c>
      <c r="F38" s="4">
        <v>5116</v>
      </c>
      <c r="G38" s="4">
        <v>0</v>
      </c>
      <c r="H38" s="4">
        <v>10903</v>
      </c>
      <c r="I38" s="4">
        <v>0.95</v>
      </c>
      <c r="J38" s="7">
        <f>'30.06.2016'!L38</f>
        <v>1.05</v>
      </c>
      <c r="K38" s="7">
        <v>2.1800000000000002</v>
      </c>
      <c r="L38" s="7">
        <f>'30.06.2016'!N38</f>
        <v>1.37</v>
      </c>
      <c r="M38" s="4">
        <v>1.1399999999999999</v>
      </c>
      <c r="N38" s="4">
        <v>2.78</v>
      </c>
      <c r="O38" s="4">
        <v>0.94</v>
      </c>
      <c r="P38" s="4">
        <v>2.06</v>
      </c>
      <c r="Q38" s="4">
        <v>6517</v>
      </c>
      <c r="R38" s="4">
        <v>5806</v>
      </c>
      <c r="S38" s="4">
        <v>0</v>
      </c>
      <c r="T38" s="4">
        <v>5329</v>
      </c>
      <c r="U38" s="4">
        <v>7493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15">
        <f t="shared" si="25"/>
        <v>0.95</v>
      </c>
      <c r="AH38" s="15">
        <f t="shared" si="26"/>
        <v>0.78000585480093676</v>
      </c>
      <c r="AI38" s="15">
        <f t="shared" si="27"/>
        <v>2.122851919561243</v>
      </c>
      <c r="AJ38" s="15">
        <f t="shared" si="28"/>
        <v>1.4646207974980454</v>
      </c>
    </row>
    <row r="39" spans="1:36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7">
        <f>'30.06.2016'!L39</f>
        <v>0.62</v>
      </c>
      <c r="K39" s="7">
        <v>2.1800000000000002</v>
      </c>
      <c r="L39" s="7">
        <f>'30.06.2016'!N39</f>
        <v>1.08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15">
        <f t="shared" si="25"/>
        <v>0.89198693402935159</v>
      </c>
      <c r="AH39" s="15">
        <f t="shared" si="26"/>
        <v>1.125046284051838</v>
      </c>
      <c r="AI39" s="15">
        <f t="shared" si="27"/>
        <v>1.0499937382592361</v>
      </c>
      <c r="AJ39" s="15">
        <f t="shared" si="28"/>
        <v>1.3250159948816378</v>
      </c>
    </row>
    <row r="40" spans="1:36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7">
        <f>'30.06.2016'!L40</f>
        <v>0.97</v>
      </c>
      <c r="K40" s="7">
        <v>2.1800000000000002</v>
      </c>
      <c r="L40" s="7">
        <f>'30.06.2016'!N40</f>
        <v>1.26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15">
        <f t="shared" si="25"/>
        <v>0.58041581642691309</v>
      </c>
      <c r="AH40" s="15">
        <f t="shared" si="26"/>
        <v>1.0000077174352295</v>
      </c>
      <c r="AI40" s="15">
        <f t="shared" si="27"/>
        <v>0.58043368497948133</v>
      </c>
      <c r="AJ40" s="15">
        <f t="shared" si="28"/>
        <v>1.3255250168251249</v>
      </c>
    </row>
    <row r="41" spans="1:36" x14ac:dyDescent="0.25">
      <c r="A41" s="54" t="s">
        <v>37</v>
      </c>
      <c r="B41" s="4">
        <v>20.646000000000001</v>
      </c>
      <c r="C41" s="4">
        <v>6.5039999999999996</v>
      </c>
      <c r="D41" s="4">
        <v>0</v>
      </c>
      <c r="E41" s="4">
        <v>19.945</v>
      </c>
      <c r="F41" s="4">
        <v>6.3179999999999996</v>
      </c>
      <c r="G41" s="4">
        <v>0</v>
      </c>
      <c r="H41" s="4"/>
      <c r="I41" s="4">
        <v>0.70399999999999996</v>
      </c>
      <c r="J41" s="7">
        <f>'30.06.2016'!L41</f>
        <v>1.42</v>
      </c>
      <c r="K41" s="7">
        <v>2.1800000000000002</v>
      </c>
      <c r="L41" s="7">
        <f>'30.06.2016'!N41</f>
        <v>2.2000000000000002</v>
      </c>
      <c r="M41" s="4">
        <v>0.84</v>
      </c>
      <c r="N41" s="4">
        <v>0.84</v>
      </c>
      <c r="O41" s="4">
        <v>1.62</v>
      </c>
      <c r="P41" s="4">
        <v>1.62</v>
      </c>
      <c r="Q41" s="4">
        <v>14.535</v>
      </c>
      <c r="R41" s="4">
        <v>4.5789999999999997</v>
      </c>
      <c r="S41" s="4">
        <v>0</v>
      </c>
      <c r="T41" s="4">
        <v>27.006</v>
      </c>
      <c r="U41" s="4">
        <v>8.5540000000000003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15">
        <f t="shared" si="25"/>
        <v>0.70401046207497819</v>
      </c>
      <c r="AH41" s="15">
        <f t="shared" si="26"/>
        <v>1.3540235648032088</v>
      </c>
      <c r="AI41" s="15">
        <f t="shared" si="27"/>
        <v>0.70402829028290281</v>
      </c>
      <c r="AJ41" s="15">
        <f t="shared" si="28"/>
        <v>1.3539094650205763</v>
      </c>
    </row>
    <row r="42" spans="1:36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7">
        <f>'30.06.2016'!L42</f>
        <v>1.127</v>
      </c>
      <c r="K42" s="7">
        <v>2.1800000000000002</v>
      </c>
      <c r="L42" s="7">
        <f>'30.06.2016'!N42</f>
        <v>1.1759999999999999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15">
        <f t="shared" si="25"/>
        <v>0.79768577372009708</v>
      </c>
      <c r="AH42" s="15">
        <f t="shared" si="26"/>
        <v>0.90181023221093604</v>
      </c>
      <c r="AI42" s="15">
        <f t="shared" si="27"/>
        <v>0.95315272684254126</v>
      </c>
      <c r="AJ42" s="15">
        <f t="shared" si="28"/>
        <v>1.0535346012832263</v>
      </c>
    </row>
    <row r="43" spans="1:36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7">
        <f>'30.06.2016'!L43</f>
        <v>1</v>
      </c>
      <c r="K43" s="7">
        <v>2.1800000000000002</v>
      </c>
      <c r="L43" s="7">
        <f>'30.06.2016'!N43</f>
        <v>1.63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15">
        <f t="shared" si="25"/>
        <v>1.0076549220165065</v>
      </c>
      <c r="AH43" s="15">
        <f t="shared" si="26"/>
        <v>1.1770239741039215</v>
      </c>
      <c r="AI43" s="15">
        <f t="shared" si="27"/>
        <v>1.0085282298863867</v>
      </c>
      <c r="AJ43" s="15">
        <f t="shared" si="28"/>
        <v>1.1675336016402156</v>
      </c>
    </row>
    <row r="44" spans="1:36" x14ac:dyDescent="0.25">
      <c r="A44" s="54" t="s">
        <v>113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v>0.77</v>
      </c>
      <c r="J44" s="7">
        <f>'30.06.2016'!L44</f>
        <v>0.88</v>
      </c>
      <c r="K44" s="7">
        <v>2.1800000000000002</v>
      </c>
      <c r="L44" s="7">
        <f>'30.06.2016'!N44</f>
        <v>1.91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>
        <f t="shared" ref="AC44" si="29">W44/B44</f>
        <v>0</v>
      </c>
      <c r="AD44">
        <f t="shared" ref="AD44" si="30">Z44/E44</f>
        <v>0</v>
      </c>
      <c r="AE44">
        <f t="shared" ref="AE44" si="31">(X44+Y44)/(C44+D44)</f>
        <v>0</v>
      </c>
      <c r="AF44">
        <f t="shared" ref="AF44" si="32">(AA44+AB44)/(F44+G44)</f>
        <v>0</v>
      </c>
      <c r="AG44" s="15">
        <f t="shared" ref="AG44" si="33">(Q44+W44)/B44</f>
        <v>0.7730582524271844</v>
      </c>
      <c r="AH44" s="15">
        <f t="shared" ref="AH44" si="34">(T44+Z44)/E44</f>
        <v>0.9519913367825773</v>
      </c>
      <c r="AI44" s="15">
        <f t="shared" ref="AI44" si="35">(R44+X44)/C44</f>
        <v>0.77325056433408579</v>
      </c>
      <c r="AJ44" s="15">
        <f t="shared" ref="AJ44" si="36">(U44+V44+AA44+AB44)/(F44+G44)</f>
        <v>0.97857675111773468</v>
      </c>
    </row>
    <row r="45" spans="1:36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v>0.77</v>
      </c>
      <c r="J45" s="7">
        <f>'30.06.2016'!L45</f>
        <v>0.81</v>
      </c>
      <c r="K45" s="7">
        <v>2.1800000000000002</v>
      </c>
      <c r="L45" s="7">
        <f>'30.06.2016'!N45</f>
        <v>1.55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>
        <f t="shared" si="4"/>
        <v>0</v>
      </c>
      <c r="AD45">
        <f t="shared" si="5"/>
        <v>0</v>
      </c>
      <c r="AE45">
        <f t="shared" si="6"/>
        <v>0</v>
      </c>
      <c r="AF45">
        <f t="shared" si="7"/>
        <v>0</v>
      </c>
      <c r="AG45" s="15">
        <f t="shared" si="25"/>
        <v>0.7730582524271844</v>
      </c>
      <c r="AH45" s="15">
        <f t="shared" si="26"/>
        <v>0.9519913367825773</v>
      </c>
      <c r="AI45" s="15">
        <f t="shared" si="27"/>
        <v>0.77325056433408579</v>
      </c>
      <c r="AJ45" s="15">
        <f t="shared" si="28"/>
        <v>0.97857675111773468</v>
      </c>
    </row>
    <row r="46" spans="1:36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7">
        <f>'30.06.2016'!L46</f>
        <v>1.6</v>
      </c>
      <c r="K46" s="7">
        <v>2.1800000000000002</v>
      </c>
      <c r="L46" s="7">
        <f>'30.06.2016'!N46</f>
        <v>2.85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9.2579999999999991</v>
      </c>
      <c r="X46" s="4">
        <v>0.32900000000000001</v>
      </c>
      <c r="Y46" s="4">
        <v>1.6E-2</v>
      </c>
      <c r="Z46" s="4">
        <v>0.45500000000000002</v>
      </c>
      <c r="AA46" s="4">
        <v>5.2999999999999999E-2</v>
      </c>
      <c r="AB46" s="4">
        <v>0</v>
      </c>
      <c r="AC46">
        <f t="shared" si="4"/>
        <v>1.5078175895765471</v>
      </c>
      <c r="AD46">
        <f t="shared" si="5"/>
        <v>0.1923890063424947</v>
      </c>
      <c r="AE46">
        <f t="shared" si="6"/>
        <v>0.25498891352549891</v>
      </c>
      <c r="AF46">
        <f t="shared" si="7"/>
        <v>1.014354066985646E-2</v>
      </c>
      <c r="AG46" s="15">
        <f t="shared" si="25"/>
        <v>2.4379478827361565</v>
      </c>
      <c r="AH46" s="15">
        <f t="shared" si="26"/>
        <v>1.8422832980972514</v>
      </c>
      <c r="AI46" s="15">
        <f t="shared" si="27"/>
        <v>1.1782477341389728</v>
      </c>
      <c r="AJ46" s="15">
        <f t="shared" si="28"/>
        <v>1.6600956937799047</v>
      </c>
    </row>
    <row r="47" spans="1:36" x14ac:dyDescent="0.25">
      <c r="A47" s="54" t="s">
        <v>70</v>
      </c>
      <c r="B47" s="4">
        <v>274.10300000000001</v>
      </c>
      <c r="C47" s="4">
        <v>56.46</v>
      </c>
      <c r="D47" s="4">
        <v>0</v>
      </c>
      <c r="E47" s="4">
        <v>267.08100000000002</v>
      </c>
      <c r="F47" s="4">
        <v>65.215000000000003</v>
      </c>
      <c r="G47" s="4">
        <v>0</v>
      </c>
      <c r="H47" s="4"/>
      <c r="I47" s="4">
        <v>1.25</v>
      </c>
      <c r="J47" s="7">
        <f>'30.06.2016'!L47</f>
        <v>1.47</v>
      </c>
      <c r="K47" s="7">
        <v>2.1800000000000002</v>
      </c>
      <c r="L47" s="7">
        <f>'30.06.2016'!N47</f>
        <v>2.2000000000000002</v>
      </c>
      <c r="M47" s="4">
        <v>1.5</v>
      </c>
      <c r="N47" s="4">
        <v>1.76</v>
      </c>
      <c r="O47" s="4">
        <v>2.34</v>
      </c>
      <c r="P47" s="4">
        <v>2.64</v>
      </c>
      <c r="Q47" s="4">
        <v>343.35399999999998</v>
      </c>
      <c r="R47" s="4">
        <v>92.013000000000005</v>
      </c>
      <c r="S47" s="4">
        <v>0</v>
      </c>
      <c r="T47" s="4">
        <v>495.00299999999999</v>
      </c>
      <c r="U47" s="4">
        <v>120.42400000000001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>
        <f t="shared" si="4"/>
        <v>0</v>
      </c>
      <c r="AD47">
        <f t="shared" si="5"/>
        <v>0</v>
      </c>
      <c r="AE47">
        <f t="shared" si="6"/>
        <v>0</v>
      </c>
      <c r="AF47">
        <f t="shared" si="7"/>
        <v>0</v>
      </c>
      <c r="AG47" s="15">
        <f t="shared" si="25"/>
        <v>1.2526459031823802</v>
      </c>
      <c r="AH47" s="15">
        <f t="shared" si="26"/>
        <v>1.8533815584036302</v>
      </c>
      <c r="AI47" s="15">
        <f t="shared" si="27"/>
        <v>1.629702444208289</v>
      </c>
      <c r="AJ47" s="15">
        <f t="shared" si="28"/>
        <v>1.8465690408648316</v>
      </c>
    </row>
    <row r="48" spans="1:36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7">
        <f>'30.06.2016'!L48</f>
        <v>0.77</v>
      </c>
      <c r="K48" s="7">
        <v>2.1800000000000002</v>
      </c>
      <c r="L48" s="7">
        <f>'30.06.2016'!N48</f>
        <v>1.08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>
        <f t="shared" si="4"/>
        <v>0</v>
      </c>
      <c r="AD48">
        <f t="shared" si="5"/>
        <v>0</v>
      </c>
      <c r="AE48">
        <f t="shared" si="6"/>
        <v>0</v>
      </c>
      <c r="AF48">
        <f t="shared" si="7"/>
        <v>0</v>
      </c>
      <c r="AG48" s="15">
        <f t="shared" si="25"/>
        <v>0.75755637294098832</v>
      </c>
      <c r="AH48" s="15">
        <f t="shared" si="26"/>
        <v>0.97603269856618735</v>
      </c>
      <c r="AI48" s="15">
        <f t="shared" si="27"/>
        <v>0.76044728434504794</v>
      </c>
      <c r="AJ48" s="15">
        <f t="shared" si="28"/>
        <v>1.2926315444776151</v>
      </c>
    </row>
    <row r="49" spans="1:36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7">
        <f>'30.06.2016'!L49</f>
        <v>0.93</v>
      </c>
      <c r="K49" s="7">
        <v>2.1800000000000002</v>
      </c>
      <c r="L49" s="7">
        <f>'30.06.2016'!N49</f>
        <v>1.25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>
        <f t="shared" ref="AC49" si="37">W49/B49</f>
        <v>0</v>
      </c>
      <c r="AD49">
        <f t="shared" ref="AD49" si="38">Z49/E49</f>
        <v>0</v>
      </c>
      <c r="AE49">
        <f t="shared" ref="AE49" si="39">(X49+Y49)/(C49+D49)</f>
        <v>0</v>
      </c>
      <c r="AF49">
        <f t="shared" ref="AF49" si="40">(AA49+AB49)/(F49+G49)</f>
        <v>0</v>
      </c>
      <c r="AG49" s="15">
        <f t="shared" ref="AG49" si="41">(Q49+W49)/B49</f>
        <v>0.75755637294098832</v>
      </c>
      <c r="AH49" s="15">
        <f t="shared" ref="AH49" si="42">(T49+Z49)/E49</f>
        <v>0.97603269856618735</v>
      </c>
      <c r="AI49" s="15">
        <f t="shared" ref="AI49" si="43">(R49+X49)/C49</f>
        <v>0.76044728434504794</v>
      </c>
      <c r="AJ49" s="15">
        <f t="shared" ref="AJ49" si="44">(U49+V49+AA49+AB49)/(F49+G49)</f>
        <v>1.2926315444776151</v>
      </c>
    </row>
    <row r="50" spans="1:36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7">
        <f>'30.06.2016'!L50</f>
        <v>0.85</v>
      </c>
      <c r="K50" s="7">
        <v>2.1800000000000002</v>
      </c>
      <c r="L50" s="7">
        <f>'30.06.2016'!N50</f>
        <v>1.43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>
        <f t="shared" ref="AC50" si="45">W50/B50</f>
        <v>0</v>
      </c>
      <c r="AD50">
        <f t="shared" ref="AD50" si="46">Z50/E50</f>
        <v>0</v>
      </c>
      <c r="AE50">
        <f t="shared" ref="AE50" si="47">(X50+Y50)/(C50+D50)</f>
        <v>0</v>
      </c>
      <c r="AF50">
        <f t="shared" ref="AF50" si="48">(AA50+AB50)/(F50+G50)</f>
        <v>0</v>
      </c>
      <c r="AG50" s="15">
        <f t="shared" ref="AG50" si="49">(Q50+W50)/B50</f>
        <v>0.75755637294098832</v>
      </c>
      <c r="AH50" s="15">
        <f t="shared" ref="AH50" si="50">(T50+Z50)/E50</f>
        <v>0.97603269856618735</v>
      </c>
      <c r="AI50" s="15">
        <f t="shared" ref="AI50" si="51">(R50+X50)/C50</f>
        <v>0.76044728434504794</v>
      </c>
      <c r="AJ50" s="15">
        <f t="shared" ref="AJ50" si="52">(U50+V50+AA50+AB50)/(F50+G50)</f>
        <v>1.2926315444776151</v>
      </c>
    </row>
    <row r="52" spans="1:36" x14ac:dyDescent="0.25">
      <c r="A52" s="11" t="s">
        <v>45</v>
      </c>
    </row>
    <row r="53" spans="1:36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0"/>
  <sheetViews>
    <sheetView zoomScaleNormal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6.140625" customWidth="1"/>
    <col min="34" max="34" width="0" hidden="1" customWidth="1"/>
    <col min="35" max="35" width="19.7109375" customWidth="1"/>
    <col min="36" max="36" width="11.28515625" hidden="1" customWidth="1"/>
  </cols>
  <sheetData>
    <row r="1" spans="1:36" x14ac:dyDescent="0.25">
      <c r="AC1" s="24" t="s">
        <v>61</v>
      </c>
      <c r="AD1" s="25"/>
      <c r="AE1" s="24" t="s">
        <v>61</v>
      </c>
      <c r="AF1" s="25"/>
      <c r="AG1" s="27" t="s">
        <v>58</v>
      </c>
      <c r="AH1" s="28"/>
      <c r="AI1" s="28"/>
      <c r="AJ1" s="29"/>
    </row>
    <row r="2" spans="1:36" x14ac:dyDescent="0.25">
      <c r="A2" s="6"/>
      <c r="B2" s="80" t="s">
        <v>0</v>
      </c>
      <c r="C2" s="81"/>
      <c r="D2" s="82"/>
      <c r="E2" s="80" t="s">
        <v>4</v>
      </c>
      <c r="F2" s="81"/>
      <c r="G2" s="81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83" t="s">
        <v>12</v>
      </c>
      <c r="AA2" s="84"/>
      <c r="AB2" s="85"/>
      <c r="AC2" s="24" t="s">
        <v>53</v>
      </c>
      <c r="AD2" s="25"/>
      <c r="AE2" s="24" t="s">
        <v>55</v>
      </c>
      <c r="AF2" s="25"/>
      <c r="AG2" s="27" t="s">
        <v>53</v>
      </c>
      <c r="AH2" s="29"/>
      <c r="AI2" s="27" t="s">
        <v>55</v>
      </c>
      <c r="AJ2" s="29"/>
    </row>
    <row r="3" spans="1:36" ht="21" x14ac:dyDescent="0.35">
      <c r="A3" s="10">
        <v>42551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</row>
    <row r="4" spans="1:36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>'30.06.2016'!AM4</f>
        <v>1.1510102460978646</v>
      </c>
      <c r="AH4" s="8">
        <f t="shared" ref="AH4" si="0">(T4+Z4)/E4</f>
        <v>2.1815022088343299</v>
      </c>
      <c r="AI4" s="8">
        <f>'30.06.2016'!AO4</f>
        <v>1.1416239316239316</v>
      </c>
      <c r="AJ4" s="8">
        <f t="shared" ref="AJ4:AJ28" si="1">(U4+V4+AA4+AB4)/(F4+G4)</f>
        <v>3.0793226931744515</v>
      </c>
    </row>
    <row r="5" spans="1:36" x14ac:dyDescent="0.25">
      <c r="A5" s="54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2">W5/B5</f>
        <v>0</v>
      </c>
      <c r="AD5" s="4">
        <f t="shared" ref="AD5:AD48" si="3">Z5/E5</f>
        <v>0</v>
      </c>
      <c r="AE5" s="4">
        <f t="shared" ref="AE5:AE48" si="4">(X5+Y5)/(C5+D5)</f>
        <v>0</v>
      </c>
      <c r="AF5" s="4">
        <f t="shared" ref="AF5:AF48" si="5">(AA5+AB5)/(F5+G5)</f>
        <v>0</v>
      </c>
      <c r="AG5" s="8">
        <f>'30.06.2016'!AM5</f>
        <v>1.2025922720945106</v>
      </c>
      <c r="AH5" s="8">
        <f t="shared" ref="AH5:AH48" si="6">(T5+Z5)/E5</f>
        <v>1.0513394445204542</v>
      </c>
      <c r="AI5" s="8">
        <f>'30.06.2016'!AO5</f>
        <v>1.2218152886351865</v>
      </c>
      <c r="AJ5" s="8">
        <f t="shared" si="1"/>
        <v>1.2934140769794407</v>
      </c>
    </row>
    <row r="6" spans="1:36" x14ac:dyDescent="0.25">
      <c r="A6" s="54" t="s">
        <v>79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2"/>
        <v>0.17665416825703317</v>
      </c>
      <c r="AD6" s="4">
        <f t="shared" si="3"/>
        <v>0.13488511580695767</v>
      </c>
      <c r="AE6" s="4"/>
      <c r="AF6" s="4"/>
      <c r="AG6" s="8">
        <f>'30.06.2016'!AM6</f>
        <v>0.85431464745834296</v>
      </c>
      <c r="AH6" s="8">
        <f t="shared" si="6"/>
        <v>0.72390883085724844</v>
      </c>
      <c r="AI6" s="8">
        <f>'30.06.2016'!AO6</f>
        <v>0</v>
      </c>
      <c r="AJ6" s="8"/>
    </row>
    <row r="7" spans="1:36" x14ac:dyDescent="0.25">
      <c r="A7" s="54" t="s">
        <v>92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7">I7*1.2</f>
        <v>0.95910406086235145</v>
      </c>
      <c r="N7" s="8">
        <f t="shared" si="7"/>
        <v>0.96185727023546108</v>
      </c>
      <c r="O7" s="8">
        <f t="shared" si="7"/>
        <v>1.3192409751053764</v>
      </c>
      <c r="P7" s="8">
        <f t="shared" si="7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2"/>
        <v>0</v>
      </c>
      <c r="AD7" s="4">
        <f t="shared" si="3"/>
        <v>0</v>
      </c>
      <c r="AE7" s="4">
        <f t="shared" si="4"/>
        <v>0</v>
      </c>
      <c r="AF7" s="4">
        <f t="shared" si="5"/>
        <v>0</v>
      </c>
      <c r="AG7" s="8">
        <f>'30.06.2016'!AM7</f>
        <v>0.8992786481847137</v>
      </c>
      <c r="AH7" s="8">
        <f t="shared" si="6"/>
        <v>1.0993674792544803</v>
      </c>
      <c r="AI7" s="8">
        <f>'30.06.2016'!AO7</f>
        <v>0.90147571311792796</v>
      </c>
      <c r="AJ7" s="8">
        <f t="shared" si="1"/>
        <v>1.6965011825839753</v>
      </c>
    </row>
    <row r="8" spans="1:36" x14ac:dyDescent="0.25">
      <c r="A8" s="54" t="s">
        <v>114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7"/>
        <v>0.95910406086235145</v>
      </c>
      <c r="N8" s="8">
        <f t="shared" si="7"/>
        <v>0.96185727023546108</v>
      </c>
      <c r="O8" s="8">
        <f t="shared" si="7"/>
        <v>1.3192409751053764</v>
      </c>
      <c r="P8" s="8">
        <f t="shared" si="7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8">W8/B8</f>
        <v>0</v>
      </c>
      <c r="AD8" s="4">
        <f t="shared" ref="AD8" si="9">Z8/E8</f>
        <v>0</v>
      </c>
      <c r="AE8" s="4">
        <f t="shared" ref="AE8" si="10">(X8+Y8)/(C8+D8)</f>
        <v>0</v>
      </c>
      <c r="AF8" s="4">
        <f t="shared" ref="AF8" si="11">(AA8+AB8)/(F8+G8)</f>
        <v>0</v>
      </c>
      <c r="AG8" s="8">
        <f>'30.06.2016'!AM8</f>
        <v>1.1885097027052862</v>
      </c>
      <c r="AH8" s="8">
        <f t="shared" ref="AH8" si="12">(T8+Z8)/E8</f>
        <v>1.0993674792544803</v>
      </c>
      <c r="AI8" s="8">
        <f>'30.06.2016'!AO8</f>
        <v>1.1095625241966705</v>
      </c>
      <c r="AJ8" s="8">
        <f t="shared" ref="AJ8" si="13">(U8+V8+AA8+AB8)/(F8+G8)</f>
        <v>1.6965011825839753</v>
      </c>
    </row>
    <row r="9" spans="1:36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2"/>
        <v>0</v>
      </c>
      <c r="AD9" s="4">
        <f t="shared" si="3"/>
        <v>0</v>
      </c>
      <c r="AE9" s="4">
        <f t="shared" si="4"/>
        <v>0</v>
      </c>
      <c r="AF9" s="4">
        <f t="shared" si="5"/>
        <v>0</v>
      </c>
      <c r="AG9" s="8">
        <f>'30.06.2016'!AM9</f>
        <v>1.027480849958887</v>
      </c>
      <c r="AH9" s="8">
        <f t="shared" si="6"/>
        <v>1.2995790594155217</v>
      </c>
      <c r="AI9" s="8">
        <f>'30.06.2016'!AO9</f>
        <v>1.2121822033898306</v>
      </c>
      <c r="AJ9" s="8">
        <f t="shared" si="1"/>
        <v>1.5630771489392941</v>
      </c>
    </row>
    <row r="10" spans="1:36" x14ac:dyDescent="0.25">
      <c r="A10" s="54" t="s">
        <v>17</v>
      </c>
      <c r="B10" s="4">
        <v>12.874000000000001</v>
      </c>
      <c r="C10" s="4">
        <v>3.2320000000000002</v>
      </c>
      <c r="D10" s="4">
        <v>0</v>
      </c>
      <c r="E10" s="4">
        <v>12.874000000000001</v>
      </c>
      <c r="F10" s="4">
        <v>3.2320000000000002</v>
      </c>
      <c r="G10" s="4">
        <v>0</v>
      </c>
      <c r="H10" s="4">
        <v>44.454999999999998</v>
      </c>
      <c r="I10" s="4">
        <v>0.95</v>
      </c>
      <c r="J10" s="4">
        <v>0.95</v>
      </c>
      <c r="K10" s="4">
        <v>1.1299999999999999</v>
      </c>
      <c r="L10" s="17">
        <v>0</v>
      </c>
      <c r="M10" s="4">
        <v>1.1399999999999999</v>
      </c>
      <c r="N10" s="4">
        <v>1.1399999999999999</v>
      </c>
      <c r="O10" s="4">
        <v>1.36</v>
      </c>
      <c r="P10" s="17">
        <v>0</v>
      </c>
      <c r="Q10" s="4">
        <v>9.3949999999999996</v>
      </c>
      <c r="R10" s="4">
        <v>2.911</v>
      </c>
      <c r="S10" s="4">
        <v>0</v>
      </c>
      <c r="T10" s="4">
        <v>15.593999999999999</v>
      </c>
      <c r="U10" s="4">
        <v>3.556</v>
      </c>
      <c r="V10" s="17">
        <v>9.2550000000000008</v>
      </c>
      <c r="W10" s="4"/>
      <c r="X10" s="4"/>
      <c r="Y10" s="4"/>
      <c r="Z10" s="4"/>
      <c r="AA10" s="4"/>
      <c r="AB10" s="4"/>
      <c r="AC10" s="4">
        <f t="shared" si="2"/>
        <v>0</v>
      </c>
      <c r="AD10" s="4">
        <f t="shared" si="3"/>
        <v>0</v>
      </c>
      <c r="AE10" s="4">
        <f t="shared" si="4"/>
        <v>0</v>
      </c>
      <c r="AF10" s="4">
        <f t="shared" si="5"/>
        <v>0</v>
      </c>
      <c r="AG10" s="8">
        <f>'30.06.2016'!AM10</f>
        <v>0.94793581815142913</v>
      </c>
      <c r="AH10" s="8">
        <f t="shared" si="6"/>
        <v>1.2112785459064781</v>
      </c>
      <c r="AI10" s="8">
        <f>'30.06.2016'!AO10</f>
        <v>0.94837261503928161</v>
      </c>
      <c r="AJ10" s="8">
        <f t="shared" si="1"/>
        <v>3.9637995049504946</v>
      </c>
    </row>
    <row r="11" spans="1:36" x14ac:dyDescent="0.25">
      <c r="A11" s="54" t="s">
        <v>18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2"/>
        <v>1.0967769959169489E-2</v>
      </c>
      <c r="AD11" s="4">
        <f t="shared" si="3"/>
        <v>0</v>
      </c>
      <c r="AE11" s="4">
        <f t="shared" si="4"/>
        <v>0.10334020974245813</v>
      </c>
      <c r="AF11" s="4">
        <f t="shared" si="5"/>
        <v>0</v>
      </c>
      <c r="AG11" s="8">
        <f>'30.06.2016'!AM11</f>
        <v>1.1939526152909543</v>
      </c>
      <c r="AH11" s="8">
        <f t="shared" si="6"/>
        <v>0.79558602983379723</v>
      </c>
      <c r="AI11" s="8">
        <f>'30.06.2016'!AO11</f>
        <v>1.625392045087874</v>
      </c>
      <c r="AJ11" s="8">
        <f t="shared" si="1"/>
        <v>0.84199271802577591</v>
      </c>
    </row>
    <row r="12" spans="1:36" x14ac:dyDescent="0.25">
      <c r="A12" s="54" t="s">
        <v>19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2"/>
        <v>0</v>
      </c>
      <c r="AD12" s="4">
        <f t="shared" si="3"/>
        <v>0</v>
      </c>
      <c r="AE12" s="4">
        <f t="shared" si="4"/>
        <v>0</v>
      </c>
      <c r="AF12" s="4">
        <f t="shared" si="5"/>
        <v>0</v>
      </c>
      <c r="AG12" s="8">
        <f>'30.06.2016'!AM12</f>
        <v>1.0199724733335418</v>
      </c>
      <c r="AH12" s="8">
        <f t="shared" si="6"/>
        <v>1.299988393108823</v>
      </c>
      <c r="AI12" s="8">
        <f>'30.06.2016'!AO12</f>
        <v>1.019987294140644</v>
      </c>
      <c r="AJ12" s="8">
        <f t="shared" si="1"/>
        <v>1.7523994811932551</v>
      </c>
    </row>
    <row r="13" spans="1:36" x14ac:dyDescent="0.25">
      <c r="A13" s="54" t="s">
        <v>20</v>
      </c>
      <c r="B13" s="4">
        <v>36.872999999999998</v>
      </c>
      <c r="C13" s="4">
        <v>11.788</v>
      </c>
      <c r="D13" s="4">
        <v>0</v>
      </c>
      <c r="E13" s="4">
        <v>36.313000000000002</v>
      </c>
      <c r="F13" s="4">
        <v>7.87</v>
      </c>
      <c r="G13" s="4">
        <v>0</v>
      </c>
      <c r="H13" s="4"/>
      <c r="I13" s="4">
        <v>0.8</v>
      </c>
      <c r="J13" s="4">
        <v>0.8</v>
      </c>
      <c r="K13" s="4">
        <v>1.6</v>
      </c>
      <c r="L13" s="4">
        <v>1.6</v>
      </c>
      <c r="M13" s="4">
        <v>0.96</v>
      </c>
      <c r="N13" s="4">
        <v>0.96</v>
      </c>
      <c r="O13" s="4">
        <v>1.92</v>
      </c>
      <c r="P13" s="4">
        <v>1.92</v>
      </c>
      <c r="Q13" s="4">
        <v>25.811</v>
      </c>
      <c r="R13" s="4">
        <v>8.2520000000000007</v>
      </c>
      <c r="S13" s="4">
        <v>0</v>
      </c>
      <c r="T13" s="4">
        <v>53.38</v>
      </c>
      <c r="U13" s="4">
        <v>11.569000000000001</v>
      </c>
      <c r="V13" s="4"/>
      <c r="W13" s="4"/>
      <c r="X13" s="4"/>
      <c r="Y13" s="4"/>
      <c r="Z13" s="4"/>
      <c r="AA13" s="4"/>
      <c r="AB13" s="4"/>
      <c r="AC13" s="4">
        <f t="shared" si="2"/>
        <v>0</v>
      </c>
      <c r="AD13" s="4">
        <f t="shared" si="3"/>
        <v>0</v>
      </c>
      <c r="AE13" s="4">
        <f t="shared" si="4"/>
        <v>0</v>
      </c>
      <c r="AF13" s="4">
        <f t="shared" si="5"/>
        <v>0</v>
      </c>
      <c r="AG13" s="8">
        <f>'30.06.2016'!AM13</f>
        <v>0.77499272120907337</v>
      </c>
      <c r="AH13" s="8">
        <f t="shared" si="6"/>
        <v>1.4699969707818137</v>
      </c>
      <c r="AI13" s="8">
        <f>'30.06.2016'!AO13</f>
        <v>0.77497608309416421</v>
      </c>
      <c r="AJ13" s="8">
        <f t="shared" si="1"/>
        <v>1.470012706480305</v>
      </c>
    </row>
    <row r="14" spans="1:36" x14ac:dyDescent="0.25">
      <c r="A14" s="54" t="s">
        <v>93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2"/>
        <v>0</v>
      </c>
      <c r="AD14" s="4">
        <f t="shared" si="3"/>
        <v>0</v>
      </c>
      <c r="AE14" s="4">
        <f t="shared" si="4"/>
        <v>0</v>
      </c>
      <c r="AF14" s="4">
        <f t="shared" si="5"/>
        <v>0</v>
      </c>
      <c r="AG14" s="8">
        <f>'30.06.2016'!AM14</f>
        <v>1.3599843350647209</v>
      </c>
      <c r="AH14" s="8">
        <f t="shared" si="6"/>
        <v>1.3016703656114941</v>
      </c>
      <c r="AI14" s="8">
        <f>'30.06.2016'!AO14</f>
        <v>1.4299806326662361</v>
      </c>
      <c r="AJ14" s="8">
        <f t="shared" si="1"/>
        <v>1.3286790266512165</v>
      </c>
    </row>
    <row r="15" spans="1:36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8">
        <f>'30.06.2016'!AM15</f>
        <v>1.3296099962135555</v>
      </c>
      <c r="AH15" s="8" t="e">
        <f t="shared" ref="AH15" si="14">(T15+Z15)/E15</f>
        <v>#DIV/0!</v>
      </c>
      <c r="AI15" s="8">
        <f>'30.06.2016'!AO15</f>
        <v>1.3335171653109059</v>
      </c>
      <c r="AJ15" s="8"/>
    </row>
    <row r="16" spans="1:36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2"/>
        <v>0.11849604637715984</v>
      </c>
      <c r="AD16" s="4">
        <f t="shared" si="3"/>
        <v>0.11882713454940048</v>
      </c>
      <c r="AE16" s="4">
        <f t="shared" si="4"/>
        <v>7.8722718617255022E-2</v>
      </c>
      <c r="AF16" s="4">
        <f t="shared" si="5"/>
        <v>6.5533099571828804E-2</v>
      </c>
      <c r="AG16" s="8">
        <f>'30.06.2016'!AM16</f>
        <v>1.1200358627208407</v>
      </c>
      <c r="AH16" s="8">
        <f t="shared" si="6"/>
        <v>1.0288065780725819</v>
      </c>
      <c r="AI16" s="8">
        <f>'30.06.2016'!AO16</f>
        <v>1.1200061344988881</v>
      </c>
      <c r="AJ16" s="8">
        <f t="shared" si="1"/>
        <v>0.97554666713653904</v>
      </c>
    </row>
    <row r="17" spans="1:36" x14ac:dyDescent="0.25">
      <c r="A17" s="54" t="s">
        <v>22</v>
      </c>
      <c r="B17" s="4">
        <v>48.48</v>
      </c>
      <c r="C17" s="4">
        <v>6.8789999999999996</v>
      </c>
      <c r="D17" s="4">
        <v>7.4999999999999997E-2</v>
      </c>
      <c r="E17" s="4">
        <v>46.804000000000002</v>
      </c>
      <c r="F17" s="4">
        <v>4.7789999999999999</v>
      </c>
      <c r="G17" s="4"/>
      <c r="H17" s="4"/>
      <c r="I17" s="4">
        <v>1.1399999999999999</v>
      </c>
      <c r="J17" s="4">
        <v>1.68</v>
      </c>
      <c r="K17" s="4">
        <v>1.68</v>
      </c>
      <c r="L17" s="4">
        <v>2.71</v>
      </c>
      <c r="M17" s="4">
        <v>1.3680000000000001</v>
      </c>
      <c r="N17" s="4">
        <v>2.016</v>
      </c>
      <c r="O17" s="4">
        <v>2.016</v>
      </c>
      <c r="P17" s="4">
        <v>3.2519999999999998</v>
      </c>
      <c r="Q17" s="4">
        <v>55.267000000000003</v>
      </c>
      <c r="R17" s="4">
        <v>11.557</v>
      </c>
      <c r="S17" s="4">
        <v>0.126</v>
      </c>
      <c r="T17" s="4">
        <v>78.631</v>
      </c>
      <c r="U17" s="4">
        <v>12.951000000000001</v>
      </c>
      <c r="V17" s="4">
        <v>0</v>
      </c>
      <c r="W17" s="4">
        <v>7.694</v>
      </c>
      <c r="X17" s="4">
        <v>0.33</v>
      </c>
      <c r="Y17" s="4">
        <v>1.9E-2</v>
      </c>
      <c r="Z17" s="4">
        <v>0</v>
      </c>
      <c r="AA17" s="4">
        <v>0</v>
      </c>
      <c r="AB17" s="4">
        <v>0</v>
      </c>
      <c r="AC17" s="4">
        <f t="shared" si="2"/>
        <v>0.15870462046204623</v>
      </c>
      <c r="AD17" s="4">
        <f t="shared" si="3"/>
        <v>0</v>
      </c>
      <c r="AE17" s="4">
        <f t="shared" si="4"/>
        <v>5.0186942766752951E-2</v>
      </c>
      <c r="AF17" s="4">
        <f t="shared" si="5"/>
        <v>0</v>
      </c>
      <c r="AG17" s="8">
        <f>'30.06.2016'!AM17</f>
        <v>1.4787091317408931</v>
      </c>
      <c r="AH17" s="8">
        <f t="shared" si="6"/>
        <v>1.6800059823946671</v>
      </c>
      <c r="AI17" s="8">
        <f>'30.06.2016'!AO17</f>
        <v>1.8628276660701126</v>
      </c>
      <c r="AJ17" s="8">
        <f t="shared" si="1"/>
        <v>2.7099811676082863</v>
      </c>
    </row>
    <row r="18" spans="1:36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 s="4">
        <f t="shared" si="2"/>
        <v>6.9620980531868437E-2</v>
      </c>
      <c r="AD18" s="4">
        <f t="shared" si="3"/>
        <v>3.5452454816255349E-2</v>
      </c>
      <c r="AE18" s="4">
        <f t="shared" si="4"/>
        <v>6.6647452986526398E-2</v>
      </c>
      <c r="AF18" s="4">
        <f t="shared" si="5"/>
        <v>0</v>
      </c>
      <c r="AG18" s="8">
        <f>'30.06.2016'!AM18</f>
        <v>0.91675297520176646</v>
      </c>
      <c r="AH18" s="8">
        <f t="shared" si="6"/>
        <v>1.0327977651216991</v>
      </c>
      <c r="AI18" s="8">
        <f>'30.06.2016'!AO18</f>
        <v>1.0949031272610339</v>
      </c>
      <c r="AJ18" s="8">
        <f t="shared" si="1"/>
        <v>0.79187448988845555</v>
      </c>
    </row>
    <row r="19" spans="1:36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2"/>
        <v>0</v>
      </c>
      <c r="AD19" s="4">
        <f t="shared" si="3"/>
        <v>0</v>
      </c>
      <c r="AE19" s="4">
        <f t="shared" si="4"/>
        <v>0</v>
      </c>
      <c r="AF19" s="4">
        <f t="shared" si="5"/>
        <v>0</v>
      </c>
      <c r="AG19" s="8">
        <f>'30.06.2016'!AM19</f>
        <v>1.1111904974546754</v>
      </c>
      <c r="AH19" s="8">
        <f t="shared" si="6"/>
        <v>1.639238711141366</v>
      </c>
      <c r="AI19" s="8">
        <f>'30.06.2016'!AO19</f>
        <v>1.0997260593343823</v>
      </c>
      <c r="AJ19" s="8">
        <f t="shared" si="1"/>
        <v>1.8885325850953669</v>
      </c>
    </row>
    <row r="20" spans="1:36" x14ac:dyDescent="0.25">
      <c r="A20" s="54" t="s">
        <v>94</v>
      </c>
      <c r="B20" s="4">
        <v>41.515999999999998</v>
      </c>
      <c r="C20" s="4">
        <v>14.92</v>
      </c>
      <c r="D20" s="4">
        <v>0</v>
      </c>
      <c r="E20" s="4">
        <v>38.89</v>
      </c>
      <c r="F20" s="4">
        <v>13.564</v>
      </c>
      <c r="G20" s="4">
        <v>0</v>
      </c>
      <c r="H20" s="4"/>
      <c r="I20" s="4">
        <v>1</v>
      </c>
      <c r="J20" s="4">
        <v>1</v>
      </c>
      <c r="K20" s="4">
        <v>2.08</v>
      </c>
      <c r="L20" s="4">
        <v>2.08</v>
      </c>
      <c r="M20" s="4">
        <v>1.2</v>
      </c>
      <c r="N20" s="4">
        <v>1.2</v>
      </c>
      <c r="O20" s="4">
        <v>2.496</v>
      </c>
      <c r="P20" s="4">
        <v>2.496</v>
      </c>
      <c r="Q20" s="4">
        <v>40.279000000000003</v>
      </c>
      <c r="R20" s="4">
        <v>14.988</v>
      </c>
      <c r="S20" s="4">
        <v>0</v>
      </c>
      <c r="T20" s="4">
        <v>80.891000000000005</v>
      </c>
      <c r="U20" s="4">
        <v>28.213000000000001</v>
      </c>
      <c r="V20" s="4">
        <v>0</v>
      </c>
      <c r="W20" s="4">
        <v>4.5049999999999999</v>
      </c>
      <c r="X20" s="4">
        <v>1.718</v>
      </c>
      <c r="Y20" s="4">
        <v>0</v>
      </c>
      <c r="Z20" s="4">
        <v>6.2770000000000001</v>
      </c>
      <c r="AA20" s="4">
        <v>2.1869999999999998</v>
      </c>
      <c r="AB20" s="4">
        <v>0</v>
      </c>
      <c r="AC20" s="4">
        <f t="shared" si="2"/>
        <v>0.1085123807688602</v>
      </c>
      <c r="AD20" s="4">
        <f t="shared" si="3"/>
        <v>0.16140395988686038</v>
      </c>
      <c r="AE20" s="4">
        <f t="shared" si="4"/>
        <v>0.11514745308310992</v>
      </c>
      <c r="AF20" s="4">
        <f t="shared" si="5"/>
        <v>0.16123562370982009</v>
      </c>
      <c r="AG20" s="8">
        <f>'30.06.2016'!AM20</f>
        <v>1.5843125734430081</v>
      </c>
      <c r="AH20" s="8">
        <f t="shared" si="6"/>
        <v>2.2413988171766523</v>
      </c>
      <c r="AI20" s="8">
        <f>'30.06.2016'!AO20</f>
        <v>1.4773082942097027</v>
      </c>
      <c r="AJ20" s="8">
        <f t="shared" si="1"/>
        <v>2.2412267767620171</v>
      </c>
    </row>
    <row r="21" spans="1:36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8">
        <f>'30.06.2016'!AM21</f>
        <v>0.90049418992921071</v>
      </c>
      <c r="AH21" s="8" t="e">
        <f t="shared" si="6"/>
        <v>#DIV/0!</v>
      </c>
      <c r="AI21" s="8">
        <f>'30.06.2016'!AO21</f>
        <v>0.95546205773650439</v>
      </c>
      <c r="AJ21" s="8"/>
    </row>
    <row r="22" spans="1:36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2"/>
        <v>5.9174293350611491E-3</v>
      </c>
      <c r="AD22" s="4">
        <f t="shared" si="3"/>
        <v>5.889227873654812E-3</v>
      </c>
      <c r="AE22" s="4">
        <f t="shared" si="4"/>
        <v>1.4628205774898577E-3</v>
      </c>
      <c r="AF22" s="4">
        <f t="shared" si="5"/>
        <v>9.4609936746499425E-4</v>
      </c>
      <c r="AG22" s="8">
        <f>'30.06.2016'!AM22</f>
        <v>1.2300059907143928</v>
      </c>
      <c r="AH22" s="8">
        <f t="shared" si="6"/>
        <v>1.6710127549342522</v>
      </c>
      <c r="AI22" s="8">
        <f>'30.06.2016'!AO22</f>
        <v>1.2300312522712407</v>
      </c>
      <c r="AJ22" s="8">
        <f t="shared" si="1"/>
        <v>2.1638049413418394</v>
      </c>
    </row>
    <row r="23" spans="1:36" x14ac:dyDescent="0.25">
      <c r="A23" s="54" t="s">
        <v>27</v>
      </c>
      <c r="B23" s="4">
        <v>27.053999999999998</v>
      </c>
      <c r="C23" s="4">
        <v>8.9260000000000002</v>
      </c>
      <c r="D23" s="4">
        <v>0</v>
      </c>
      <c r="E23" s="4">
        <v>24.202999999999999</v>
      </c>
      <c r="F23" s="4">
        <v>3.0680000000000001</v>
      </c>
      <c r="G23" s="4">
        <v>0</v>
      </c>
      <c r="H23" s="4"/>
      <c r="I23" s="4">
        <v>0.8</v>
      </c>
      <c r="J23" s="4">
        <v>0.8</v>
      </c>
      <c r="K23" s="4">
        <v>1.1399999999999999</v>
      </c>
      <c r="L23" s="4">
        <v>1.1399999999999999</v>
      </c>
      <c r="M23" s="4">
        <v>0.96</v>
      </c>
      <c r="N23" s="4">
        <v>0.96</v>
      </c>
      <c r="O23" s="4">
        <v>1.37</v>
      </c>
      <c r="P23" s="4">
        <v>1.37</v>
      </c>
      <c r="Q23" s="4">
        <v>20.622</v>
      </c>
      <c r="R23" s="4">
        <v>8.1769999999999996</v>
      </c>
      <c r="S23" s="4">
        <v>0</v>
      </c>
      <c r="T23" s="4">
        <v>26.148</v>
      </c>
      <c r="U23" s="4">
        <v>4.976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f t="shared" si="2"/>
        <v>0</v>
      </c>
      <c r="AD23" s="4">
        <f t="shared" si="3"/>
        <v>0</v>
      </c>
      <c r="AE23" s="4">
        <f t="shared" si="4"/>
        <v>0</v>
      </c>
      <c r="AF23" s="4">
        <f t="shared" si="5"/>
        <v>0</v>
      </c>
      <c r="AG23" s="8">
        <f>'30.06.2016'!AM23</f>
        <v>1.2228754232534951</v>
      </c>
      <c r="AH23" s="8">
        <f t="shared" si="6"/>
        <v>1.0803619386026526</v>
      </c>
      <c r="AI23" s="8">
        <f>'30.06.2016'!AO23</f>
        <v>1.224065163042017</v>
      </c>
      <c r="AJ23" s="8">
        <f t="shared" si="1"/>
        <v>1.621903520208605</v>
      </c>
    </row>
    <row r="24" spans="1:36" x14ac:dyDescent="0.25">
      <c r="A24" s="54" t="s">
        <v>95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2"/>
        <v>0</v>
      </c>
      <c r="AD24" s="4">
        <f t="shared" si="3"/>
        <v>0</v>
      </c>
      <c r="AE24" s="4">
        <f t="shared" si="4"/>
        <v>0</v>
      </c>
      <c r="AF24" s="4">
        <f t="shared" si="5"/>
        <v>0</v>
      </c>
      <c r="AG24" s="8">
        <f>'30.06.2016'!AM24</f>
        <v>0.92787157287157296</v>
      </c>
      <c r="AH24" s="8">
        <f t="shared" si="6"/>
        <v>1.373533830622842</v>
      </c>
      <c r="AI24" s="8">
        <f>'30.06.2016'!AO24</f>
        <v>0.89823941805914298</v>
      </c>
      <c r="AJ24" s="8">
        <f t="shared" si="1"/>
        <v>1.3716961563845502</v>
      </c>
    </row>
    <row r="25" spans="1:36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2"/>
        <v>0.10616369895976012</v>
      </c>
      <c r="AD25" s="4">
        <f t="shared" si="3"/>
        <v>0.10538616644262495</v>
      </c>
      <c r="AE25" s="4">
        <f t="shared" si="4"/>
        <v>0.17103031745559491</v>
      </c>
      <c r="AF25" s="4">
        <f t="shared" si="5"/>
        <v>0.16326458289035367</v>
      </c>
      <c r="AG25" s="8">
        <f>'30.06.2016'!AM25</f>
        <v>0.8501387866085085</v>
      </c>
      <c r="AH25" s="8">
        <f t="shared" si="6"/>
        <v>1.3183505438103387</v>
      </c>
      <c r="AI25" s="8">
        <f>'30.06.2016'!AO25</f>
        <v>1.2199553713739242</v>
      </c>
      <c r="AJ25" s="8">
        <f t="shared" si="1"/>
        <v>1.8613296477425756</v>
      </c>
    </row>
    <row r="26" spans="1:36" x14ac:dyDescent="0.25">
      <c r="A26" s="54" t="s">
        <v>96</v>
      </c>
      <c r="B26" s="4">
        <v>65.808000000000007</v>
      </c>
      <c r="C26" s="4">
        <v>30.744</v>
      </c>
      <c r="D26" s="4">
        <v>0</v>
      </c>
      <c r="E26" s="4">
        <v>62.63</v>
      </c>
      <c r="F26" s="4">
        <v>20.655000000000001</v>
      </c>
      <c r="G26" s="4"/>
      <c r="H26" s="4"/>
      <c r="I26" s="4">
        <v>0.89</v>
      </c>
      <c r="J26" s="4">
        <v>1.28</v>
      </c>
      <c r="K26" s="4">
        <v>0.89</v>
      </c>
      <c r="L26" s="4">
        <v>1.28</v>
      </c>
      <c r="M26" s="4">
        <v>1.0680000000000001</v>
      </c>
      <c r="N26" s="4">
        <v>1.536</v>
      </c>
      <c r="O26" s="4">
        <v>1.0680000000000001</v>
      </c>
      <c r="P26" s="4">
        <v>1.536</v>
      </c>
      <c r="Q26" s="4">
        <v>58.569000000000003</v>
      </c>
      <c r="R26" s="4">
        <v>39.351999999999997</v>
      </c>
      <c r="S26" s="4">
        <v>0</v>
      </c>
      <c r="T26" s="4">
        <v>56.006</v>
      </c>
      <c r="U26" s="4">
        <v>30.353000000000002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2"/>
        <v>0</v>
      </c>
      <c r="AD26" s="4">
        <f t="shared" si="3"/>
        <v>0</v>
      </c>
      <c r="AE26" s="4">
        <f t="shared" si="4"/>
        <v>0</v>
      </c>
      <c r="AF26" s="4">
        <f t="shared" si="5"/>
        <v>0</v>
      </c>
      <c r="AG26" s="8">
        <f>'30.06.2016'!AM26</f>
        <v>0.87500255890601641</v>
      </c>
      <c r="AH26" s="8">
        <f t="shared" si="6"/>
        <v>0.8942359891425834</v>
      </c>
      <c r="AI26" s="8">
        <f>'30.06.2016'!AO26</f>
        <v>0.70381876028289236</v>
      </c>
      <c r="AJ26" s="8">
        <f t="shared" si="1"/>
        <v>1.469523117889131</v>
      </c>
    </row>
    <row r="27" spans="1:36" x14ac:dyDescent="0.25">
      <c r="A27" s="54" t="s">
        <v>111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15">W27/B27</f>
        <v>0</v>
      </c>
      <c r="AD27" s="4">
        <f t="shared" ref="AD27" si="16">Z27/E27</f>
        <v>0</v>
      </c>
      <c r="AE27" s="4">
        <f t="shared" ref="AE27" si="17">(X27+Y27)/(C27+D27)</f>
        <v>0</v>
      </c>
      <c r="AF27" s="4">
        <f t="shared" ref="AF27" si="18">(AA27+AB27)/(F27+G27)</f>
        <v>0</v>
      </c>
      <c r="AG27" s="8">
        <f>'30.06.2016'!AM27</f>
        <v>1.5632614438355086</v>
      </c>
      <c r="AH27" s="8">
        <f t="shared" ref="AH27" si="19">(T27+Z27)/E27</f>
        <v>1.2315762399589876</v>
      </c>
      <c r="AI27" s="8">
        <f>'30.06.2016'!AO27</f>
        <v>1.5092914153414976</v>
      </c>
      <c r="AJ27" s="8">
        <f t="shared" ref="AJ27" si="20">(U27+V27+AA27+AB27)/(F27+G27)</f>
        <v>1.1102469659745284</v>
      </c>
    </row>
    <row r="28" spans="1:36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2"/>
        <v>0</v>
      </c>
      <c r="AD28" s="4">
        <f t="shared" si="3"/>
        <v>0</v>
      </c>
      <c r="AE28" s="4">
        <f t="shared" si="4"/>
        <v>0</v>
      </c>
      <c r="AF28" s="4">
        <f t="shared" si="5"/>
        <v>0</v>
      </c>
      <c r="AG28" s="8">
        <f>'30.06.2016'!AM28</f>
        <v>1</v>
      </c>
      <c r="AH28" s="8">
        <f t="shared" si="6"/>
        <v>1.2315762399589876</v>
      </c>
      <c r="AI28" s="8">
        <f>'30.06.2016'!AO28</f>
        <v>1</v>
      </c>
      <c r="AJ28" s="8">
        <f t="shared" si="1"/>
        <v>1.1102469659745284</v>
      </c>
    </row>
    <row r="29" spans="1:36" x14ac:dyDescent="0.25">
      <c r="A29" s="54" t="s">
        <v>29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2"/>
        <v>0</v>
      </c>
      <c r="AD29" s="4">
        <f t="shared" si="3"/>
        <v>0</v>
      </c>
      <c r="AE29" s="4">
        <f t="shared" si="4"/>
        <v>0</v>
      </c>
      <c r="AF29" s="4">
        <f t="shared" si="5"/>
        <v>0</v>
      </c>
      <c r="AG29" s="8">
        <f>'30.06.2016'!AM29</f>
        <v>0.74341341430740382</v>
      </c>
      <c r="AH29" s="8">
        <f t="shared" si="6"/>
        <v>1.199990389697756</v>
      </c>
      <c r="AI29" s="8">
        <f>'30.06.2016'!AO29</f>
        <v>0.99646973012399687</v>
      </c>
      <c r="AJ29" s="8">
        <f>(U29+V29+AA29+AB29)/(F29+G29)</f>
        <v>1.4598601909633748</v>
      </c>
    </row>
    <row r="30" spans="1:36" x14ac:dyDescent="0.25">
      <c r="A30" s="55" t="s">
        <v>97</v>
      </c>
      <c r="B30" s="4">
        <v>86.088999999999999</v>
      </c>
      <c r="C30" s="4">
        <v>29.715</v>
      </c>
      <c r="D30" s="4">
        <v>1.278</v>
      </c>
      <c r="E30" s="4">
        <v>82.031999999999996</v>
      </c>
      <c r="F30" s="4">
        <v>161.767</v>
      </c>
      <c r="G30" s="4">
        <v>6.4000000000000001E-2</v>
      </c>
      <c r="H30" s="4"/>
      <c r="I30" s="4">
        <v>0.62</v>
      </c>
      <c r="J30" s="4">
        <v>0.9</v>
      </c>
      <c r="K30" s="4">
        <v>1.22</v>
      </c>
      <c r="L30" s="4">
        <v>1.38</v>
      </c>
      <c r="M30" s="4">
        <f>I30*1.2</f>
        <v>0.74399999999999999</v>
      </c>
      <c r="N30" s="4">
        <f>J30*1.2</f>
        <v>1.08</v>
      </c>
      <c r="O30" s="4">
        <f>K30*1.2</f>
        <v>1.464</v>
      </c>
      <c r="P30" s="4">
        <f>L30*1.2</f>
        <v>1.6559999999999999</v>
      </c>
      <c r="Q30" s="4">
        <v>53.636000000000003</v>
      </c>
      <c r="R30" s="4">
        <v>26.614999999999998</v>
      </c>
      <c r="S30" s="4">
        <v>1.1499999999999999</v>
      </c>
      <c r="T30" s="4">
        <v>100.179</v>
      </c>
      <c r="U30" s="4">
        <v>239.465</v>
      </c>
      <c r="V30" s="4">
        <v>8.7999999999999995E-2</v>
      </c>
      <c r="W30" s="4"/>
      <c r="X30" s="4"/>
      <c r="Y30" s="4"/>
      <c r="Z30" s="4"/>
      <c r="AA30" s="4"/>
      <c r="AB30" s="4"/>
      <c r="AC30" s="4">
        <f t="shared" si="2"/>
        <v>0</v>
      </c>
      <c r="AD30" s="4">
        <f t="shared" si="3"/>
        <v>0</v>
      </c>
      <c r="AE30" s="4">
        <f t="shared" si="4"/>
        <v>0</v>
      </c>
      <c r="AF30" s="4">
        <f t="shared" si="5"/>
        <v>0</v>
      </c>
      <c r="AG30" s="8">
        <f>'30.06.2016'!AM30</f>
        <v>1.0999991317635618</v>
      </c>
      <c r="AH30" s="8">
        <f t="shared" si="6"/>
        <v>1.221218548858982</v>
      </c>
      <c r="AI30" s="8">
        <f>'30.06.2016'!AO30</f>
        <v>1.100005368551028</v>
      </c>
      <c r="AJ30" s="8">
        <f t="shared" ref="AJ30:AJ48" si="21">(U30+V30+AA30+AB30)/(F30+G30)</f>
        <v>1.4802664508036163</v>
      </c>
    </row>
    <row r="31" spans="1:36" x14ac:dyDescent="0.25">
      <c r="A31" s="54" t="s">
        <v>30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2"/>
        <v>0</v>
      </c>
      <c r="AD31" s="4">
        <f t="shared" si="3"/>
        <v>0</v>
      </c>
      <c r="AE31" s="4">
        <f t="shared" si="4"/>
        <v>0</v>
      </c>
      <c r="AF31" s="4">
        <f t="shared" si="5"/>
        <v>0</v>
      </c>
      <c r="AG31" s="8">
        <f>'30.06.2016'!AM31</f>
        <v>0.72492050493986027</v>
      </c>
      <c r="AH31" s="8">
        <f t="shared" si="6"/>
        <v>0.64499962748652739</v>
      </c>
      <c r="AI31" s="8">
        <f>'30.06.2016'!AO31</f>
        <v>0.71291208791208793</v>
      </c>
      <c r="AJ31" s="8">
        <f t="shared" si="21"/>
        <v>0.64499891706945289</v>
      </c>
    </row>
    <row r="32" spans="1:36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8">
        <f>'30.06.2016'!AM32</f>
        <v>1.6600186786370621</v>
      </c>
      <c r="AH32" s="8" t="e">
        <f t="shared" ref="AH32" si="22">(T32+Z32)/E32</f>
        <v>#DIV/0!</v>
      </c>
      <c r="AI32" s="8">
        <f>'30.06.2016'!AO32</f>
        <v>1.7201517518411069</v>
      </c>
      <c r="AJ32" s="8"/>
    </row>
    <row r="33" spans="1:36" x14ac:dyDescent="0.25">
      <c r="A33" s="54" t="s">
        <v>108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8">
        <f>'30.06.2016'!AM33</f>
        <v>0.90452499407723286</v>
      </c>
      <c r="AH33" s="8" t="e">
        <f t="shared" ref="AH33" si="23">(T33+Z33)/E33</f>
        <v>#DIV/0!</v>
      </c>
      <c r="AI33" s="8">
        <f>'30.06.2016'!AO33</f>
        <v>0.97400419287211726</v>
      </c>
      <c r="AJ33" s="8"/>
    </row>
    <row r="34" spans="1:36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2"/>
        <v>0</v>
      </c>
      <c r="AD34" s="4">
        <f t="shared" si="3"/>
        <v>0</v>
      </c>
      <c r="AE34" s="4">
        <f t="shared" si="4"/>
        <v>0</v>
      </c>
      <c r="AF34" s="4">
        <f t="shared" si="5"/>
        <v>0</v>
      </c>
      <c r="AG34" s="8">
        <f>'30.06.2016'!AM34</f>
        <v>1.2528844335161717</v>
      </c>
      <c r="AH34" s="8">
        <f t="shared" si="6"/>
        <v>0.91472088969194165</v>
      </c>
      <c r="AI34" s="8">
        <f>'30.06.2016'!AO34</f>
        <v>1.4515110624538534</v>
      </c>
      <c r="AJ34" s="8">
        <f t="shared" si="21"/>
        <v>0.93633352400462933</v>
      </c>
    </row>
    <row r="35" spans="1:36" x14ac:dyDescent="0.25">
      <c r="A35" s="54" t="s">
        <v>32</v>
      </c>
      <c r="B35" s="4">
        <v>64.039000000000001</v>
      </c>
      <c r="C35" s="4">
        <v>43.48</v>
      </c>
      <c r="D35" s="4"/>
      <c r="E35" s="4">
        <v>50.304000000000002</v>
      </c>
      <c r="F35" s="4">
        <v>116.218</v>
      </c>
      <c r="G35" s="4"/>
      <c r="H35" s="4"/>
      <c r="I35" s="4">
        <v>1.1399999999999999</v>
      </c>
      <c r="J35" s="4">
        <v>1.29</v>
      </c>
      <c r="K35" s="4">
        <v>1.1399999999999999</v>
      </c>
      <c r="L35" s="4">
        <v>2</v>
      </c>
      <c r="M35" s="4">
        <v>1.3680000000000001</v>
      </c>
      <c r="N35" s="4">
        <v>1.548</v>
      </c>
      <c r="O35" s="4">
        <v>1.3680000000000001</v>
      </c>
      <c r="P35" s="4">
        <v>2.4</v>
      </c>
      <c r="Q35" s="4">
        <v>72.759</v>
      </c>
      <c r="R35" s="4">
        <v>56.183</v>
      </c>
      <c r="S35" s="4"/>
      <c r="T35" s="4">
        <v>57.56</v>
      </c>
      <c r="U35" s="4">
        <v>232.012</v>
      </c>
      <c r="V35" s="4"/>
      <c r="W35" s="4"/>
      <c r="X35" s="4"/>
      <c r="Y35" s="4"/>
      <c r="Z35" s="4"/>
      <c r="AA35" s="4"/>
      <c r="AB35" s="4"/>
      <c r="AC35" s="4">
        <v>0</v>
      </c>
      <c r="AD35" s="4">
        <v>0</v>
      </c>
      <c r="AE35" s="4">
        <v>0</v>
      </c>
      <c r="AF35" s="4">
        <v>0</v>
      </c>
      <c r="AG35" s="8">
        <f>'30.06.2016'!AM35</f>
        <v>0.77005351824089929</v>
      </c>
      <c r="AH35" s="8">
        <f t="shared" si="6"/>
        <v>1.1442430025445292</v>
      </c>
      <c r="AI35" s="8">
        <f>'30.06.2016'!AO35</f>
        <v>0.89000541548829659</v>
      </c>
      <c r="AJ35" s="8">
        <f t="shared" si="21"/>
        <v>1.9963516839043864</v>
      </c>
    </row>
    <row r="36" spans="1:36" x14ac:dyDescent="0.25">
      <c r="A36" s="54" t="s">
        <v>33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2"/>
        <v>0</v>
      </c>
      <c r="AD36" s="4">
        <f t="shared" si="3"/>
        <v>0</v>
      </c>
      <c r="AE36" s="4">
        <f t="shared" si="4"/>
        <v>0</v>
      </c>
      <c r="AF36" s="4">
        <f t="shared" si="5"/>
        <v>0</v>
      </c>
      <c r="AG36" s="8">
        <f>'30.06.2016'!AM36</f>
        <v>1.120001251153407</v>
      </c>
      <c r="AH36" s="8">
        <f t="shared" si="6"/>
        <v>0.58309961193879967</v>
      </c>
      <c r="AI36" s="8">
        <f>'30.06.2016'!AO36</f>
        <v>1.6725586059922277</v>
      </c>
      <c r="AJ36" s="8">
        <f t="shared" si="21"/>
        <v>0.85747002559612018</v>
      </c>
    </row>
    <row r="37" spans="1:36" x14ac:dyDescent="0.25">
      <c r="A37" s="54" t="s">
        <v>34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2"/>
        <v>0</v>
      </c>
      <c r="AD37" s="4">
        <f t="shared" si="3"/>
        <v>0</v>
      </c>
      <c r="AE37" s="4">
        <f t="shared" si="4"/>
        <v>0</v>
      </c>
      <c r="AF37" s="4">
        <f t="shared" si="5"/>
        <v>0</v>
      </c>
      <c r="AG37" s="8">
        <f>'30.06.2016'!AM37</f>
        <v>0.95006242506890448</v>
      </c>
      <c r="AH37" s="8">
        <f t="shared" si="6"/>
        <v>1.3636522205823158</v>
      </c>
      <c r="AI37" s="8">
        <f>'30.06.2016'!AO37</f>
        <v>2.3200004215274048</v>
      </c>
      <c r="AJ37" s="8">
        <f t="shared" si="21"/>
        <v>2.2919541323690349</v>
      </c>
    </row>
    <row r="38" spans="1:36" x14ac:dyDescent="0.25">
      <c r="A38" s="54" t="s">
        <v>35</v>
      </c>
      <c r="B38" s="4">
        <v>6860</v>
      </c>
      <c r="C38" s="4">
        <v>2735</v>
      </c>
      <c r="D38" s="4">
        <v>0</v>
      </c>
      <c r="E38" s="4">
        <v>6832</v>
      </c>
      <c r="F38" s="4">
        <v>5116</v>
      </c>
      <c r="G38" s="4">
        <v>0</v>
      </c>
      <c r="H38" s="4">
        <v>10903</v>
      </c>
      <c r="I38" s="4">
        <v>0.95</v>
      </c>
      <c r="J38" s="4">
        <v>2.3199999999999998</v>
      </c>
      <c r="K38" s="4">
        <v>0.78</v>
      </c>
      <c r="L38" s="4">
        <v>1.72</v>
      </c>
      <c r="M38" s="4">
        <v>1.1399999999999999</v>
      </c>
      <c r="N38" s="4">
        <v>2.78</v>
      </c>
      <c r="O38" s="4">
        <v>0.94</v>
      </c>
      <c r="P38" s="4">
        <v>2.06</v>
      </c>
      <c r="Q38" s="4">
        <v>6517</v>
      </c>
      <c r="R38" s="4">
        <v>5806</v>
      </c>
      <c r="S38" s="4">
        <v>0</v>
      </c>
      <c r="T38" s="4">
        <v>5329</v>
      </c>
      <c r="U38" s="4">
        <v>7493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f t="shared" si="2"/>
        <v>0</v>
      </c>
      <c r="AD38" s="4">
        <f t="shared" si="3"/>
        <v>0</v>
      </c>
      <c r="AE38" s="4">
        <f t="shared" si="4"/>
        <v>0</v>
      </c>
      <c r="AF38" s="4">
        <f t="shared" si="5"/>
        <v>0</v>
      </c>
      <c r="AG38" s="8">
        <f>'30.06.2016'!AM38</f>
        <v>0.90000384847279769</v>
      </c>
      <c r="AH38" s="8">
        <f t="shared" si="6"/>
        <v>0.78000585480093676</v>
      </c>
      <c r="AI38" s="8">
        <f>'30.06.2016'!AO38</f>
        <v>1.0500034612455869</v>
      </c>
      <c r="AJ38" s="8">
        <f t="shared" si="21"/>
        <v>1.4646207974980454</v>
      </c>
    </row>
    <row r="39" spans="1:36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2"/>
        <v>0</v>
      </c>
      <c r="AD39" s="4">
        <f t="shared" si="3"/>
        <v>0</v>
      </c>
      <c r="AE39" s="4">
        <f t="shared" si="4"/>
        <v>0</v>
      </c>
      <c r="AF39" s="4">
        <f t="shared" si="5"/>
        <v>0</v>
      </c>
      <c r="AG39" s="8">
        <f>'30.06.2016'!AM39</f>
        <v>0.61660028508857534</v>
      </c>
      <c r="AH39" s="8">
        <f t="shared" si="6"/>
        <v>1.125046284051838</v>
      </c>
      <c r="AI39" s="8">
        <f>'30.06.2016'!AO39</f>
        <v>0.61673822921709776</v>
      </c>
      <c r="AJ39" s="8">
        <f t="shared" si="21"/>
        <v>1.3250159948816378</v>
      </c>
    </row>
    <row r="40" spans="1:36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2"/>
        <v>0</v>
      </c>
      <c r="AD40" s="4">
        <f t="shared" si="3"/>
        <v>0</v>
      </c>
      <c r="AE40" s="4">
        <f t="shared" si="4"/>
        <v>0</v>
      </c>
      <c r="AF40" s="4">
        <f t="shared" si="5"/>
        <v>0</v>
      </c>
      <c r="AG40" s="8">
        <f>'30.06.2016'!AM40</f>
        <v>1.0660269114425784</v>
      </c>
      <c r="AH40" s="8">
        <f t="shared" si="6"/>
        <v>1.0000077174352295</v>
      </c>
      <c r="AI40" s="8">
        <f>'30.06.2016'!AO40</f>
        <v>1.3575633478372153</v>
      </c>
      <c r="AJ40" s="8">
        <f t="shared" si="21"/>
        <v>1.3255250168251249</v>
      </c>
    </row>
    <row r="41" spans="1:36" x14ac:dyDescent="0.25">
      <c r="A41" s="54" t="s">
        <v>37</v>
      </c>
      <c r="B41" s="4">
        <v>20.646000000000001</v>
      </c>
      <c r="C41" s="4">
        <v>6.5039999999999996</v>
      </c>
      <c r="D41" s="4">
        <v>0</v>
      </c>
      <c r="E41" s="4">
        <v>19.945</v>
      </c>
      <c r="F41" s="4">
        <v>6.3179999999999996</v>
      </c>
      <c r="G41" s="4">
        <v>0</v>
      </c>
      <c r="H41" s="4"/>
      <c r="I41" s="4">
        <v>0.70399999999999996</v>
      </c>
      <c r="J41" s="4">
        <v>0.70399999999999996</v>
      </c>
      <c r="K41" s="4">
        <v>1.3540000000000001</v>
      </c>
      <c r="L41" s="4">
        <v>1.3540000000000001</v>
      </c>
      <c r="M41" s="4">
        <v>0.84</v>
      </c>
      <c r="N41" s="4">
        <v>0.84</v>
      </c>
      <c r="O41" s="4">
        <v>1.62</v>
      </c>
      <c r="P41" s="4">
        <v>1.62</v>
      </c>
      <c r="Q41" s="4">
        <v>14.535</v>
      </c>
      <c r="R41" s="4">
        <v>4.5789999999999997</v>
      </c>
      <c r="S41" s="4">
        <v>0</v>
      </c>
      <c r="T41" s="4">
        <v>27.006</v>
      </c>
      <c r="U41" s="4">
        <v>8.5540000000000003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f t="shared" si="2"/>
        <v>0</v>
      </c>
      <c r="AD41" s="4">
        <f t="shared" si="3"/>
        <v>0</v>
      </c>
      <c r="AE41" s="4">
        <f t="shared" si="4"/>
        <v>0</v>
      </c>
      <c r="AF41" s="4">
        <f t="shared" si="5"/>
        <v>0</v>
      </c>
      <c r="AG41" s="8">
        <f>'30.06.2016'!AM41</f>
        <v>1.4200016039778651</v>
      </c>
      <c r="AH41" s="8">
        <f t="shared" si="6"/>
        <v>1.3540235648032088</v>
      </c>
      <c r="AI41" s="8">
        <f>'30.06.2016'!AO41</f>
        <v>1.4200765381218723</v>
      </c>
      <c r="AJ41" s="8">
        <f t="shared" si="21"/>
        <v>1.3539094650205763</v>
      </c>
    </row>
    <row r="42" spans="1:36" x14ac:dyDescent="0.25">
      <c r="A42" s="54" t="s">
        <v>38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2"/>
        <v>0</v>
      </c>
      <c r="AD42" s="4">
        <f t="shared" si="3"/>
        <v>0</v>
      </c>
      <c r="AE42" s="4">
        <f t="shared" si="4"/>
        <v>0</v>
      </c>
      <c r="AF42" s="4">
        <f t="shared" si="5"/>
        <v>0</v>
      </c>
      <c r="AG42" s="8">
        <f>'30.06.2016'!AM42</f>
        <v>0.98948246180331378</v>
      </c>
      <c r="AH42" s="8">
        <f t="shared" si="6"/>
        <v>0.90181023221093604</v>
      </c>
      <c r="AI42" s="8">
        <f>'30.06.2016'!AO42</f>
        <v>1.1274434014356709</v>
      </c>
      <c r="AJ42" s="8">
        <f t="shared" si="21"/>
        <v>1.0535346012832263</v>
      </c>
    </row>
    <row r="43" spans="1:36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2"/>
        <v>0</v>
      </c>
      <c r="AD43" s="4">
        <f t="shared" si="3"/>
        <v>0</v>
      </c>
      <c r="AE43" s="4">
        <f t="shared" si="4"/>
        <v>0</v>
      </c>
      <c r="AF43" s="4">
        <f t="shared" si="5"/>
        <v>0</v>
      </c>
      <c r="AG43" s="8">
        <f>'30.06.2016'!AM43</f>
        <v>1</v>
      </c>
      <c r="AH43" s="8">
        <f t="shared" si="6"/>
        <v>1.1770239741039215</v>
      </c>
      <c r="AI43" s="8">
        <f>'30.06.2016'!AO43</f>
        <v>1</v>
      </c>
      <c r="AJ43" s="8">
        <f t="shared" si="21"/>
        <v>1.1675336016402156</v>
      </c>
    </row>
    <row r="44" spans="1:36" x14ac:dyDescent="0.25">
      <c r="A44" s="54" t="s">
        <v>113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24">W44/B44</f>
        <v>0</v>
      </c>
      <c r="AD44" s="4">
        <f t="shared" ref="AD44" si="25">Z44/E44</f>
        <v>0</v>
      </c>
      <c r="AE44" s="4">
        <f t="shared" ref="AE44" si="26">(X44+Y44)/(C44+D44)</f>
        <v>0</v>
      </c>
      <c r="AF44" s="4">
        <f t="shared" ref="AF44" si="27">(AA44+AB44)/(F44+G44)</f>
        <v>0</v>
      </c>
      <c r="AG44" s="8">
        <f>'30.06.2016'!AM44</f>
        <v>0.87930090545377981</v>
      </c>
      <c r="AH44" s="8">
        <f t="shared" ref="AH44" si="28">(T44+Z44)/E44</f>
        <v>0.9519913367825773</v>
      </c>
      <c r="AI44" s="8">
        <f>'30.06.2016'!AO44</f>
        <v>0.87928665854480403</v>
      </c>
      <c r="AJ44" s="8">
        <f t="shared" ref="AJ44" si="29">(U44+V44+AA44+AB44)/(F44+G44)</f>
        <v>0.97857675111773468</v>
      </c>
    </row>
    <row r="45" spans="1:36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2"/>
        <v>0</v>
      </c>
      <c r="AD45" s="4">
        <f t="shared" si="3"/>
        <v>0</v>
      </c>
      <c r="AE45" s="4">
        <f t="shared" si="4"/>
        <v>0</v>
      </c>
      <c r="AF45" s="4">
        <f t="shared" si="5"/>
        <v>0</v>
      </c>
      <c r="AG45" s="8">
        <f>'30.06.2016'!AM45</f>
        <v>0.81000156152404745</v>
      </c>
      <c r="AH45" s="8">
        <f t="shared" si="6"/>
        <v>0.9519913367825773</v>
      </c>
      <c r="AI45" s="8">
        <f>'30.06.2016'!AO45</f>
        <v>0.80995114168910154</v>
      </c>
      <c r="AJ45" s="8">
        <f t="shared" si="21"/>
        <v>0.97857675111773468</v>
      </c>
    </row>
    <row r="46" spans="1:36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2"/>
        <v>1.1428338762214985</v>
      </c>
      <c r="AD46" s="4">
        <f t="shared" si="3"/>
        <v>1.1399577167019028</v>
      </c>
      <c r="AE46" s="4">
        <f t="shared" si="4"/>
        <v>5.1736881005173693E-2</v>
      </c>
      <c r="AF46" s="4">
        <f t="shared" si="5"/>
        <v>6.0287081339712924E-2</v>
      </c>
      <c r="AG46" s="8">
        <f>'30.06.2016'!AM46</f>
        <v>2.3797861331493619</v>
      </c>
      <c r="AH46" s="8">
        <f t="shared" si="6"/>
        <v>2.7898520084566596</v>
      </c>
      <c r="AI46" s="8">
        <f>'30.06.2016'!AO46</f>
        <v>1.6684544124817162</v>
      </c>
      <c r="AJ46" s="8">
        <f t="shared" si="21"/>
        <v>1.7102392344497608</v>
      </c>
    </row>
    <row r="47" spans="1:36" x14ac:dyDescent="0.25">
      <c r="A47" s="54" t="s">
        <v>98</v>
      </c>
      <c r="B47" s="4">
        <v>274.10300000000001</v>
      </c>
      <c r="C47" s="4">
        <v>56.46</v>
      </c>
      <c r="D47" s="4">
        <v>0</v>
      </c>
      <c r="E47" s="4">
        <v>267.08100000000002</v>
      </c>
      <c r="F47" s="4">
        <v>65.215000000000003</v>
      </c>
      <c r="G47" s="4">
        <v>0</v>
      </c>
      <c r="H47" s="4"/>
      <c r="I47" s="4">
        <v>1.25</v>
      </c>
      <c r="J47" s="4">
        <v>1.47</v>
      </c>
      <c r="K47" s="4">
        <v>1.95</v>
      </c>
      <c r="L47" s="4">
        <v>2.2000000000000002</v>
      </c>
      <c r="M47" s="4">
        <v>1.5</v>
      </c>
      <c r="N47" s="4">
        <v>1.76</v>
      </c>
      <c r="O47" s="4">
        <v>2.34</v>
      </c>
      <c r="P47" s="4">
        <v>2.64</v>
      </c>
      <c r="Q47" s="4">
        <v>343.35399999999998</v>
      </c>
      <c r="R47" s="4">
        <v>92.013000000000005</v>
      </c>
      <c r="S47" s="4">
        <v>0</v>
      </c>
      <c r="T47" s="4">
        <v>495.00299999999999</v>
      </c>
      <c r="U47" s="4">
        <v>120.42400000000001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f t="shared" si="2"/>
        <v>0</v>
      </c>
      <c r="AD47" s="4">
        <f t="shared" si="3"/>
        <v>0</v>
      </c>
      <c r="AE47" s="4">
        <f t="shared" si="4"/>
        <v>0</v>
      </c>
      <c r="AF47" s="4">
        <f t="shared" si="5"/>
        <v>0</v>
      </c>
      <c r="AG47" s="8">
        <f>'30.06.2016'!AM47</f>
        <v>1.2537475175246888</v>
      </c>
      <c r="AH47" s="8">
        <f t="shared" si="6"/>
        <v>1.8533815584036302</v>
      </c>
      <c r="AI47" s="8">
        <f>'30.06.2016'!AO47</f>
        <v>1.3368299804452064</v>
      </c>
      <c r="AJ47" s="8">
        <f t="shared" si="21"/>
        <v>1.8465690408648316</v>
      </c>
    </row>
    <row r="48" spans="1:36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2"/>
        <v>0</v>
      </c>
      <c r="AD48" s="4">
        <f t="shared" si="3"/>
        <v>0</v>
      </c>
      <c r="AE48" s="4">
        <f t="shared" si="4"/>
        <v>0</v>
      </c>
      <c r="AF48" s="4">
        <f t="shared" si="5"/>
        <v>0</v>
      </c>
      <c r="AG48" s="8">
        <f>'30.06.2016'!AM48</f>
        <v>0.77000090836924029</v>
      </c>
      <c r="AH48" s="8">
        <f t="shared" si="6"/>
        <v>0.97603269856618735</v>
      </c>
      <c r="AI48" s="8">
        <f>'30.06.2016'!AO48</f>
        <v>0.77000210881484599</v>
      </c>
      <c r="AJ48" s="8">
        <f t="shared" si="21"/>
        <v>1.2926315444776151</v>
      </c>
    </row>
    <row r="49" spans="1:36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30">W49/B49</f>
        <v>0</v>
      </c>
      <c r="AD49" s="4">
        <f t="shared" ref="AD49" si="31">Z49/E49</f>
        <v>0</v>
      </c>
      <c r="AE49" s="4">
        <f t="shared" ref="AE49" si="32">(X49+Y49)/(C49+D49)</f>
        <v>0</v>
      </c>
      <c r="AF49" s="4">
        <f t="shared" ref="AF49" si="33">(AA49+AB49)/(F49+G49)</f>
        <v>0</v>
      </c>
      <c r="AG49" s="8">
        <f>'30.06.2016'!AM49</f>
        <v>0.93004288827954718</v>
      </c>
      <c r="AH49" s="8">
        <f t="shared" ref="AH49" si="34">(T49+Z49)/E49</f>
        <v>0.97603269856618735</v>
      </c>
      <c r="AI49" s="8">
        <f>'30.06.2016'!AO49</f>
        <v>0.92987533392698118</v>
      </c>
      <c r="AJ49" s="8">
        <f t="shared" ref="AJ49" si="35">(U49+V49+AA49+AB49)/(F49+G49)</f>
        <v>1.2926315444776151</v>
      </c>
    </row>
    <row r="50" spans="1:36" x14ac:dyDescent="0.25">
      <c r="A50" s="54" t="s">
        <v>99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36">W50/B50</f>
        <v>0</v>
      </c>
      <c r="AD50" s="4">
        <f t="shared" ref="AD50" si="37">Z50/E50</f>
        <v>0</v>
      </c>
      <c r="AE50" s="4">
        <f t="shared" ref="AE50" si="38">(X50+Y50)/(C50+D50)</f>
        <v>0</v>
      </c>
      <c r="AF50" s="4">
        <f t="shared" ref="AF50" si="39">(AA50+AB50)/(F50+G50)</f>
        <v>0</v>
      </c>
      <c r="AG50" s="8">
        <f>'30.06.2016'!AM50</f>
        <v>0.90206865095478339</v>
      </c>
      <c r="AH50" s="8">
        <f t="shared" ref="AH50" si="40">(T50+Z50)/E50</f>
        <v>0.97603269856618735</v>
      </c>
      <c r="AI50" s="8">
        <f>'30.06.2016'!AO50</f>
        <v>0.89665339137414712</v>
      </c>
      <c r="AJ50" s="8">
        <f t="shared" ref="AJ50" si="41">(U50+V50+AA50+AB50)/(F50+G50)</f>
        <v>1.2926315444776151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0"/>
  <sheetViews>
    <sheetView zoomScaleNormal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" hidden="1" customWidth="1"/>
    <col min="34" max="34" width="14.85546875" customWidth="1"/>
    <col min="35" max="35" width="19.7109375" hidden="1" customWidth="1"/>
    <col min="36" max="36" width="20.140625" customWidth="1"/>
  </cols>
  <sheetData>
    <row r="1" spans="1:36" x14ac:dyDescent="0.25">
      <c r="AC1" s="24" t="s">
        <v>61</v>
      </c>
      <c r="AD1" s="25"/>
      <c r="AE1" s="24" t="s">
        <v>61</v>
      </c>
      <c r="AF1" s="25"/>
      <c r="AG1" s="27" t="s">
        <v>58</v>
      </c>
      <c r="AH1" s="27" t="s">
        <v>58</v>
      </c>
      <c r="AI1" s="28"/>
      <c r="AJ1" s="29"/>
    </row>
    <row r="2" spans="1:36" x14ac:dyDescent="0.25">
      <c r="A2" s="6"/>
      <c r="B2" s="80" t="s">
        <v>0</v>
      </c>
      <c r="C2" s="81"/>
      <c r="D2" s="82"/>
      <c r="E2" s="80" t="s">
        <v>4</v>
      </c>
      <c r="F2" s="81"/>
      <c r="G2" s="81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83" t="s">
        <v>12</v>
      </c>
      <c r="AA2" s="84"/>
      <c r="AB2" s="85"/>
      <c r="AC2" s="24" t="s">
        <v>53</v>
      </c>
      <c r="AD2" s="25"/>
      <c r="AE2" s="24" t="s">
        <v>55</v>
      </c>
      <c r="AF2" s="25"/>
      <c r="AG2" s="27" t="s">
        <v>53</v>
      </c>
      <c r="AH2" s="27" t="s">
        <v>53</v>
      </c>
      <c r="AI2" s="29"/>
      <c r="AJ2" s="27" t="s">
        <v>55</v>
      </c>
    </row>
    <row r="3" spans="1:36" ht="21" x14ac:dyDescent="0.35">
      <c r="A3" s="10">
        <v>42551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</row>
    <row r="4" spans="1:36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8" si="0">(Q4+W4)/B4</f>
        <v>1.3378944945866438</v>
      </c>
      <c r="AH4" s="8">
        <f>'30.06.2016'!AN4</f>
        <v>1.2243969746524939</v>
      </c>
      <c r="AI4" s="8">
        <f t="shared" ref="AI4" si="1">(R4+X4)/C4</f>
        <v>2.0532136351808479</v>
      </c>
      <c r="AJ4" s="8">
        <f>'30.06.2016'!AP4</f>
        <v>1.2051375147499319</v>
      </c>
    </row>
    <row r="5" spans="1:36" x14ac:dyDescent="0.25">
      <c r="A5" s="54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2">W5/B5</f>
        <v>0</v>
      </c>
      <c r="AD5" s="4">
        <f t="shared" ref="AD5:AD48" si="3">Z5/E5</f>
        <v>0</v>
      </c>
      <c r="AE5" s="4">
        <f t="shared" ref="AE5:AE48" si="4">(X5+Y5)/(C5+D5)</f>
        <v>0</v>
      </c>
      <c r="AF5" s="4">
        <f t="shared" ref="AF5:AF48" si="5">(AA5+AB5)/(F5+G5)</f>
        <v>0</v>
      </c>
      <c r="AG5" s="8">
        <f t="shared" si="0"/>
        <v>0.83448706250065552</v>
      </c>
      <c r="AH5" s="8">
        <f>'30.06.2016'!AN5</f>
        <v>1.4799168784642156</v>
      </c>
      <c r="AI5" s="8">
        <f t="shared" ref="AI5:AI48" si="6">(R5+X5)/C5</f>
        <v>0.77812921961415382</v>
      </c>
      <c r="AJ5" s="8">
        <f>'30.06.2016'!AP5</f>
        <v>1.7994401449036721</v>
      </c>
    </row>
    <row r="6" spans="1:36" x14ac:dyDescent="0.25">
      <c r="A6" s="54" t="s">
        <v>79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2"/>
        <v>0.17665416825703317</v>
      </c>
      <c r="AD6" s="4">
        <f t="shared" si="3"/>
        <v>0.13488511580695767</v>
      </c>
      <c r="AE6" s="4"/>
      <c r="AF6" s="4"/>
      <c r="AG6" s="8">
        <f t="shared" si="0"/>
        <v>0.90567816969397608</v>
      </c>
      <c r="AH6" s="8">
        <f>'30.06.2016'!AN6</f>
        <v>0.69367560067187617</v>
      </c>
      <c r="AI6" s="8" t="e">
        <f t="shared" si="6"/>
        <v>#DIV/0!</v>
      </c>
      <c r="AJ6" s="8">
        <f>'30.06.2016'!AP6</f>
        <v>0</v>
      </c>
    </row>
    <row r="7" spans="1:36" x14ac:dyDescent="0.25">
      <c r="A7" s="54" t="s">
        <v>92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7">I7*1.2</f>
        <v>0.95910406086235145</v>
      </c>
      <c r="N7" s="8">
        <f t="shared" si="7"/>
        <v>0.96185727023546108</v>
      </c>
      <c r="O7" s="8">
        <f t="shared" si="7"/>
        <v>1.3192409751053764</v>
      </c>
      <c r="P7" s="8">
        <f t="shared" si="7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2"/>
        <v>0</v>
      </c>
      <c r="AD7" s="4">
        <f t="shared" si="3"/>
        <v>0</v>
      </c>
      <c r="AE7" s="4">
        <f t="shared" si="4"/>
        <v>0</v>
      </c>
      <c r="AF7" s="4">
        <f t="shared" si="5"/>
        <v>0</v>
      </c>
      <c r="AG7" s="8">
        <f t="shared" si="0"/>
        <v>0.79925338405195956</v>
      </c>
      <c r="AH7" s="8">
        <f>'30.06.2016'!AN7</f>
        <v>1.2792858585701632</v>
      </c>
      <c r="AI7" s="8">
        <f t="shared" si="6"/>
        <v>0.80154772519621764</v>
      </c>
      <c r="AJ7" s="8">
        <f>'30.06.2016'!AP7</f>
        <v>1.4390913458238968</v>
      </c>
    </row>
    <row r="8" spans="1:36" x14ac:dyDescent="0.25">
      <c r="A8" s="54" t="s">
        <v>114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7"/>
        <v>0.95910406086235145</v>
      </c>
      <c r="N8" s="8">
        <f t="shared" si="7"/>
        <v>0.96185727023546108</v>
      </c>
      <c r="O8" s="8">
        <f t="shared" si="7"/>
        <v>1.3192409751053764</v>
      </c>
      <c r="P8" s="8">
        <f t="shared" si="7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8">W8/B8</f>
        <v>0</v>
      </c>
      <c r="AD8" s="4">
        <f t="shared" ref="AD8" si="9">Z8/E8</f>
        <v>0</v>
      </c>
      <c r="AE8" s="4">
        <f t="shared" ref="AE8" si="10">(X8+Y8)/(C8+D8)</f>
        <v>0</v>
      </c>
      <c r="AF8" s="4">
        <f t="shared" ref="AF8" si="11">(AA8+AB8)/(F8+G8)</f>
        <v>0</v>
      </c>
      <c r="AG8" s="8">
        <f t="shared" ref="AG8" si="12">(Q8+W8)/B8</f>
        <v>0.79925338405195956</v>
      </c>
      <c r="AH8" s="8">
        <f>'30.06.2016'!AN8</f>
        <v>1.5002362948960302</v>
      </c>
      <c r="AI8" s="8">
        <f t="shared" ref="AI8" si="13">(R8+X8)/C8</f>
        <v>0.80154772519621764</v>
      </c>
      <c r="AJ8" s="8">
        <f>'30.06.2016'!AP8</f>
        <v>1.5326864147088868</v>
      </c>
    </row>
    <row r="9" spans="1:36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2"/>
        <v>0</v>
      </c>
      <c r="AD9" s="4">
        <f t="shared" si="3"/>
        <v>0</v>
      </c>
      <c r="AE9" s="4">
        <f t="shared" si="4"/>
        <v>0</v>
      </c>
      <c r="AF9" s="4">
        <f t="shared" si="5"/>
        <v>0</v>
      </c>
      <c r="AG9" s="8">
        <f t="shared" si="0"/>
        <v>0.88003251834997398</v>
      </c>
      <c r="AH9" s="8">
        <f>'30.06.2016'!AN9</f>
        <v>1.5206128009290278</v>
      </c>
      <c r="AI9" s="8">
        <f t="shared" si="6"/>
        <v>1.0519376194565246</v>
      </c>
      <c r="AJ9" s="8">
        <f>'30.06.2016'!AP9</f>
        <v>1.781928757602085</v>
      </c>
    </row>
    <row r="10" spans="1:36" x14ac:dyDescent="0.25">
      <c r="A10" s="54" t="s">
        <v>17</v>
      </c>
      <c r="B10" s="4">
        <v>12.874000000000001</v>
      </c>
      <c r="C10" s="4">
        <v>3.2320000000000002</v>
      </c>
      <c r="D10" s="4">
        <v>0</v>
      </c>
      <c r="E10" s="4">
        <v>12.874000000000001</v>
      </c>
      <c r="F10" s="4">
        <v>3.2320000000000002</v>
      </c>
      <c r="G10" s="4">
        <v>0</v>
      </c>
      <c r="H10" s="4">
        <v>44.454999999999998</v>
      </c>
      <c r="I10" s="4">
        <v>0.95</v>
      </c>
      <c r="J10" s="4">
        <v>0.95</v>
      </c>
      <c r="K10" s="4">
        <v>1.1299999999999999</v>
      </c>
      <c r="L10" s="17">
        <v>0</v>
      </c>
      <c r="M10" s="4">
        <v>1.1399999999999999</v>
      </c>
      <c r="N10" s="4">
        <v>1.1399999999999999</v>
      </c>
      <c r="O10" s="4">
        <v>1.36</v>
      </c>
      <c r="P10" s="17">
        <v>0</v>
      </c>
      <c r="Q10" s="4">
        <v>9.3949999999999996</v>
      </c>
      <c r="R10" s="4">
        <v>2.911</v>
      </c>
      <c r="S10" s="4">
        <v>0</v>
      </c>
      <c r="T10" s="4">
        <v>15.593999999999999</v>
      </c>
      <c r="U10" s="4">
        <v>3.556</v>
      </c>
      <c r="V10" s="17">
        <v>9.2550000000000008</v>
      </c>
      <c r="W10" s="4"/>
      <c r="X10" s="4"/>
      <c r="Y10" s="4"/>
      <c r="Z10" s="4"/>
      <c r="AA10" s="4"/>
      <c r="AB10" s="4"/>
      <c r="AC10" s="4">
        <f t="shared" si="2"/>
        <v>0</v>
      </c>
      <c r="AD10" s="4">
        <f t="shared" si="3"/>
        <v>0</v>
      </c>
      <c r="AE10" s="4">
        <f t="shared" si="4"/>
        <v>0</v>
      </c>
      <c r="AF10" s="4">
        <f t="shared" si="5"/>
        <v>0</v>
      </c>
      <c r="AG10" s="8">
        <f t="shared" si="0"/>
        <v>0.72976541867329492</v>
      </c>
      <c r="AH10" s="8">
        <f>'30.06.2016'!AN10</f>
        <v>1.1294997662459094</v>
      </c>
      <c r="AI10" s="8">
        <f t="shared" si="6"/>
        <v>0.90068069306930687</v>
      </c>
      <c r="AJ10" s="8">
        <f>'30.06.2016'!AP10</f>
        <v>1.1293490460157127</v>
      </c>
    </row>
    <row r="11" spans="1:36" x14ac:dyDescent="0.25">
      <c r="A11" s="54" t="s">
        <v>18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2"/>
        <v>1.0967769959169489E-2</v>
      </c>
      <c r="AD11" s="4">
        <f t="shared" si="3"/>
        <v>0</v>
      </c>
      <c r="AE11" s="4">
        <f t="shared" si="4"/>
        <v>0.10334020974245813</v>
      </c>
      <c r="AF11" s="4">
        <f t="shared" si="5"/>
        <v>0</v>
      </c>
      <c r="AG11" s="8">
        <f t="shared" si="0"/>
        <v>0.61889388411085056</v>
      </c>
      <c r="AH11" s="8">
        <f>'30.06.2016'!AN11</f>
        <v>0.72271657806254119</v>
      </c>
      <c r="AI11" s="8">
        <f t="shared" si="6"/>
        <v>0.81573140314685566</v>
      </c>
      <c r="AJ11" s="8">
        <f>'30.06.2016'!AP11</f>
        <v>0.66319702016629101</v>
      </c>
    </row>
    <row r="12" spans="1:36" x14ac:dyDescent="0.25">
      <c r="A12" s="54" t="s">
        <v>19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29.277999999999999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2"/>
        <v>0</v>
      </c>
      <c r="AD12" s="4">
        <f t="shared" si="3"/>
        <v>0</v>
      </c>
      <c r="AE12" s="4">
        <f t="shared" si="4"/>
        <v>0</v>
      </c>
      <c r="AF12" s="4">
        <f t="shared" si="5"/>
        <v>0</v>
      </c>
      <c r="AG12" s="8">
        <f t="shared" si="0"/>
        <v>0.97989817704056492</v>
      </c>
      <c r="AH12" s="8">
        <f>'30.06.2016'!AN12</f>
        <v>1.5198300951781643</v>
      </c>
      <c r="AI12" s="8">
        <f t="shared" si="6"/>
        <v>0.98074142916150364</v>
      </c>
      <c r="AJ12" s="8">
        <f>'30.06.2016'!AP12</f>
        <v>1.4808052386987747</v>
      </c>
    </row>
    <row r="13" spans="1:36" x14ac:dyDescent="0.25">
      <c r="A13" s="54" t="s">
        <v>20</v>
      </c>
      <c r="B13" s="4">
        <v>36.872999999999998</v>
      </c>
      <c r="C13" s="4">
        <v>11.788</v>
      </c>
      <c r="D13" s="4">
        <v>0</v>
      </c>
      <c r="E13" s="4">
        <v>36.313000000000002</v>
      </c>
      <c r="F13" s="4">
        <v>7.87</v>
      </c>
      <c r="G13" s="4">
        <v>0</v>
      </c>
      <c r="H13" s="4"/>
      <c r="I13" s="4">
        <v>0.8</v>
      </c>
      <c r="J13" s="4">
        <v>0.8</v>
      </c>
      <c r="K13" s="4">
        <v>1.6</v>
      </c>
      <c r="L13" s="4">
        <v>1.6</v>
      </c>
      <c r="M13" s="4">
        <v>0.96</v>
      </c>
      <c r="N13" s="4">
        <v>0.96</v>
      </c>
      <c r="O13" s="4">
        <v>1.92</v>
      </c>
      <c r="P13" s="4">
        <v>1.92</v>
      </c>
      <c r="Q13" s="4">
        <v>25.811</v>
      </c>
      <c r="R13" s="4">
        <v>8.2520000000000007</v>
      </c>
      <c r="S13" s="4">
        <v>0</v>
      </c>
      <c r="T13" s="4">
        <v>53.38</v>
      </c>
      <c r="U13" s="4">
        <v>11.569000000000001</v>
      </c>
      <c r="V13" s="4"/>
      <c r="W13" s="4"/>
      <c r="X13" s="4"/>
      <c r="Y13" s="4"/>
      <c r="Z13" s="4"/>
      <c r="AA13" s="4"/>
      <c r="AB13" s="4"/>
      <c r="AC13" s="4">
        <f t="shared" si="2"/>
        <v>0</v>
      </c>
      <c r="AD13" s="4">
        <f t="shared" si="3"/>
        <v>0</v>
      </c>
      <c r="AE13" s="4">
        <f t="shared" si="4"/>
        <v>0</v>
      </c>
      <c r="AF13" s="4">
        <f t="shared" si="5"/>
        <v>0</v>
      </c>
      <c r="AG13" s="8">
        <f t="shared" si="0"/>
        <v>0.69999728798850114</v>
      </c>
      <c r="AH13" s="8">
        <f>'30.06.2016'!AN13</f>
        <v>1.8509955752212393</v>
      </c>
      <c r="AI13" s="8">
        <f t="shared" si="6"/>
        <v>0.70003393281303028</v>
      </c>
      <c r="AJ13" s="8">
        <f>'30.06.2016'!AP13</f>
        <v>1.8510138740661688</v>
      </c>
    </row>
    <row r="14" spans="1:36" x14ac:dyDescent="0.25">
      <c r="A14" s="54" t="s">
        <v>93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2"/>
        <v>0</v>
      </c>
      <c r="AD14" s="4">
        <f t="shared" si="3"/>
        <v>0</v>
      </c>
      <c r="AE14" s="4">
        <f t="shared" si="4"/>
        <v>0</v>
      </c>
      <c r="AF14" s="4">
        <f t="shared" si="5"/>
        <v>0</v>
      </c>
      <c r="AG14" s="8">
        <f t="shared" si="0"/>
        <v>1.1520338946782789</v>
      </c>
      <c r="AH14" s="8">
        <f>'30.06.2016'!AN14</f>
        <v>1.56491469336886</v>
      </c>
      <c r="AI14" s="8">
        <f t="shared" si="6"/>
        <v>1.2099607267705321</v>
      </c>
      <c r="AJ14" s="8">
        <f>'30.06.2016'!AP14</f>
        <v>1.601358888550857</v>
      </c>
    </row>
    <row r="15" spans="1:36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8"/>
      <c r="AH15" s="8">
        <f>'30.06.2016'!AN15</f>
        <v>1.8379248096695708</v>
      </c>
      <c r="AI15" s="8" t="e">
        <f t="shared" ref="AI15" si="14">(R15+X15)/C15</f>
        <v>#DIV/0!</v>
      </c>
      <c r="AJ15" s="8">
        <f>'30.06.2016'!AP15</f>
        <v>1.8770004572473709</v>
      </c>
    </row>
    <row r="16" spans="1:36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2"/>
        <v>0.11849604637715984</v>
      </c>
      <c r="AD16" s="4">
        <f t="shared" si="3"/>
        <v>0.11882713454940048</v>
      </c>
      <c r="AE16" s="4">
        <f t="shared" si="4"/>
        <v>7.8722718617255022E-2</v>
      </c>
      <c r="AF16" s="4">
        <f t="shared" si="5"/>
        <v>6.5533099571828804E-2</v>
      </c>
      <c r="AG16" s="8">
        <f t="shared" si="0"/>
        <v>0.99849814896860367</v>
      </c>
      <c r="AH16" s="8">
        <f>'30.06.2016'!AN16</f>
        <v>1.3699921054316053</v>
      </c>
      <c r="AI16" s="8">
        <f t="shared" si="6"/>
        <v>0.95872857770616671</v>
      </c>
      <c r="AJ16" s="8">
        <f>'30.06.2016'!AP16</f>
        <v>1.7120861096873399</v>
      </c>
    </row>
    <row r="17" spans="1:36" x14ac:dyDescent="0.25">
      <c r="A17" s="54" t="s">
        <v>22</v>
      </c>
      <c r="B17" s="4">
        <v>48.48</v>
      </c>
      <c r="C17" s="4">
        <v>6.8789999999999996</v>
      </c>
      <c r="D17" s="4">
        <v>7.4999999999999997E-2</v>
      </c>
      <c r="E17" s="4">
        <v>46.804000000000002</v>
      </c>
      <c r="F17" s="4">
        <v>4.7789999999999999</v>
      </c>
      <c r="G17" s="4"/>
      <c r="H17" s="4"/>
      <c r="I17" s="4">
        <v>1.1399999999999999</v>
      </c>
      <c r="J17" s="4">
        <v>1.68</v>
      </c>
      <c r="K17" s="4">
        <v>1.68</v>
      </c>
      <c r="L17" s="4">
        <v>2.71</v>
      </c>
      <c r="M17" s="4">
        <v>1.3680000000000001</v>
      </c>
      <c r="N17" s="4">
        <v>2.016</v>
      </c>
      <c r="O17" s="4">
        <v>2.016</v>
      </c>
      <c r="P17" s="4">
        <v>3.2519999999999998</v>
      </c>
      <c r="Q17" s="4">
        <v>55.267000000000003</v>
      </c>
      <c r="R17" s="4">
        <v>11.557</v>
      </c>
      <c r="S17" s="4">
        <v>0.126</v>
      </c>
      <c r="T17" s="4">
        <v>78.631</v>
      </c>
      <c r="U17" s="4">
        <v>12.951000000000001</v>
      </c>
      <c r="V17" s="4">
        <v>0</v>
      </c>
      <c r="W17" s="4">
        <v>7.694</v>
      </c>
      <c r="X17" s="4">
        <v>0.33</v>
      </c>
      <c r="Y17" s="4">
        <v>1.9E-2</v>
      </c>
      <c r="Z17" s="4">
        <v>0</v>
      </c>
      <c r="AA17" s="4">
        <v>0</v>
      </c>
      <c r="AB17" s="4">
        <v>0</v>
      </c>
      <c r="AC17" s="4">
        <f t="shared" si="2"/>
        <v>0.15870462046204623</v>
      </c>
      <c r="AD17" s="4">
        <f t="shared" si="3"/>
        <v>0</v>
      </c>
      <c r="AE17" s="4">
        <f t="shared" si="4"/>
        <v>5.0186942766752951E-2</v>
      </c>
      <c r="AF17" s="4">
        <f t="shared" si="5"/>
        <v>0</v>
      </c>
      <c r="AG17" s="8">
        <f t="shared" si="0"/>
        <v>1.2987004950495051</v>
      </c>
      <c r="AH17" s="8">
        <f>'30.06.2016'!AN17</f>
        <v>1.8099944004721764</v>
      </c>
      <c r="AI17" s="8">
        <f t="shared" si="6"/>
        <v>1.7280127925570579</v>
      </c>
      <c r="AJ17" s="8">
        <f>'30.06.2016'!AP17</f>
        <v>2.7699708454810494</v>
      </c>
    </row>
    <row r="18" spans="1:36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>
        <v>0.84299999999999997</v>
      </c>
      <c r="AB18" s="4"/>
      <c r="AC18" s="4">
        <f t="shared" si="2"/>
        <v>6.9620980531868437E-2</v>
      </c>
      <c r="AD18" s="4">
        <f t="shared" si="3"/>
        <v>3.5452454816255349E-2</v>
      </c>
      <c r="AE18" s="4">
        <f t="shared" si="4"/>
        <v>6.6647452986526398E-2</v>
      </c>
      <c r="AF18" s="4">
        <f t="shared" si="5"/>
        <v>7.6448716786070556E-2</v>
      </c>
      <c r="AG18" s="8">
        <f t="shared" si="0"/>
        <v>0.51169926678465538</v>
      </c>
      <c r="AH18" s="8">
        <f>'30.06.2016'!AN18</f>
        <v>1.7151070578905629</v>
      </c>
      <c r="AI18" s="8">
        <f t="shared" si="6"/>
        <v>0.87509244802366659</v>
      </c>
      <c r="AJ18" s="8">
        <f>'30.06.2016'!AP18</f>
        <v>2.0385751936746264</v>
      </c>
    </row>
    <row r="19" spans="1:36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2"/>
        <v>0</v>
      </c>
      <c r="AD19" s="4">
        <f t="shared" si="3"/>
        <v>0</v>
      </c>
      <c r="AE19" s="4">
        <f t="shared" si="4"/>
        <v>0</v>
      </c>
      <c r="AF19" s="4">
        <f t="shared" si="5"/>
        <v>0</v>
      </c>
      <c r="AG19" s="8">
        <f t="shared" si="0"/>
        <v>0.87942701671976364</v>
      </c>
      <c r="AH19" s="8">
        <f>'30.06.2016'!AN19</f>
        <v>2.2481244194631671</v>
      </c>
      <c r="AI19" s="8">
        <f t="shared" si="6"/>
        <v>1.0438565051643804</v>
      </c>
      <c r="AJ19" s="8">
        <f>'30.06.2016'!AP19</f>
        <v>2.230357263914311</v>
      </c>
    </row>
    <row r="20" spans="1:36" x14ac:dyDescent="0.25">
      <c r="A20" s="54" t="s">
        <v>94</v>
      </c>
      <c r="B20" s="4">
        <v>41.515999999999998</v>
      </c>
      <c r="C20" s="4">
        <v>14.92</v>
      </c>
      <c r="D20" s="4">
        <v>0</v>
      </c>
      <c r="E20" s="4">
        <v>38.89</v>
      </c>
      <c r="F20" s="4">
        <v>13.564</v>
      </c>
      <c r="G20" s="4">
        <v>0</v>
      </c>
      <c r="H20" s="4"/>
      <c r="I20" s="4">
        <v>1</v>
      </c>
      <c r="J20" s="4">
        <v>1</v>
      </c>
      <c r="K20" s="4">
        <v>2.08</v>
      </c>
      <c r="L20" s="4">
        <v>2.08</v>
      </c>
      <c r="M20" s="4">
        <v>1.2</v>
      </c>
      <c r="N20" s="4">
        <v>1.2</v>
      </c>
      <c r="O20" s="4">
        <v>2.496</v>
      </c>
      <c r="P20" s="4">
        <v>2.496</v>
      </c>
      <c r="Q20" s="4">
        <v>40.279000000000003</v>
      </c>
      <c r="R20" s="4">
        <v>14.988</v>
      </c>
      <c r="S20" s="4">
        <v>0</v>
      </c>
      <c r="T20" s="4">
        <v>80.891000000000005</v>
      </c>
      <c r="U20" s="4">
        <v>28.213000000000001</v>
      </c>
      <c r="V20" s="4">
        <v>0</v>
      </c>
      <c r="W20" s="4">
        <v>4.5049999999999999</v>
      </c>
      <c r="X20" s="4">
        <v>1.718</v>
      </c>
      <c r="Y20" s="4">
        <v>0</v>
      </c>
      <c r="Z20" s="4">
        <v>6.2770000000000001</v>
      </c>
      <c r="AA20" s="4">
        <v>2.1869999999999998</v>
      </c>
      <c r="AB20" s="4">
        <v>0</v>
      </c>
      <c r="AC20" s="4">
        <f t="shared" si="2"/>
        <v>0.1085123807688602</v>
      </c>
      <c r="AD20" s="4">
        <f t="shared" si="3"/>
        <v>0.16140395988686038</v>
      </c>
      <c r="AE20" s="4">
        <f t="shared" si="4"/>
        <v>0.11514745308310992</v>
      </c>
      <c r="AF20" s="4">
        <f t="shared" si="5"/>
        <v>0.16123562370982009</v>
      </c>
      <c r="AG20" s="8">
        <f t="shared" si="0"/>
        <v>1.0787166393679548</v>
      </c>
      <c r="AH20" s="8">
        <f>'30.06.2016'!AN20</f>
        <v>2.0534979423868314</v>
      </c>
      <c r="AI20" s="8">
        <f t="shared" si="6"/>
        <v>1.11970509383378</v>
      </c>
      <c r="AJ20" s="8">
        <f>'30.06.2016'!AP20</f>
        <v>1.7883965280950207</v>
      </c>
    </row>
    <row r="21" spans="1:36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8"/>
      <c r="AH21" s="8">
        <f>'30.06.2016'!AN21</f>
        <v>1.7044366642930613</v>
      </c>
      <c r="AI21" s="8" t="e">
        <f t="shared" si="6"/>
        <v>#DIV/0!</v>
      </c>
      <c r="AJ21" s="8">
        <f>'30.06.2016'!AP21</f>
        <v>2.1774573432429603</v>
      </c>
    </row>
    <row r="22" spans="1:36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2"/>
        <v>5.9174293350611491E-3</v>
      </c>
      <c r="AD22" s="4">
        <f t="shared" si="3"/>
        <v>5.889227873654812E-3</v>
      </c>
      <c r="AE22" s="4">
        <f t="shared" si="4"/>
        <v>1.4628205774898577E-3</v>
      </c>
      <c r="AF22" s="4">
        <f t="shared" si="5"/>
        <v>9.4609936746499425E-4</v>
      </c>
      <c r="AG22" s="8">
        <f t="shared" si="0"/>
        <v>0.88369138252207025</v>
      </c>
      <c r="AH22" s="8">
        <f>'30.06.2016'!AN22</f>
        <v>1.9499844564954578</v>
      </c>
      <c r="AI22" s="8">
        <f t="shared" si="6"/>
        <v>0.94171776930670958</v>
      </c>
      <c r="AJ22" s="8">
        <f>'30.06.2016'!AP22</f>
        <v>1.9499205087440381</v>
      </c>
    </row>
    <row r="23" spans="1:36" x14ac:dyDescent="0.25">
      <c r="A23" s="54" t="s">
        <v>27</v>
      </c>
      <c r="B23" s="4">
        <v>27.053999999999998</v>
      </c>
      <c r="C23" s="4">
        <v>8.9260000000000002</v>
      </c>
      <c r="D23" s="4">
        <v>0</v>
      </c>
      <c r="E23" s="4">
        <v>24.202999999999999</v>
      </c>
      <c r="F23" s="4">
        <v>3.0680000000000001</v>
      </c>
      <c r="G23" s="4">
        <v>0</v>
      </c>
      <c r="H23" s="4"/>
      <c r="I23" s="4">
        <v>0.8</v>
      </c>
      <c r="J23" s="4">
        <v>0.8</v>
      </c>
      <c r="K23" s="4">
        <v>1.1399999999999999</v>
      </c>
      <c r="L23" s="4">
        <v>1.1399999999999999</v>
      </c>
      <c r="M23" s="4">
        <v>0.96</v>
      </c>
      <c r="N23" s="4">
        <v>0.96</v>
      </c>
      <c r="O23" s="4">
        <v>1.37</v>
      </c>
      <c r="P23" s="4">
        <v>1.37</v>
      </c>
      <c r="Q23" s="4">
        <v>20.622</v>
      </c>
      <c r="R23" s="4">
        <v>8.1769999999999996</v>
      </c>
      <c r="S23" s="4">
        <v>0</v>
      </c>
      <c r="T23" s="4">
        <v>26.148</v>
      </c>
      <c r="U23" s="4">
        <v>4.976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f t="shared" si="2"/>
        <v>0</v>
      </c>
      <c r="AD23" s="4">
        <f t="shared" si="3"/>
        <v>0</v>
      </c>
      <c r="AE23" s="4">
        <f t="shared" si="4"/>
        <v>0</v>
      </c>
      <c r="AF23" s="4">
        <f t="shared" si="5"/>
        <v>0</v>
      </c>
      <c r="AG23" s="8">
        <f t="shared" si="0"/>
        <v>0.76225327123530717</v>
      </c>
      <c r="AH23" s="8">
        <f>'30.06.2016'!AN23</f>
        <v>1.4870748299319727</v>
      </c>
      <c r="AI23" s="8">
        <f t="shared" si="6"/>
        <v>0.9160878332959892</v>
      </c>
      <c r="AJ23" s="8">
        <f>'30.06.2016'!AP23</f>
        <v>1.5718848982659581</v>
      </c>
    </row>
    <row r="24" spans="1:36" x14ac:dyDescent="0.25">
      <c r="A24" s="54" t="s">
        <v>95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2"/>
        <v>0</v>
      </c>
      <c r="AD24" s="4">
        <f t="shared" si="3"/>
        <v>0</v>
      </c>
      <c r="AE24" s="4">
        <f t="shared" si="4"/>
        <v>0</v>
      </c>
      <c r="AF24" s="4">
        <f t="shared" si="5"/>
        <v>0</v>
      </c>
      <c r="AG24" s="8">
        <f t="shared" si="0"/>
        <v>1.0845812438757276</v>
      </c>
      <c r="AH24" s="8">
        <f>'30.06.2016'!AN24</f>
        <v>1.9413483196182066</v>
      </c>
      <c r="AI24" s="8">
        <f t="shared" si="6"/>
        <v>1.080019864260884</v>
      </c>
      <c r="AJ24" s="8">
        <f>'30.06.2016'!AP24</f>
        <v>2.4168614973544043</v>
      </c>
    </row>
    <row r="25" spans="1:36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2"/>
        <v>0.10616369895976012</v>
      </c>
      <c r="AD25" s="4">
        <f t="shared" si="3"/>
        <v>0.10538616644262495</v>
      </c>
      <c r="AE25" s="4">
        <f t="shared" si="4"/>
        <v>0.17103031745559491</v>
      </c>
      <c r="AF25" s="4">
        <f t="shared" si="5"/>
        <v>0.16326458289035367</v>
      </c>
      <c r="AG25" s="8">
        <f t="shared" si="0"/>
        <v>0.867745159737904</v>
      </c>
      <c r="AH25" s="8">
        <f>'30.06.2016'!AN25</f>
        <v>1.083022081453372</v>
      </c>
      <c r="AI25" s="8">
        <f t="shared" si="6"/>
        <v>0.93286424087352371</v>
      </c>
      <c r="AJ25" s="8">
        <f>'30.06.2016'!AP25</f>
        <v>1.3297051724953859</v>
      </c>
    </row>
    <row r="26" spans="1:36" x14ac:dyDescent="0.25">
      <c r="A26" s="54" t="s">
        <v>96</v>
      </c>
      <c r="B26" s="4">
        <v>65.808000000000007</v>
      </c>
      <c r="C26" s="4">
        <v>30.744</v>
      </c>
      <c r="D26" s="4">
        <v>0</v>
      </c>
      <c r="E26" s="4">
        <v>62.63</v>
      </c>
      <c r="F26" s="4">
        <v>20.655000000000001</v>
      </c>
      <c r="G26" s="4"/>
      <c r="H26" s="4"/>
      <c r="I26" s="4">
        <v>0.89</v>
      </c>
      <c r="J26" s="4">
        <v>1.28</v>
      </c>
      <c r="K26" s="4">
        <v>0.89</v>
      </c>
      <c r="L26" s="4">
        <v>1.28</v>
      </c>
      <c r="M26" s="4">
        <v>1.0680000000000001</v>
      </c>
      <c r="N26" s="4">
        <v>1.536</v>
      </c>
      <c r="O26" s="4">
        <v>1.0680000000000001</v>
      </c>
      <c r="P26" s="4">
        <v>1.536</v>
      </c>
      <c r="Q26" s="4">
        <v>58.569000000000003</v>
      </c>
      <c r="R26" s="4">
        <v>39.351999999999997</v>
      </c>
      <c r="S26" s="4">
        <v>0</v>
      </c>
      <c r="T26" s="4">
        <v>56.006</v>
      </c>
      <c r="U26" s="4">
        <v>30.353000000000002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2"/>
        <v>0</v>
      </c>
      <c r="AD26" s="4">
        <f t="shared" si="3"/>
        <v>0</v>
      </c>
      <c r="AE26" s="4">
        <f t="shared" si="4"/>
        <v>0</v>
      </c>
      <c r="AF26" s="4">
        <f t="shared" si="5"/>
        <v>0</v>
      </c>
      <c r="AG26" s="8">
        <f t="shared" si="0"/>
        <v>0.88999817651349378</v>
      </c>
      <c r="AH26" s="8">
        <f>'30.06.2016'!AN26</f>
        <v>1.3760302486094627</v>
      </c>
      <c r="AI26" s="8">
        <f t="shared" si="6"/>
        <v>1.2799895914650012</v>
      </c>
      <c r="AJ26" s="8">
        <f>'30.06.2016'!AP26</f>
        <v>1.2255600483554963</v>
      </c>
    </row>
    <row r="27" spans="1:36" x14ac:dyDescent="0.25">
      <c r="A27" s="54" t="s">
        <v>111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15">W27/B27</f>
        <v>0</v>
      </c>
      <c r="AD27" s="4">
        <f t="shared" ref="AD27" si="16">Z27/E27</f>
        <v>0</v>
      </c>
      <c r="AE27" s="4">
        <f t="shared" ref="AE27" si="17">(X27+Y27)/(C27+D27)</f>
        <v>0</v>
      </c>
      <c r="AF27" s="4">
        <f t="shared" ref="AF27" si="18">(AA27+AB27)/(F27+G27)</f>
        <v>0</v>
      </c>
      <c r="AG27" s="8">
        <f t="shared" ref="AG27" si="19">(Q27+W27)/B27</f>
        <v>0.75615624673314896</v>
      </c>
      <c r="AH27" s="8">
        <f>'30.06.2016'!AN27</f>
        <v>1.7068958034978086</v>
      </c>
      <c r="AI27" s="8">
        <f t="shared" ref="AI27" si="20">(R27+X27)/C27</f>
        <v>0.65771646125267458</v>
      </c>
      <c r="AJ27" s="8">
        <f>'30.06.2016'!AP27</f>
        <v>1.6763188745603752</v>
      </c>
    </row>
    <row r="28" spans="1:36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2"/>
        <v>0</v>
      </c>
      <c r="AD28" s="4">
        <f t="shared" si="3"/>
        <v>0</v>
      </c>
      <c r="AE28" s="4">
        <f t="shared" si="4"/>
        <v>0</v>
      </c>
      <c r="AF28" s="4">
        <f t="shared" si="5"/>
        <v>0</v>
      </c>
      <c r="AG28" s="8">
        <f t="shared" si="0"/>
        <v>0.75615624673314896</v>
      </c>
      <c r="AH28" s="8">
        <f>'30.06.2016'!AN28</f>
        <v>1.33200507154501</v>
      </c>
      <c r="AI28" s="8">
        <f t="shared" si="6"/>
        <v>0.65771646125267458</v>
      </c>
      <c r="AJ28" s="8">
        <f>'30.06.2016'!AP28</f>
        <v>1.579728420630679</v>
      </c>
    </row>
    <row r="29" spans="1:36" x14ac:dyDescent="0.25">
      <c r="A29" s="54" t="s">
        <v>29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2"/>
        <v>0</v>
      </c>
      <c r="AD29" s="4">
        <f t="shared" si="3"/>
        <v>0</v>
      </c>
      <c r="AE29" s="4">
        <f t="shared" si="4"/>
        <v>0</v>
      </c>
      <c r="AF29" s="4">
        <f t="shared" si="5"/>
        <v>0</v>
      </c>
      <c r="AG29" s="8">
        <f>(Q29+W29)/B29</f>
        <v>0.94997561885093085</v>
      </c>
      <c r="AH29" s="8">
        <f>'30.06.2016'!AN29</f>
        <v>1.4869307655090216</v>
      </c>
      <c r="AI29" s="8">
        <f t="shared" si="6"/>
        <v>1.0500039249548629</v>
      </c>
      <c r="AJ29" s="8">
        <f>'30.06.2016'!AP29</f>
        <v>1.0635698876530413</v>
      </c>
    </row>
    <row r="30" spans="1:36" x14ac:dyDescent="0.25">
      <c r="A30" s="55" t="s">
        <v>97</v>
      </c>
      <c r="B30" s="4">
        <v>86.088999999999999</v>
      </c>
      <c r="C30" s="4">
        <v>29.715</v>
      </c>
      <c r="D30" s="4">
        <v>1.278</v>
      </c>
      <c r="E30" s="4">
        <v>82.031999999999996</v>
      </c>
      <c r="F30" s="4">
        <v>161.767</v>
      </c>
      <c r="G30" s="4">
        <v>6.4000000000000001E-2</v>
      </c>
      <c r="H30" s="4"/>
      <c r="I30" s="4">
        <v>0.62</v>
      </c>
      <c r="J30" s="4">
        <v>0.9</v>
      </c>
      <c r="K30" s="4">
        <v>1.22</v>
      </c>
      <c r="L30" s="4">
        <v>1.38</v>
      </c>
      <c r="M30" s="4">
        <f>I30*1.2</f>
        <v>0.74399999999999999</v>
      </c>
      <c r="N30" s="4">
        <f>J30*1.2</f>
        <v>1.08</v>
      </c>
      <c r="O30" s="4">
        <f>K30*1.2</f>
        <v>1.464</v>
      </c>
      <c r="P30" s="4">
        <f>L30*1.2</f>
        <v>1.6559999999999999</v>
      </c>
      <c r="Q30" s="4">
        <v>53.636000000000003</v>
      </c>
      <c r="R30" s="4">
        <v>26.614999999999998</v>
      </c>
      <c r="S30" s="4">
        <v>1.1499999999999999</v>
      </c>
      <c r="T30" s="4">
        <v>100.179</v>
      </c>
      <c r="U30" s="4">
        <v>239.465</v>
      </c>
      <c r="V30" s="4">
        <v>8.7999999999999995E-2</v>
      </c>
      <c r="W30" s="4"/>
      <c r="X30" s="4"/>
      <c r="Y30" s="4"/>
      <c r="Z30" s="4"/>
      <c r="AA30" s="4"/>
      <c r="AB30" s="4"/>
      <c r="AC30" s="4">
        <f t="shared" si="2"/>
        <v>0</v>
      </c>
      <c r="AD30" s="4">
        <f t="shared" si="3"/>
        <v>0</v>
      </c>
      <c r="AE30" s="4">
        <f t="shared" si="4"/>
        <v>0</v>
      </c>
      <c r="AF30" s="4">
        <f t="shared" si="5"/>
        <v>0</v>
      </c>
      <c r="AG30" s="8">
        <f t="shared" ref="AG30:AG48" si="21">(Q30+W30)/B30</f>
        <v>0.62302965535666577</v>
      </c>
      <c r="AH30" s="8">
        <f>'30.06.2016'!AN30</f>
        <v>1.0500008764395519</v>
      </c>
      <c r="AI30" s="8">
        <f t="shared" si="6"/>
        <v>0.89567558472152109</v>
      </c>
      <c r="AJ30" s="8">
        <f>'30.06.2016'!AP30</f>
        <v>1.0500005082127175</v>
      </c>
    </row>
    <row r="31" spans="1:36" x14ac:dyDescent="0.25">
      <c r="A31" s="54" t="s">
        <v>30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2"/>
        <v>0</v>
      </c>
      <c r="AD31" s="4">
        <f t="shared" si="3"/>
        <v>0</v>
      </c>
      <c r="AE31" s="4">
        <f t="shared" si="4"/>
        <v>0</v>
      </c>
      <c r="AF31" s="4">
        <f t="shared" si="5"/>
        <v>0</v>
      </c>
      <c r="AG31" s="8">
        <f t="shared" si="21"/>
        <v>0.76399873769748139</v>
      </c>
      <c r="AH31" s="8">
        <f>'30.06.2016'!AN31</f>
        <v>0.9148335382793642</v>
      </c>
      <c r="AI31" s="8">
        <f t="shared" si="6"/>
        <v>0.76400345399595515</v>
      </c>
      <c r="AJ31" s="8">
        <f>'30.06.2016'!AP31</f>
        <v>0.93642328275053144</v>
      </c>
    </row>
    <row r="32" spans="1:36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8"/>
      <c r="AH32" s="8">
        <f>'30.06.2016'!AN32</f>
        <v>1.8699824164782717</v>
      </c>
      <c r="AI32" s="8" t="e">
        <f t="shared" ref="AI32" si="22">(R32+X32)/C32</f>
        <v>#DIV/0!</v>
      </c>
      <c r="AJ32" s="8">
        <f>'30.06.2016'!AP32</f>
        <v>2.1799410029498527</v>
      </c>
    </row>
    <row r="33" spans="1:36" x14ac:dyDescent="0.25">
      <c r="A33" s="54" t="s">
        <v>108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8"/>
      <c r="AH33" s="8">
        <f>'30.06.2016'!AN33</f>
        <v>1.1526390123973427</v>
      </c>
      <c r="AI33" s="8" t="e">
        <f t="shared" ref="AI33" si="23">(R33+X33)/C33</f>
        <v>#DIV/0!</v>
      </c>
      <c r="AJ33" s="8">
        <f>'30.06.2016'!AP33</f>
        <v>1.1427366645582964</v>
      </c>
    </row>
    <row r="34" spans="1:36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2"/>
        <v>0</v>
      </c>
      <c r="AD34" s="4">
        <f t="shared" si="3"/>
        <v>0</v>
      </c>
      <c r="AE34" s="4">
        <f t="shared" si="4"/>
        <v>0</v>
      </c>
      <c r="AF34" s="4">
        <f t="shared" si="5"/>
        <v>0</v>
      </c>
      <c r="AG34" s="8">
        <f t="shared" si="21"/>
        <v>0.72615968478812642</v>
      </c>
      <c r="AH34" s="8">
        <f>'30.06.2016'!AN34</f>
        <v>1.1893372645660973</v>
      </c>
      <c r="AI34" s="8">
        <f t="shared" si="6"/>
        <v>0.71665866739007955</v>
      </c>
      <c r="AJ34" s="8">
        <f>'30.06.2016'!AP34</f>
        <v>2.2671181899374813</v>
      </c>
    </row>
    <row r="35" spans="1:36" x14ac:dyDescent="0.25">
      <c r="A35" s="54" t="s">
        <v>32</v>
      </c>
      <c r="B35" s="4">
        <v>64.039000000000001</v>
      </c>
      <c r="C35" s="4">
        <v>43.48</v>
      </c>
      <c r="D35" s="4"/>
      <c r="E35" s="4">
        <v>50.304000000000002</v>
      </c>
      <c r="F35" s="4">
        <v>116.218</v>
      </c>
      <c r="G35" s="4"/>
      <c r="H35" s="4"/>
      <c r="I35" s="4">
        <v>1.1399999999999999</v>
      </c>
      <c r="J35" s="4">
        <v>1.29</v>
      </c>
      <c r="K35" s="4">
        <v>1.1399999999999999</v>
      </c>
      <c r="L35" s="4">
        <v>2</v>
      </c>
      <c r="M35" s="4">
        <v>1.3680000000000001</v>
      </c>
      <c r="N35" s="4">
        <v>1.548</v>
      </c>
      <c r="O35" s="4">
        <v>1.3680000000000001</v>
      </c>
      <c r="P35" s="4">
        <v>2.4</v>
      </c>
      <c r="Q35" s="4">
        <v>72.759</v>
      </c>
      <c r="R35" s="4">
        <v>56.183</v>
      </c>
      <c r="S35" s="4"/>
      <c r="T35" s="4">
        <v>57.56</v>
      </c>
      <c r="U35" s="4">
        <v>232.012</v>
      </c>
      <c r="V35" s="4"/>
      <c r="W35" s="4"/>
      <c r="X35" s="4"/>
      <c r="Y35" s="4"/>
      <c r="Z35" s="4"/>
      <c r="AA35" s="4"/>
      <c r="AB35" s="4"/>
      <c r="AC35" s="4">
        <v>0</v>
      </c>
      <c r="AD35" s="4">
        <v>0</v>
      </c>
      <c r="AE35" s="4">
        <v>0</v>
      </c>
      <c r="AF35" s="4">
        <v>0</v>
      </c>
      <c r="AG35" s="8">
        <f t="shared" si="21"/>
        <v>1.1361670232202252</v>
      </c>
      <c r="AH35" s="8">
        <f>'30.06.2016'!AN35</f>
        <v>0.59005094870688457</v>
      </c>
      <c r="AI35" s="8">
        <f t="shared" si="6"/>
        <v>1.2921573137074518</v>
      </c>
      <c r="AJ35" s="8">
        <f>'30.06.2016'!AP35</f>
        <v>0.88915053317456283</v>
      </c>
    </row>
    <row r="36" spans="1:36" x14ac:dyDescent="0.25">
      <c r="A36" s="54" t="s">
        <v>33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2"/>
        <v>0</v>
      </c>
      <c r="AD36" s="4">
        <f t="shared" si="3"/>
        <v>0</v>
      </c>
      <c r="AE36" s="4">
        <f t="shared" si="4"/>
        <v>0</v>
      </c>
      <c r="AF36" s="4">
        <f t="shared" si="5"/>
        <v>0</v>
      </c>
      <c r="AG36" s="8">
        <f t="shared" si="21"/>
        <v>0.76098776051466765</v>
      </c>
      <c r="AH36" s="8">
        <f>'30.06.2016'!AN36</f>
        <v>1.6899998398180331</v>
      </c>
      <c r="AI36" s="8">
        <f t="shared" si="6"/>
        <v>0.89000139840581727</v>
      </c>
      <c r="AJ36" s="8">
        <f>'30.06.2016'!AP36</f>
        <v>2.5373875271486197</v>
      </c>
    </row>
    <row r="37" spans="1:36" x14ac:dyDescent="0.25">
      <c r="A37" s="54" t="s">
        <v>34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2"/>
        <v>0</v>
      </c>
      <c r="AD37" s="4">
        <f t="shared" si="3"/>
        <v>0</v>
      </c>
      <c r="AE37" s="4">
        <f t="shared" si="4"/>
        <v>0</v>
      </c>
      <c r="AF37" s="4">
        <f t="shared" si="5"/>
        <v>0</v>
      </c>
      <c r="AG37" s="8">
        <f t="shared" si="21"/>
        <v>0.91588165515316444</v>
      </c>
      <c r="AH37" s="8">
        <f>'30.06.2016'!AN37</f>
        <v>0.78000003041046806</v>
      </c>
      <c r="AI37" s="8">
        <f t="shared" si="6"/>
        <v>1.540762331838565</v>
      </c>
      <c r="AJ37" s="8">
        <f>'30.06.2016'!AP37</f>
        <v>1.7223003878685197</v>
      </c>
    </row>
    <row r="38" spans="1:36" x14ac:dyDescent="0.25">
      <c r="A38" s="54" t="s">
        <v>35</v>
      </c>
      <c r="B38" s="4">
        <v>6860</v>
      </c>
      <c r="C38" s="4">
        <v>2735</v>
      </c>
      <c r="D38" s="4">
        <v>0</v>
      </c>
      <c r="E38" s="4">
        <v>6832</v>
      </c>
      <c r="F38" s="4">
        <v>5116</v>
      </c>
      <c r="G38" s="4">
        <v>0</v>
      </c>
      <c r="H38" s="4">
        <v>10903</v>
      </c>
      <c r="I38" s="4">
        <v>0.95</v>
      </c>
      <c r="J38" s="4">
        <v>2.3199999999999998</v>
      </c>
      <c r="K38" s="4">
        <v>0.78</v>
      </c>
      <c r="L38" s="4">
        <v>1.72</v>
      </c>
      <c r="M38" s="4">
        <v>1.1399999999999999</v>
      </c>
      <c r="N38" s="4">
        <v>2.78</v>
      </c>
      <c r="O38" s="4">
        <v>0.94</v>
      </c>
      <c r="P38" s="4">
        <v>2.06</v>
      </c>
      <c r="Q38" s="4">
        <v>6517</v>
      </c>
      <c r="R38" s="4">
        <v>5806</v>
      </c>
      <c r="S38" s="4">
        <v>0</v>
      </c>
      <c r="T38" s="4">
        <v>5329</v>
      </c>
      <c r="U38" s="4">
        <v>7493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f t="shared" si="2"/>
        <v>0</v>
      </c>
      <c r="AD38" s="4">
        <f t="shared" si="3"/>
        <v>0</v>
      </c>
      <c r="AE38" s="4">
        <f t="shared" si="4"/>
        <v>0</v>
      </c>
      <c r="AF38" s="4">
        <f t="shared" si="5"/>
        <v>0</v>
      </c>
      <c r="AG38" s="8">
        <f t="shared" si="21"/>
        <v>0.95</v>
      </c>
      <c r="AH38" s="8">
        <f>'30.06.2016'!AN38</f>
        <v>1.1799983165927836</v>
      </c>
      <c r="AI38" s="8">
        <f t="shared" si="6"/>
        <v>2.122851919561243</v>
      </c>
      <c r="AJ38" s="8">
        <f>'30.06.2016'!AP38</f>
        <v>1.3700143797774917</v>
      </c>
    </row>
    <row r="39" spans="1:36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2"/>
        <v>0</v>
      </c>
      <c r="AD39" s="4">
        <f t="shared" si="3"/>
        <v>0</v>
      </c>
      <c r="AE39" s="4">
        <f t="shared" si="4"/>
        <v>0</v>
      </c>
      <c r="AF39" s="4">
        <f t="shared" si="5"/>
        <v>0</v>
      </c>
      <c r="AG39" s="8">
        <f t="shared" si="21"/>
        <v>0.89198693402935159</v>
      </c>
      <c r="AH39" s="8">
        <f>'30.06.2016'!AN39</f>
        <v>1.0803993217390953</v>
      </c>
      <c r="AI39" s="8">
        <f t="shared" si="6"/>
        <v>1.0499937382592361</v>
      </c>
      <c r="AJ39" s="8">
        <f>'30.06.2016'!AP39</f>
        <v>1.4643007406248481</v>
      </c>
    </row>
    <row r="40" spans="1:36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2"/>
        <v>0</v>
      </c>
      <c r="AD40" s="4">
        <f t="shared" si="3"/>
        <v>0</v>
      </c>
      <c r="AE40" s="4">
        <f t="shared" si="4"/>
        <v>0</v>
      </c>
      <c r="AF40" s="4">
        <f t="shared" si="5"/>
        <v>0</v>
      </c>
      <c r="AG40" s="8">
        <f t="shared" si="21"/>
        <v>0.58041581642691309</v>
      </c>
      <c r="AH40" s="8">
        <f>'30.06.2016'!AN40</f>
        <v>1.3498400907871659</v>
      </c>
      <c r="AI40" s="8">
        <f t="shared" si="6"/>
        <v>0.58043368497948133</v>
      </c>
      <c r="AJ40" s="8">
        <f>'30.06.2016'!AP40</f>
        <v>1.4896474053538942</v>
      </c>
    </row>
    <row r="41" spans="1:36" x14ac:dyDescent="0.25">
      <c r="A41" s="54" t="s">
        <v>37</v>
      </c>
      <c r="B41" s="4">
        <v>20.646000000000001</v>
      </c>
      <c r="C41" s="4">
        <v>6.5039999999999996</v>
      </c>
      <c r="D41" s="4">
        <v>0</v>
      </c>
      <c r="E41" s="4">
        <v>19.945</v>
      </c>
      <c r="F41" s="4">
        <v>6.3179999999999996</v>
      </c>
      <c r="G41" s="4">
        <v>0</v>
      </c>
      <c r="H41" s="4"/>
      <c r="I41" s="4">
        <v>0.70399999999999996</v>
      </c>
      <c r="J41" s="4">
        <v>0.70399999999999996</v>
      </c>
      <c r="K41" s="4">
        <v>1.3540000000000001</v>
      </c>
      <c r="L41" s="4">
        <v>1.3540000000000001</v>
      </c>
      <c r="M41" s="4">
        <v>0.84</v>
      </c>
      <c r="N41" s="4">
        <v>0.84</v>
      </c>
      <c r="O41" s="4">
        <v>1.62</v>
      </c>
      <c r="P41" s="4">
        <v>1.62</v>
      </c>
      <c r="Q41" s="4">
        <v>14.535</v>
      </c>
      <c r="R41" s="4">
        <v>4.5789999999999997</v>
      </c>
      <c r="S41" s="4">
        <v>0</v>
      </c>
      <c r="T41" s="4">
        <v>27.006</v>
      </c>
      <c r="U41" s="4">
        <v>8.5540000000000003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f t="shared" si="2"/>
        <v>0</v>
      </c>
      <c r="AD41" s="4">
        <f t="shared" si="3"/>
        <v>0</v>
      </c>
      <c r="AE41" s="4">
        <f t="shared" si="4"/>
        <v>0</v>
      </c>
      <c r="AF41" s="4">
        <f t="shared" si="5"/>
        <v>0</v>
      </c>
      <c r="AG41" s="8">
        <f t="shared" si="21"/>
        <v>0.70401046207497819</v>
      </c>
      <c r="AH41" s="8">
        <f>'30.06.2016'!AN41</f>
        <v>2.1999608457321846</v>
      </c>
      <c r="AI41" s="8">
        <f t="shared" si="6"/>
        <v>0.70402829028290281</v>
      </c>
      <c r="AJ41" s="8">
        <f>'30.06.2016'!AP41</f>
        <v>2.2002128306476134</v>
      </c>
    </row>
    <row r="42" spans="1:36" x14ac:dyDescent="0.25">
      <c r="A42" s="54" t="s">
        <v>38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2"/>
        <v>0</v>
      </c>
      <c r="AD42" s="4">
        <f t="shared" si="3"/>
        <v>0</v>
      </c>
      <c r="AE42" s="4">
        <f t="shared" si="4"/>
        <v>0</v>
      </c>
      <c r="AF42" s="4">
        <f t="shared" si="5"/>
        <v>0</v>
      </c>
      <c r="AG42" s="8">
        <f t="shared" si="21"/>
        <v>0.79768577372009708</v>
      </c>
      <c r="AH42" s="8">
        <f>'30.06.2016'!AN42</f>
        <v>1.0485300921584075</v>
      </c>
      <c r="AI42" s="8">
        <f t="shared" si="6"/>
        <v>0.95315272684254126</v>
      </c>
      <c r="AJ42" s="8">
        <f>'30.06.2016'!AP42</f>
        <v>1.1761019878997407</v>
      </c>
    </row>
    <row r="43" spans="1:36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2"/>
        <v>0</v>
      </c>
      <c r="AD43" s="4">
        <f t="shared" si="3"/>
        <v>0</v>
      </c>
      <c r="AE43" s="4">
        <f t="shared" si="4"/>
        <v>0</v>
      </c>
      <c r="AF43" s="4">
        <f t="shared" si="5"/>
        <v>0</v>
      </c>
      <c r="AG43" s="8">
        <f t="shared" si="21"/>
        <v>1.0076549220165065</v>
      </c>
      <c r="AH43" s="8">
        <f>'30.06.2016'!AN43</f>
        <v>1.630007267598742</v>
      </c>
      <c r="AI43" s="8">
        <f t="shared" si="6"/>
        <v>1.0085282298863867</v>
      </c>
      <c r="AJ43" s="8">
        <f>'30.06.2016'!AP43</f>
        <v>1.6299905890609796</v>
      </c>
    </row>
    <row r="44" spans="1:36" x14ac:dyDescent="0.25">
      <c r="A44" s="54" t="s">
        <v>113</v>
      </c>
      <c r="B44" s="4">
        <v>25.544</v>
      </c>
      <c r="C44" s="4">
        <v>8.86</v>
      </c>
      <c r="D44" s="4">
        <v>0</v>
      </c>
      <c r="E44" s="4">
        <v>24.933</v>
      </c>
      <c r="F44" s="4">
        <v>11.036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24">W44/B44</f>
        <v>0</v>
      </c>
      <c r="AD44" s="4">
        <f t="shared" ref="AD44" si="25">Z44/E44</f>
        <v>0</v>
      </c>
      <c r="AE44" s="4">
        <f t="shared" ref="AE44" si="26">(X44+Y44)/(C44+D44)</f>
        <v>0</v>
      </c>
      <c r="AF44" s="4">
        <f t="shared" ref="AF44" si="27">(AA44+AB44)/(F44+G44)</f>
        <v>0</v>
      </c>
      <c r="AG44" s="8">
        <f t="shared" ref="AG44" si="28">(Q44+W44)/B44</f>
        <v>0.7730582524271844</v>
      </c>
      <c r="AH44" s="8">
        <f>'30.06.2016'!AN44</f>
        <v>1.9149208874745867</v>
      </c>
      <c r="AI44" s="8">
        <f t="shared" ref="AI44" si="29">(R44+X44)/C44</f>
        <v>0.77325056433408579</v>
      </c>
      <c r="AJ44" s="8">
        <f>'30.06.2016'!AP44</f>
        <v>1.9148816082995135</v>
      </c>
    </row>
    <row r="45" spans="1:36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11.036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2"/>
        <v>0</v>
      </c>
      <c r="AD45" s="4">
        <f t="shared" si="3"/>
        <v>0</v>
      </c>
      <c r="AE45" s="4">
        <f t="shared" si="4"/>
        <v>0</v>
      </c>
      <c r="AF45" s="4">
        <f t="shared" si="5"/>
        <v>0</v>
      </c>
      <c r="AG45" s="8">
        <f t="shared" si="21"/>
        <v>0.7730582524271844</v>
      </c>
      <c r="AH45" s="8">
        <f>'30.06.2016'!AN45</f>
        <v>1.6131042065398868</v>
      </c>
      <c r="AI45" s="8">
        <f t="shared" si="6"/>
        <v>0.77325056433408579</v>
      </c>
      <c r="AJ45" s="8">
        <f>'30.06.2016'!AP45</f>
        <v>1.55001087192868</v>
      </c>
    </row>
    <row r="46" spans="1:36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2"/>
        <v>1.1428338762214985</v>
      </c>
      <c r="AD46" s="4">
        <f t="shared" si="3"/>
        <v>1.1399577167019028</v>
      </c>
      <c r="AE46" s="4">
        <f t="shared" si="4"/>
        <v>5.1736881005173693E-2</v>
      </c>
      <c r="AF46" s="4">
        <f t="shared" si="5"/>
        <v>6.0287081339712924E-2</v>
      </c>
      <c r="AG46" s="8">
        <f t="shared" si="21"/>
        <v>2.0729641693811081</v>
      </c>
      <c r="AH46" s="8">
        <f>'30.06.2016'!AN46</f>
        <v>3.88504016064257</v>
      </c>
      <c r="AI46" s="8">
        <f t="shared" si="6"/>
        <v>0.98036253776435045</v>
      </c>
      <c r="AJ46" s="8">
        <f>'30.06.2016'!AP46</f>
        <v>2.9237753378378377</v>
      </c>
    </row>
    <row r="47" spans="1:36" x14ac:dyDescent="0.25">
      <c r="A47" s="54" t="s">
        <v>98</v>
      </c>
      <c r="B47" s="4">
        <v>274.10300000000001</v>
      </c>
      <c r="C47" s="4">
        <v>56.46</v>
      </c>
      <c r="D47" s="4">
        <v>0</v>
      </c>
      <c r="E47" s="4">
        <v>267.08100000000002</v>
      </c>
      <c r="F47" s="4">
        <v>65.215000000000003</v>
      </c>
      <c r="G47" s="4">
        <v>0</v>
      </c>
      <c r="H47" s="4"/>
      <c r="I47" s="4">
        <v>1.25</v>
      </c>
      <c r="J47" s="4">
        <v>1.47</v>
      </c>
      <c r="K47" s="4">
        <v>1.95</v>
      </c>
      <c r="L47" s="4">
        <v>2.2000000000000002</v>
      </c>
      <c r="M47" s="4">
        <v>1.5</v>
      </c>
      <c r="N47" s="4">
        <v>1.76</v>
      </c>
      <c r="O47" s="4">
        <v>2.34</v>
      </c>
      <c r="P47" s="4">
        <v>2.64</v>
      </c>
      <c r="Q47" s="4">
        <v>343.35399999999998</v>
      </c>
      <c r="R47" s="4">
        <v>92.013000000000005</v>
      </c>
      <c r="S47" s="4">
        <v>0</v>
      </c>
      <c r="T47" s="4">
        <v>495.00299999999999</v>
      </c>
      <c r="U47" s="4">
        <v>120.42400000000001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f t="shared" si="2"/>
        <v>0</v>
      </c>
      <c r="AD47" s="4">
        <f t="shared" si="3"/>
        <v>0</v>
      </c>
      <c r="AE47" s="4">
        <f t="shared" si="4"/>
        <v>0</v>
      </c>
      <c r="AF47" s="4">
        <f t="shared" si="5"/>
        <v>0</v>
      </c>
      <c r="AG47" s="8">
        <f t="shared" si="21"/>
        <v>1.2526459031823802</v>
      </c>
      <c r="AH47" s="8">
        <f>'30.06.2016'!AN47</f>
        <v>1.9570502271405907</v>
      </c>
      <c r="AI47" s="8">
        <f t="shared" si="6"/>
        <v>1.629702444208289</v>
      </c>
      <c r="AJ47" s="8">
        <f>'30.06.2016'!AP47</f>
        <v>2.0308053934688894</v>
      </c>
    </row>
    <row r="48" spans="1:36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2"/>
        <v>0</v>
      </c>
      <c r="AD48" s="4">
        <f t="shared" si="3"/>
        <v>0</v>
      </c>
      <c r="AE48" s="4">
        <f t="shared" si="4"/>
        <v>0</v>
      </c>
      <c r="AF48" s="4">
        <f t="shared" si="5"/>
        <v>0</v>
      </c>
      <c r="AG48" s="8">
        <f t="shared" si="21"/>
        <v>0.75755637294098832</v>
      </c>
      <c r="AH48" s="8">
        <f>'30.06.2016'!AN48</f>
        <v>1.0799984353914456</v>
      </c>
      <c r="AI48" s="8">
        <f t="shared" si="6"/>
        <v>0.76044728434504794</v>
      </c>
      <c r="AJ48" s="8">
        <f>'30.06.2016'!AP48</f>
        <v>1.2486052009456265</v>
      </c>
    </row>
    <row r="49" spans="1:36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30">W49/B49</f>
        <v>0</v>
      </c>
      <c r="AD49" s="4">
        <f t="shared" ref="AD49" si="31">Z49/E49</f>
        <v>0</v>
      </c>
      <c r="AE49" s="4">
        <f t="shared" ref="AE49" si="32">(X49+Y49)/(C49+D49)</f>
        <v>0</v>
      </c>
      <c r="AF49" s="4">
        <f t="shared" ref="AF49" si="33">(AA49+AB49)/(F49+G49)</f>
        <v>0</v>
      </c>
      <c r="AG49" s="8">
        <f t="shared" ref="AG49" si="34">(Q49+W49)/B49</f>
        <v>0.75755637294098832</v>
      </c>
      <c r="AH49" s="8">
        <f>'30.06.2016'!AN49</f>
        <v>1.2499999999999998</v>
      </c>
      <c r="AI49" s="8">
        <f t="shared" ref="AI49" si="35">(R49+X49)/C49</f>
        <v>0.76044728434504794</v>
      </c>
      <c r="AJ49" s="8">
        <f>'30.06.2016'!AP49</f>
        <v>1.25</v>
      </c>
    </row>
    <row r="50" spans="1:36" x14ac:dyDescent="0.25">
      <c r="A50" s="54" t="s">
        <v>99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36">W50/B50</f>
        <v>0</v>
      </c>
      <c r="AD50" s="4">
        <f t="shared" ref="AD50" si="37">Z50/E50</f>
        <v>0</v>
      </c>
      <c r="AE50" s="4">
        <f t="shared" ref="AE50" si="38">(X50+Y50)/(C50+D50)</f>
        <v>0</v>
      </c>
      <c r="AF50" s="4">
        <f t="shared" ref="AF50" si="39">(AA50+AB50)/(F50+G50)</f>
        <v>0</v>
      </c>
      <c r="AG50" s="8">
        <f t="shared" ref="AG50" si="40">(Q50+W50)/B50</f>
        <v>0.75755637294098832</v>
      </c>
      <c r="AH50" s="8">
        <f>'30.06.2016'!AN50</f>
        <v>1.4242343481539865</v>
      </c>
      <c r="AI50" s="8">
        <f t="shared" ref="AI50" si="41">(R50+X50)/C50</f>
        <v>0.76044728434504794</v>
      </c>
      <c r="AJ50" s="8">
        <f>'30.06.2016'!AP50</f>
        <v>1.4452321603919156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14</vt:i4>
      </vt:variant>
    </vt:vector>
  </HeadingPairs>
  <TitlesOfParts>
    <vt:vector size="14" baseType="lpstr">
      <vt:lpstr>30.06.2016</vt:lpstr>
      <vt:lpstr>elanike vee ja kanali hind </vt:lpstr>
      <vt:lpstr>elanike vee ja kanali hind +km</vt:lpstr>
      <vt:lpstr>el vee ja kanali hind+ab.+km</vt:lpstr>
      <vt:lpstr>elanike veeteenuse hind+km</vt:lpstr>
      <vt:lpstr>elanike veeteenuse hind+ab+km</vt:lpstr>
      <vt:lpstr>ettevõtete vee ja kanali hind</vt:lpstr>
      <vt:lpstr>tulu 1m3 vee müügist</vt:lpstr>
      <vt:lpstr>tulu 1m3 kanali müügist </vt:lpstr>
      <vt:lpstr>graafik 1 </vt:lpstr>
      <vt:lpstr>graafik 2</vt:lpstr>
      <vt:lpstr>graafik 3</vt:lpstr>
      <vt:lpstr>Leht2</vt:lpstr>
      <vt:lpstr>Leht3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Joosep</dc:creator>
  <cp:lastModifiedBy>Irina</cp:lastModifiedBy>
  <cp:lastPrinted>2016-03-23T08:45:22Z</cp:lastPrinted>
  <dcterms:created xsi:type="dcterms:W3CDTF">2013-08-30T08:51:25Z</dcterms:created>
  <dcterms:modified xsi:type="dcterms:W3CDTF">2016-10-06T05:53:28Z</dcterms:modified>
</cp:coreProperties>
</file>