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\OneDrive for Business\isiklik\EVEL veehinna ankeedid\EVEL veehinna ankeedid 2019 I poolaasta\"/>
    </mc:Choice>
  </mc:AlternateContent>
  <bookViews>
    <workbookView xWindow="-120" yWindow="-120" windowWidth="29040" windowHeight="15840"/>
  </bookViews>
  <sheets>
    <sheet name="30.06.2019" sheetId="14" r:id="rId1"/>
    <sheet name="elanike vee ja kanali hind " sheetId="5" r:id="rId2"/>
    <sheet name="elanike vee ja kanali hind +km" sheetId="9" r:id="rId3"/>
    <sheet name="el vee ja kanali hind+ab.+km" sheetId="12" r:id="rId4"/>
    <sheet name="elanike veeteenuse hind+km" sheetId="7" r:id="rId5"/>
    <sheet name="elanike veeteenuse hind+ab+km" sheetId="13" r:id="rId6"/>
    <sheet name="ettevõtete vee ja kanali hind" sheetId="6" r:id="rId7"/>
    <sheet name="tulu 1m3 vee müügist" sheetId="10" r:id="rId8"/>
    <sheet name="tulu 1m3 kanali müügist " sheetId="11" r:id="rId9"/>
    <sheet name="graafik 1 " sheetId="15" r:id="rId10"/>
    <sheet name="graafik 2" sheetId="16" r:id="rId11"/>
    <sheet name="graafik 3" sheetId="17" r:id="rId12"/>
    <sheet name="Leht2" sheetId="2" r:id="rId13"/>
    <sheet name="Leht3" sheetId="3" r:id="rId1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1" i="14" l="1"/>
  <c r="L4" i="6" l="1"/>
  <c r="L5" i="6"/>
  <c r="L6" i="6"/>
  <c r="N7" i="14"/>
  <c r="L7" i="6"/>
  <c r="L8" i="6"/>
  <c r="L9" i="6"/>
  <c r="L10" i="6"/>
  <c r="L11" i="6"/>
  <c r="L12" i="6"/>
  <c r="L13" i="6"/>
  <c r="L14" i="6"/>
  <c r="L15" i="6"/>
  <c r="L16" i="6"/>
  <c r="L17" i="6"/>
  <c r="L18" i="6"/>
  <c r="N19" i="14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N39" i="14"/>
  <c r="L39" i="6"/>
  <c r="L40" i="6"/>
  <c r="L41" i="6"/>
  <c r="L42" i="6"/>
  <c r="L43" i="6"/>
  <c r="L44" i="6"/>
  <c r="L45" i="6"/>
  <c r="J4" i="6"/>
  <c r="J5" i="6"/>
  <c r="J6" i="6"/>
  <c r="L7" i="14"/>
  <c r="J7" i="6"/>
  <c r="J8" i="6"/>
  <c r="J9" i="6"/>
  <c r="J10" i="6"/>
  <c r="J11" i="6"/>
  <c r="J12" i="6"/>
  <c r="J13" i="6"/>
  <c r="J14" i="6"/>
  <c r="J15" i="6"/>
  <c r="J16" i="6"/>
  <c r="J17" i="6"/>
  <c r="J18" i="6"/>
  <c r="L19" i="14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L39" i="14"/>
  <c r="J39" i="6"/>
  <c r="J40" i="6"/>
  <c r="J41" i="6"/>
  <c r="J42" i="6"/>
  <c r="J43" i="6"/>
  <c r="J44" i="6"/>
  <c r="J45" i="6"/>
  <c r="O4" i="14"/>
  <c r="Q4" i="14"/>
  <c r="AK4" i="7"/>
  <c r="O5" i="14"/>
  <c r="Q5" i="14"/>
  <c r="AK5" i="7"/>
  <c r="O6" i="14"/>
  <c r="Q6" i="14"/>
  <c r="AK6" i="7"/>
  <c r="K7" i="14"/>
  <c r="O7" i="14"/>
  <c r="M7" i="14"/>
  <c r="Q7" i="14"/>
  <c r="AK7" i="7"/>
  <c r="O8" i="14"/>
  <c r="Q8" i="14"/>
  <c r="AK8" i="7"/>
  <c r="AK9" i="7"/>
  <c r="O10" i="14"/>
  <c r="Q10" i="14"/>
  <c r="AK10" i="7"/>
  <c r="O11" i="14"/>
  <c r="Q11" i="14"/>
  <c r="AK11" i="7"/>
  <c r="AK12" i="7"/>
  <c r="AK13" i="7"/>
  <c r="AK14" i="7"/>
  <c r="AK15" i="7"/>
  <c r="AK16" i="7"/>
  <c r="AK17" i="7"/>
  <c r="AK18" i="7"/>
  <c r="K19" i="14"/>
  <c r="O19" i="14"/>
  <c r="M19" i="14"/>
  <c r="Q19" i="14"/>
  <c r="AK19" i="7"/>
  <c r="AK20" i="7"/>
  <c r="O21" i="14"/>
  <c r="Q21" i="14"/>
  <c r="AK21" i="7"/>
  <c r="O22" i="14"/>
  <c r="Q22" i="14"/>
  <c r="AK22" i="7"/>
  <c r="O23" i="14"/>
  <c r="Q23" i="14"/>
  <c r="AK23" i="7"/>
  <c r="AK24" i="7"/>
  <c r="AK25" i="7"/>
  <c r="O26" i="14"/>
  <c r="Q26" i="14"/>
  <c r="AK26" i="7"/>
  <c r="AK27" i="7"/>
  <c r="O28" i="14"/>
  <c r="Q28" i="14"/>
  <c r="AK28" i="7"/>
  <c r="AK29" i="7"/>
  <c r="O30" i="14"/>
  <c r="Q30" i="14"/>
  <c r="AK30" i="7"/>
  <c r="O31" i="14"/>
  <c r="Q31" i="14"/>
  <c r="AK31" i="7"/>
  <c r="AK32" i="7"/>
  <c r="AK33" i="7"/>
  <c r="AK34" i="7"/>
  <c r="AK35" i="7"/>
  <c r="AK36" i="7"/>
  <c r="O37" i="14"/>
  <c r="Q37" i="14"/>
  <c r="AK37" i="7"/>
  <c r="AK38" i="7"/>
  <c r="K39" i="14"/>
  <c r="O39" i="14"/>
  <c r="M39" i="14"/>
  <c r="Q39" i="14"/>
  <c r="AK39" i="7"/>
  <c r="AK40" i="7"/>
  <c r="AK41" i="7"/>
  <c r="AK42" i="7"/>
  <c r="AK43" i="7"/>
  <c r="AK44" i="7"/>
  <c r="AK45" i="7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P4" i="14"/>
  <c r="R4" i="14"/>
  <c r="AQ4" i="15"/>
  <c r="P5" i="14"/>
  <c r="R5" i="14"/>
  <c r="AQ5" i="15"/>
  <c r="AQ6" i="15"/>
  <c r="P7" i="14"/>
  <c r="R7" i="14"/>
  <c r="AQ7" i="15"/>
  <c r="P8" i="14"/>
  <c r="R8" i="14"/>
  <c r="AQ8" i="15"/>
  <c r="AQ9" i="15"/>
  <c r="P10" i="14"/>
  <c r="R10" i="14"/>
  <c r="AQ10" i="15"/>
  <c r="P11" i="14"/>
  <c r="R11" i="14"/>
  <c r="AQ11" i="15"/>
  <c r="AQ12" i="15"/>
  <c r="AQ13" i="15"/>
  <c r="AQ14" i="15"/>
  <c r="AQ15" i="15"/>
  <c r="AQ16" i="15"/>
  <c r="AQ17" i="15"/>
  <c r="AQ18" i="15"/>
  <c r="P19" i="14"/>
  <c r="R19" i="14"/>
  <c r="AQ19" i="15"/>
  <c r="AQ20" i="15"/>
  <c r="P21" i="14"/>
  <c r="R21" i="14"/>
  <c r="AQ21" i="15"/>
  <c r="P22" i="14"/>
  <c r="R22" i="14"/>
  <c r="AQ22" i="15"/>
  <c r="P23" i="14"/>
  <c r="R23" i="14"/>
  <c r="AQ23" i="15"/>
  <c r="AQ24" i="15"/>
  <c r="AQ25" i="15"/>
  <c r="P26" i="14"/>
  <c r="R26" i="14"/>
  <c r="AQ26" i="15"/>
  <c r="AQ27" i="15"/>
  <c r="P28" i="14"/>
  <c r="R28" i="14"/>
  <c r="AQ28" i="15"/>
  <c r="AQ29" i="15"/>
  <c r="P30" i="14"/>
  <c r="R30" i="14"/>
  <c r="AQ30" i="15"/>
  <c r="P31" i="14"/>
  <c r="R31" i="14"/>
  <c r="AQ31" i="15"/>
  <c r="AQ32" i="15"/>
  <c r="AQ33" i="15"/>
  <c r="AQ34" i="15"/>
  <c r="AQ35" i="15"/>
  <c r="AQ36" i="15"/>
  <c r="P37" i="14"/>
  <c r="R37" i="14"/>
  <c r="AQ37" i="15"/>
  <c r="AQ38" i="15"/>
  <c r="P39" i="14"/>
  <c r="R39" i="14"/>
  <c r="AQ39" i="15"/>
  <c r="AQ40" i="15"/>
  <c r="AQ41" i="15"/>
  <c r="AQ42" i="15"/>
  <c r="AQ43" i="15"/>
  <c r="AQ44" i="15"/>
  <c r="AQ45" i="15"/>
  <c r="AP4" i="15"/>
  <c r="AP5" i="15"/>
  <c r="AP6" i="15"/>
  <c r="AP7" i="15"/>
  <c r="AP8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G21" i="14"/>
  <c r="AH21" i="14"/>
  <c r="AR21" i="17"/>
  <c r="AE21" i="14"/>
  <c r="AI21" i="14"/>
  <c r="AK21" i="14"/>
  <c r="AF21" i="14"/>
  <c r="AJ21" i="14"/>
  <c r="AL21" i="14"/>
  <c r="AQ21" i="17"/>
  <c r="AP21" i="17"/>
  <c r="AO21" i="17"/>
  <c r="AN21" i="17"/>
  <c r="AM21" i="17"/>
  <c r="AF21" i="17"/>
  <c r="AL21" i="17"/>
  <c r="AE21" i="17"/>
  <c r="AK21" i="17"/>
  <c r="AD21" i="17"/>
  <c r="AH21" i="17"/>
  <c r="AJ21" i="17"/>
  <c r="AC21" i="17"/>
  <c r="AG21" i="17"/>
  <c r="AI21" i="17"/>
  <c r="AP21" i="14"/>
  <c r="AO21" i="14"/>
  <c r="AP21" i="16"/>
  <c r="AN21" i="14"/>
  <c r="AM21" i="14"/>
  <c r="AO21" i="16"/>
  <c r="AN21" i="16"/>
  <c r="AM21" i="16"/>
  <c r="AL21" i="16"/>
  <c r="AK21" i="16"/>
  <c r="AD21" i="16"/>
  <c r="AH21" i="16"/>
  <c r="AJ21" i="16"/>
  <c r="AC21" i="16"/>
  <c r="AG21" i="16"/>
  <c r="AI21" i="16"/>
  <c r="AF21" i="16"/>
  <c r="AE21" i="16"/>
  <c r="AJ21" i="11"/>
  <c r="AI21" i="11"/>
  <c r="AH21" i="11"/>
  <c r="AG21" i="11"/>
  <c r="AF21" i="11"/>
  <c r="AE21" i="11"/>
  <c r="AD21" i="11"/>
  <c r="AC21" i="11"/>
  <c r="AI21" i="10"/>
  <c r="AH21" i="10"/>
  <c r="AG21" i="10"/>
  <c r="AF21" i="10"/>
  <c r="AE21" i="10"/>
  <c r="AD21" i="10"/>
  <c r="AC21" i="10"/>
  <c r="AO21" i="13"/>
  <c r="AN21" i="13"/>
  <c r="AM21" i="13"/>
  <c r="AL21" i="13"/>
  <c r="AK21" i="13"/>
  <c r="AD21" i="13"/>
  <c r="AH21" i="13"/>
  <c r="AJ21" i="13"/>
  <c r="AC21" i="13"/>
  <c r="AG21" i="13"/>
  <c r="AI21" i="13"/>
  <c r="AF21" i="13"/>
  <c r="AE21" i="13"/>
  <c r="AJ21" i="7"/>
  <c r="AI21" i="7"/>
  <c r="AH21" i="7"/>
  <c r="AG21" i="7"/>
  <c r="AF21" i="7"/>
  <c r="AE21" i="7"/>
  <c r="AD21" i="7"/>
  <c r="AC21" i="7"/>
  <c r="AJ21" i="12"/>
  <c r="AI21" i="12"/>
  <c r="AD21" i="12"/>
  <c r="AH21" i="12"/>
  <c r="AC21" i="12"/>
  <c r="AG21" i="12"/>
  <c r="AF21" i="12"/>
  <c r="AE21" i="12"/>
  <c r="AO11" i="14"/>
  <c r="AN11" i="14"/>
  <c r="AM11" i="14"/>
  <c r="AH11" i="14"/>
  <c r="AG11" i="14"/>
  <c r="AF11" i="14"/>
  <c r="AJ11" i="14"/>
  <c r="AL11" i="14"/>
  <c r="AE11" i="14"/>
  <c r="AI11" i="14"/>
  <c r="AK11" i="14"/>
  <c r="AC41" i="17"/>
  <c r="AD41" i="17"/>
  <c r="AE41" i="17"/>
  <c r="AK41" i="17"/>
  <c r="AF41" i="17"/>
  <c r="AL41" i="17"/>
  <c r="AG41" i="17"/>
  <c r="AH41" i="17"/>
  <c r="AI41" i="17"/>
  <c r="AJ41" i="17"/>
  <c r="AM41" i="17"/>
  <c r="AN41" i="17"/>
  <c r="AO41" i="17"/>
  <c r="AP41" i="17"/>
  <c r="AC42" i="17"/>
  <c r="AD42" i="17"/>
  <c r="AH42" i="17"/>
  <c r="AJ42" i="17"/>
  <c r="AE42" i="17"/>
  <c r="AK42" i="17"/>
  <c r="AF42" i="17"/>
  <c r="AL42" i="17"/>
  <c r="AG42" i="17"/>
  <c r="AI42" i="17"/>
  <c r="AM42" i="17"/>
  <c r="AN42" i="17"/>
  <c r="AO42" i="17"/>
  <c r="AP42" i="17"/>
  <c r="AG4" i="14"/>
  <c r="AH4" i="14"/>
  <c r="AR4" i="17"/>
  <c r="AG5" i="14"/>
  <c r="AH5" i="14"/>
  <c r="AR6" i="17"/>
  <c r="AG7" i="14"/>
  <c r="AH7" i="14"/>
  <c r="AG8" i="14"/>
  <c r="AH8" i="14"/>
  <c r="AR8" i="17"/>
  <c r="AG9" i="14"/>
  <c r="AH9" i="14"/>
  <c r="AR9" i="17"/>
  <c r="AG10" i="14"/>
  <c r="AH10" i="14"/>
  <c r="AR10" i="17"/>
  <c r="AR11" i="17"/>
  <c r="AG12" i="14"/>
  <c r="AH12" i="14"/>
  <c r="AR12" i="17"/>
  <c r="AG13" i="14"/>
  <c r="AH13" i="14"/>
  <c r="AR13" i="17"/>
  <c r="AG14" i="14"/>
  <c r="AH14" i="14"/>
  <c r="AR14" i="17"/>
  <c r="AG15" i="14"/>
  <c r="AH15" i="14"/>
  <c r="AR15" i="17"/>
  <c r="AG16" i="14"/>
  <c r="AH16" i="14"/>
  <c r="AR16" i="17"/>
  <c r="AG17" i="14"/>
  <c r="AH17" i="14"/>
  <c r="AR17" i="17"/>
  <c r="AG18" i="14"/>
  <c r="AH18" i="14"/>
  <c r="AR18" i="17"/>
  <c r="AG19" i="14"/>
  <c r="AH19" i="14"/>
  <c r="AG20" i="14"/>
  <c r="AH20" i="14"/>
  <c r="AR20" i="17"/>
  <c r="AG22" i="14"/>
  <c r="AH22" i="14"/>
  <c r="AR22" i="17"/>
  <c r="AG23" i="14"/>
  <c r="AH23" i="14"/>
  <c r="AR23" i="17"/>
  <c r="AG24" i="14"/>
  <c r="AH24" i="14"/>
  <c r="AR24" i="17"/>
  <c r="AG25" i="14"/>
  <c r="AH25" i="14"/>
  <c r="AR25" i="17"/>
  <c r="AG26" i="14"/>
  <c r="AH26" i="14"/>
  <c r="AR26" i="17"/>
  <c r="AG27" i="14"/>
  <c r="AH27" i="14"/>
  <c r="AR27" i="17"/>
  <c r="AG28" i="14"/>
  <c r="AH28" i="14"/>
  <c r="AR28" i="17"/>
  <c r="AG29" i="14"/>
  <c r="AH29" i="14"/>
  <c r="AG30" i="14"/>
  <c r="AH30" i="14"/>
  <c r="AR30" i="17"/>
  <c r="AR31" i="17"/>
  <c r="AG32" i="14"/>
  <c r="AH32" i="14"/>
  <c r="AR32" i="17"/>
  <c r="AG33" i="14"/>
  <c r="AH33" i="14"/>
  <c r="AG34" i="14"/>
  <c r="AH34" i="14"/>
  <c r="AR34" i="17"/>
  <c r="AG35" i="14"/>
  <c r="AH35" i="14"/>
  <c r="AR35" i="17"/>
  <c r="AG36" i="14"/>
  <c r="AH36" i="14"/>
  <c r="AR36" i="17"/>
  <c r="AG37" i="14"/>
  <c r="AH37" i="14"/>
  <c r="AG38" i="14"/>
  <c r="AH38" i="14"/>
  <c r="AR38" i="17"/>
  <c r="AG39" i="14"/>
  <c r="AH39" i="14"/>
  <c r="AG40" i="14"/>
  <c r="AH40" i="14"/>
  <c r="AR40" i="17"/>
  <c r="AG41" i="14"/>
  <c r="AH41" i="14"/>
  <c r="AR41" i="17"/>
  <c r="AG42" i="14"/>
  <c r="AH42" i="14"/>
  <c r="AG43" i="14"/>
  <c r="AH43" i="14"/>
  <c r="AR43" i="17"/>
  <c r="AG44" i="14"/>
  <c r="AH44" i="14"/>
  <c r="AR44" i="17"/>
  <c r="AF5" i="14"/>
  <c r="AJ5" i="14"/>
  <c r="AL5" i="14"/>
  <c r="AE5" i="14"/>
  <c r="AI5" i="14"/>
  <c r="AK5" i="14"/>
  <c r="AE4" i="14"/>
  <c r="AI4" i="14"/>
  <c r="AK4" i="14"/>
  <c r="AF4" i="14"/>
  <c r="AJ4" i="14"/>
  <c r="AL4" i="14"/>
  <c r="AJ4" i="12"/>
  <c r="AE6" i="14"/>
  <c r="AI6" i="14"/>
  <c r="AK6" i="14"/>
  <c r="AF6" i="14"/>
  <c r="AJ6" i="14"/>
  <c r="AL6" i="14"/>
  <c r="AE7" i="14"/>
  <c r="AI7" i="14"/>
  <c r="AK7" i="14"/>
  <c r="AF7" i="14"/>
  <c r="AJ7" i="14"/>
  <c r="AL7" i="14"/>
  <c r="AQ7" i="17"/>
  <c r="AE8" i="14"/>
  <c r="AI8" i="14"/>
  <c r="AK8" i="14"/>
  <c r="AF8" i="14"/>
  <c r="AJ8" i="14"/>
  <c r="AL8" i="14"/>
  <c r="AJ8" i="12"/>
  <c r="AE9" i="14"/>
  <c r="AI9" i="14"/>
  <c r="AK9" i="14"/>
  <c r="AF9" i="14"/>
  <c r="AJ9" i="14"/>
  <c r="AL9" i="14"/>
  <c r="AQ9" i="17"/>
  <c r="AJ9" i="12"/>
  <c r="AE10" i="14"/>
  <c r="AI10" i="14"/>
  <c r="AK10" i="14"/>
  <c r="AF10" i="14"/>
  <c r="AJ10" i="14"/>
  <c r="AL10" i="14"/>
  <c r="AQ11" i="17"/>
  <c r="AE12" i="14"/>
  <c r="AI12" i="14"/>
  <c r="AK12" i="14"/>
  <c r="AF12" i="14"/>
  <c r="AJ12" i="14"/>
  <c r="AL12" i="14"/>
  <c r="AJ12" i="12"/>
  <c r="AE13" i="14"/>
  <c r="AI13" i="14"/>
  <c r="AK13" i="14"/>
  <c r="AF13" i="14"/>
  <c r="AJ13" i="14"/>
  <c r="AL13" i="14"/>
  <c r="AE14" i="14"/>
  <c r="AI14" i="14"/>
  <c r="AK14" i="14"/>
  <c r="AF14" i="14"/>
  <c r="AJ14" i="14"/>
  <c r="AL14" i="14"/>
  <c r="AE15" i="14"/>
  <c r="AI15" i="14"/>
  <c r="AK15" i="14"/>
  <c r="AF15" i="14"/>
  <c r="AJ15" i="14"/>
  <c r="AL15" i="14"/>
  <c r="AE16" i="14"/>
  <c r="AI16" i="14"/>
  <c r="AK16" i="14"/>
  <c r="AF16" i="14"/>
  <c r="AJ16" i="14"/>
  <c r="AL16" i="14"/>
  <c r="AJ16" i="12"/>
  <c r="AE17" i="14"/>
  <c r="AI17" i="14"/>
  <c r="AK17" i="14"/>
  <c r="AF17" i="14"/>
  <c r="AJ17" i="14"/>
  <c r="AL17" i="14"/>
  <c r="AE18" i="14"/>
  <c r="AI18" i="14"/>
  <c r="AK18" i="14"/>
  <c r="AF18" i="14"/>
  <c r="AJ18" i="14"/>
  <c r="AL18" i="14"/>
  <c r="AE19" i="14"/>
  <c r="AI19" i="14"/>
  <c r="AK19" i="14"/>
  <c r="AF19" i="14"/>
  <c r="AJ19" i="14"/>
  <c r="AL19" i="14"/>
  <c r="AJ19" i="12"/>
  <c r="AE20" i="14"/>
  <c r="AI20" i="14"/>
  <c r="AK20" i="14"/>
  <c r="AF20" i="14"/>
  <c r="AJ20" i="14"/>
  <c r="AL20" i="14"/>
  <c r="AJ20" i="12"/>
  <c r="AE22" i="14"/>
  <c r="AI22" i="14"/>
  <c r="AK22" i="14"/>
  <c r="AF22" i="14"/>
  <c r="AJ22" i="14"/>
  <c r="AL22" i="14"/>
  <c r="AJ22" i="12"/>
  <c r="AE23" i="14"/>
  <c r="AI23" i="14"/>
  <c r="AK23" i="14"/>
  <c r="AF23" i="14"/>
  <c r="AJ23" i="14"/>
  <c r="AL23" i="14"/>
  <c r="AQ23" i="17"/>
  <c r="AE24" i="14"/>
  <c r="AI24" i="14"/>
  <c r="AK24" i="14"/>
  <c r="AF24" i="14"/>
  <c r="AJ24" i="14"/>
  <c r="AL24" i="14"/>
  <c r="AE25" i="14"/>
  <c r="AI25" i="14"/>
  <c r="AK25" i="14"/>
  <c r="AF25" i="14"/>
  <c r="AJ25" i="14"/>
  <c r="AL25" i="14"/>
  <c r="AE26" i="14"/>
  <c r="AI26" i="14"/>
  <c r="AK26" i="14"/>
  <c r="AF26" i="14"/>
  <c r="AJ26" i="14"/>
  <c r="AL26" i="14"/>
  <c r="AE27" i="14"/>
  <c r="AI27" i="14"/>
  <c r="AK27" i="14"/>
  <c r="AF27" i="14"/>
  <c r="AJ27" i="14"/>
  <c r="AL27" i="14"/>
  <c r="AE28" i="14"/>
  <c r="AI28" i="14"/>
  <c r="AK28" i="14"/>
  <c r="AF28" i="14"/>
  <c r="AJ28" i="14"/>
  <c r="AL28" i="14"/>
  <c r="AJ28" i="12"/>
  <c r="AE29" i="14"/>
  <c r="AI29" i="14"/>
  <c r="AK29" i="14"/>
  <c r="AF29" i="14"/>
  <c r="AJ29" i="14"/>
  <c r="AL29" i="14"/>
  <c r="AJ29" i="12"/>
  <c r="AE30" i="14"/>
  <c r="AI30" i="14"/>
  <c r="AK30" i="14"/>
  <c r="AF30" i="14"/>
  <c r="AJ30" i="14"/>
  <c r="AL30" i="14"/>
  <c r="AJ30" i="12"/>
  <c r="AI31" i="14"/>
  <c r="AK31" i="14"/>
  <c r="AJ31" i="14"/>
  <c r="AL31" i="14"/>
  <c r="AE32" i="14"/>
  <c r="AI32" i="14"/>
  <c r="AK32" i="14"/>
  <c r="AF32" i="14"/>
  <c r="AJ32" i="14"/>
  <c r="AL32" i="14"/>
  <c r="AE33" i="14"/>
  <c r="AI33" i="14"/>
  <c r="AK33" i="14"/>
  <c r="AF33" i="14"/>
  <c r="AJ33" i="14"/>
  <c r="AL33" i="14"/>
  <c r="AJ33" i="12"/>
  <c r="AE34" i="14"/>
  <c r="AI34" i="14"/>
  <c r="AK34" i="14"/>
  <c r="AF34" i="14"/>
  <c r="AJ34" i="14"/>
  <c r="AL34" i="14"/>
  <c r="AO34" i="13"/>
  <c r="AJ34" i="12"/>
  <c r="AQ34" i="17"/>
  <c r="AE35" i="14"/>
  <c r="AI35" i="14"/>
  <c r="AK35" i="14"/>
  <c r="AF35" i="14"/>
  <c r="AJ35" i="14"/>
  <c r="AL35" i="14"/>
  <c r="AE36" i="14"/>
  <c r="AI36" i="14"/>
  <c r="AK36" i="14"/>
  <c r="AF36" i="14"/>
  <c r="AJ36" i="14"/>
  <c r="AL36" i="14"/>
  <c r="AE37" i="14"/>
  <c r="AI37" i="14"/>
  <c r="AK37" i="14"/>
  <c r="AF37" i="14"/>
  <c r="AJ37" i="14"/>
  <c r="AL37" i="14"/>
  <c r="AJ37" i="12"/>
  <c r="AE38" i="14"/>
  <c r="AI38" i="14"/>
  <c r="AK38" i="14"/>
  <c r="AF38" i="14"/>
  <c r="AJ38" i="14"/>
  <c r="AL38" i="14"/>
  <c r="AO38" i="13"/>
  <c r="AJ38" i="12"/>
  <c r="AE39" i="14"/>
  <c r="AI39" i="14"/>
  <c r="AK39" i="14"/>
  <c r="AF39" i="14"/>
  <c r="AJ39" i="14"/>
  <c r="AL39" i="14"/>
  <c r="AJ39" i="12"/>
  <c r="AE40" i="14"/>
  <c r="AI40" i="14"/>
  <c r="AK40" i="14"/>
  <c r="AF40" i="14"/>
  <c r="AJ40" i="14"/>
  <c r="AL40" i="14"/>
  <c r="AE41" i="14"/>
  <c r="AI41" i="14"/>
  <c r="AK41" i="14"/>
  <c r="AF41" i="14"/>
  <c r="AJ41" i="14"/>
  <c r="AL41" i="14"/>
  <c r="AJ41" i="12"/>
  <c r="AE42" i="14"/>
  <c r="AI42" i="14"/>
  <c r="AK42" i="14"/>
  <c r="AF42" i="14"/>
  <c r="AJ42" i="14"/>
  <c r="AL42" i="14"/>
  <c r="AJ42" i="12"/>
  <c r="AE43" i="14"/>
  <c r="AI43" i="14"/>
  <c r="AK43" i="14"/>
  <c r="AF43" i="14"/>
  <c r="AJ43" i="14"/>
  <c r="AL43" i="14"/>
  <c r="AE44" i="14"/>
  <c r="AI44" i="14"/>
  <c r="AK44" i="14"/>
  <c r="AF44" i="14"/>
  <c r="AJ44" i="14"/>
  <c r="AL44" i="14"/>
  <c r="P20" i="6"/>
  <c r="AO7" i="13"/>
  <c r="AO8" i="13"/>
  <c r="AO10" i="13"/>
  <c r="AO11" i="13"/>
  <c r="AO18" i="13"/>
  <c r="AO19" i="13"/>
  <c r="AO23" i="13"/>
  <c r="AO27" i="13"/>
  <c r="AO36" i="13"/>
  <c r="AO37" i="13"/>
  <c r="AO44" i="13"/>
  <c r="AJ6" i="12"/>
  <c r="AJ7" i="12"/>
  <c r="AJ10" i="12"/>
  <c r="AJ11" i="12"/>
  <c r="AJ13" i="12"/>
  <c r="AJ14" i="12"/>
  <c r="AJ17" i="12"/>
  <c r="AJ23" i="12"/>
  <c r="AJ26" i="12"/>
  <c r="AJ27" i="12"/>
  <c r="AJ31" i="12"/>
  <c r="AJ32" i="12"/>
  <c r="AJ35" i="12"/>
  <c r="AJ36" i="12"/>
  <c r="AJ43" i="12"/>
  <c r="AI5" i="12"/>
  <c r="AI7" i="12"/>
  <c r="AI8" i="12"/>
  <c r="AI9" i="12"/>
  <c r="AI10" i="12"/>
  <c r="AI11" i="12"/>
  <c r="AI12" i="12"/>
  <c r="AI13" i="12"/>
  <c r="AI15" i="12"/>
  <c r="AI16" i="12"/>
  <c r="AI17" i="12"/>
  <c r="AI18" i="12"/>
  <c r="AI19" i="12"/>
  <c r="AI22" i="12"/>
  <c r="AI23" i="12"/>
  <c r="AI24" i="12"/>
  <c r="AI25" i="12"/>
  <c r="AI26" i="12"/>
  <c r="AI30" i="12"/>
  <c r="AI31" i="12"/>
  <c r="AI34" i="12"/>
  <c r="AI35" i="12"/>
  <c r="AI36" i="12"/>
  <c r="AI37" i="12"/>
  <c r="AI38" i="12"/>
  <c r="AI39" i="12"/>
  <c r="AI40" i="12"/>
  <c r="AI41" i="12"/>
  <c r="AI42" i="12"/>
  <c r="AI43" i="12"/>
  <c r="AI44" i="12"/>
  <c r="O8" i="5"/>
  <c r="AI11" i="10"/>
  <c r="A3" i="17"/>
  <c r="A3" i="16"/>
  <c r="AO3" i="15"/>
  <c r="A3" i="11"/>
  <c r="A3" i="10"/>
  <c r="A3" i="6"/>
  <c r="A3" i="13"/>
  <c r="A3" i="7"/>
  <c r="A3" i="12"/>
  <c r="A3" i="9"/>
  <c r="A3" i="5"/>
  <c r="AP8" i="17"/>
  <c r="AO8" i="17"/>
  <c r="AN8" i="17"/>
  <c r="AM8" i="17"/>
  <c r="AF8" i="17"/>
  <c r="AE8" i="17"/>
  <c r="AD8" i="17"/>
  <c r="AC8" i="17"/>
  <c r="L8" i="17"/>
  <c r="P8" i="17"/>
  <c r="K8" i="17"/>
  <c r="O8" i="17"/>
  <c r="J8" i="17"/>
  <c r="N8" i="17"/>
  <c r="I8" i="17"/>
  <c r="AG8" i="17"/>
  <c r="AI8" i="17"/>
  <c r="AN8" i="16"/>
  <c r="AM8" i="16"/>
  <c r="AL8" i="16"/>
  <c r="AK8" i="16"/>
  <c r="AF8" i="16"/>
  <c r="AE8" i="16"/>
  <c r="AD8" i="16"/>
  <c r="AC8" i="16"/>
  <c r="L8" i="16"/>
  <c r="P8" i="16"/>
  <c r="K8" i="16"/>
  <c r="J8" i="16"/>
  <c r="N8" i="16"/>
  <c r="I8" i="16"/>
  <c r="AG8" i="16"/>
  <c r="AI8" i="16"/>
  <c r="AN8" i="15"/>
  <c r="AM8" i="15"/>
  <c r="AL8" i="15"/>
  <c r="AK8" i="15"/>
  <c r="AF8" i="15"/>
  <c r="AE8" i="15"/>
  <c r="AD8" i="15"/>
  <c r="AC8" i="15"/>
  <c r="L8" i="15"/>
  <c r="P8" i="15"/>
  <c r="K8" i="15"/>
  <c r="O8" i="15"/>
  <c r="J8" i="15"/>
  <c r="N8" i="15"/>
  <c r="I8" i="15"/>
  <c r="M8" i="15"/>
  <c r="AI8" i="11"/>
  <c r="AG8" i="11"/>
  <c r="AF8" i="11"/>
  <c r="AE8" i="11"/>
  <c r="AD8" i="11"/>
  <c r="AC8" i="11"/>
  <c r="L8" i="11"/>
  <c r="P8" i="11"/>
  <c r="K8" i="11"/>
  <c r="O8" i="11"/>
  <c r="J8" i="11"/>
  <c r="N8" i="11"/>
  <c r="I8" i="11"/>
  <c r="M8" i="11"/>
  <c r="AJ8" i="10"/>
  <c r="AH8" i="10"/>
  <c r="AF8" i="10"/>
  <c r="AE8" i="10"/>
  <c r="AD8" i="10"/>
  <c r="AC8" i="10"/>
  <c r="L8" i="10"/>
  <c r="P8" i="10"/>
  <c r="K8" i="10"/>
  <c r="O8" i="10"/>
  <c r="J8" i="10"/>
  <c r="N8" i="10"/>
  <c r="I8" i="10"/>
  <c r="M8" i="10"/>
  <c r="AJ8" i="6"/>
  <c r="AI8" i="6"/>
  <c r="AH8" i="6"/>
  <c r="AG8" i="6"/>
  <c r="AF8" i="6"/>
  <c r="AE8" i="6"/>
  <c r="AD8" i="6"/>
  <c r="AC8" i="6"/>
  <c r="O8" i="6"/>
  <c r="P8" i="6"/>
  <c r="N8" i="6"/>
  <c r="I8" i="6"/>
  <c r="M8" i="6"/>
  <c r="AN8" i="13"/>
  <c r="AM8" i="13"/>
  <c r="AL8" i="13"/>
  <c r="AK8" i="13"/>
  <c r="AF8" i="13"/>
  <c r="AE8" i="13"/>
  <c r="AD8" i="13"/>
  <c r="AC8" i="13"/>
  <c r="L8" i="13"/>
  <c r="P8" i="13"/>
  <c r="K8" i="13"/>
  <c r="J8" i="13"/>
  <c r="N8" i="13"/>
  <c r="I8" i="13"/>
  <c r="AG8" i="13"/>
  <c r="AI8" i="13"/>
  <c r="AJ8" i="7"/>
  <c r="AI8" i="7"/>
  <c r="AH8" i="7"/>
  <c r="AG8" i="7"/>
  <c r="AF8" i="7"/>
  <c r="AE8" i="7"/>
  <c r="AD8" i="7"/>
  <c r="AC8" i="7"/>
  <c r="L8" i="7"/>
  <c r="P8" i="7"/>
  <c r="K8" i="7"/>
  <c r="O8" i="7"/>
  <c r="J8" i="7"/>
  <c r="N8" i="7"/>
  <c r="I8" i="7"/>
  <c r="M8" i="7"/>
  <c r="AN8" i="12"/>
  <c r="AM8" i="12"/>
  <c r="AL8" i="12"/>
  <c r="AK8" i="12"/>
  <c r="AF8" i="12"/>
  <c r="AE8" i="12"/>
  <c r="AD8" i="12"/>
  <c r="AC8" i="12"/>
  <c r="L8" i="12"/>
  <c r="P8" i="12"/>
  <c r="K8" i="12"/>
  <c r="O8" i="12"/>
  <c r="J8" i="12"/>
  <c r="N8" i="12"/>
  <c r="I8" i="12"/>
  <c r="AG8" i="12"/>
  <c r="AJ8" i="9"/>
  <c r="AI8" i="9"/>
  <c r="AH8" i="9"/>
  <c r="AG8" i="9"/>
  <c r="AF8" i="9"/>
  <c r="AE8" i="9"/>
  <c r="AD8" i="9"/>
  <c r="AC8" i="9"/>
  <c r="L8" i="9"/>
  <c r="P8" i="9"/>
  <c r="K8" i="9"/>
  <c r="J8" i="9"/>
  <c r="I8" i="9"/>
  <c r="AJ8" i="5"/>
  <c r="AI8" i="5"/>
  <c r="AH8" i="5"/>
  <c r="AG8" i="5"/>
  <c r="AF8" i="5"/>
  <c r="AE8" i="5"/>
  <c r="AD8" i="5"/>
  <c r="AC8" i="5"/>
  <c r="N8" i="5"/>
  <c r="L8" i="5"/>
  <c r="P8" i="5"/>
  <c r="M8" i="5"/>
  <c r="AP8" i="14"/>
  <c r="AJ8" i="11"/>
  <c r="AO8" i="14"/>
  <c r="AI8" i="10"/>
  <c r="AN8" i="14"/>
  <c r="AH8" i="11"/>
  <c r="AM8" i="14"/>
  <c r="AG8" i="10"/>
  <c r="AL8" i="17"/>
  <c r="AP40" i="17"/>
  <c r="AO40" i="17"/>
  <c r="AN40" i="17"/>
  <c r="AM40" i="17"/>
  <c r="AF40" i="17"/>
  <c r="AL40" i="17"/>
  <c r="AE40" i="17"/>
  <c r="AK40" i="17"/>
  <c r="AD40" i="17"/>
  <c r="AH40" i="17"/>
  <c r="AJ40" i="17"/>
  <c r="AC40" i="17"/>
  <c r="AG40" i="17"/>
  <c r="AI40" i="17"/>
  <c r="AN40" i="16"/>
  <c r="AM40" i="16"/>
  <c r="AL40" i="16"/>
  <c r="AK40" i="16"/>
  <c r="AF40" i="16"/>
  <c r="AE40" i="16"/>
  <c r="AD40" i="16"/>
  <c r="AH40" i="16"/>
  <c r="AJ40" i="16"/>
  <c r="AC40" i="16"/>
  <c r="AG40" i="16"/>
  <c r="AI40" i="16"/>
  <c r="AN40" i="15"/>
  <c r="AM40" i="15"/>
  <c r="AL40" i="15"/>
  <c r="AK40" i="15"/>
  <c r="AF40" i="15"/>
  <c r="AE40" i="15"/>
  <c r="AD40" i="15"/>
  <c r="AH40" i="15"/>
  <c r="AJ40" i="15"/>
  <c r="AC40" i="15"/>
  <c r="AG40" i="15"/>
  <c r="AI40" i="15"/>
  <c r="AI40" i="11"/>
  <c r="AG40" i="11"/>
  <c r="AF40" i="11"/>
  <c r="AE40" i="11"/>
  <c r="AD40" i="11"/>
  <c r="AC40" i="11"/>
  <c r="AJ40" i="10"/>
  <c r="AH40" i="10"/>
  <c r="AF40" i="10"/>
  <c r="AE40" i="10"/>
  <c r="AD40" i="10"/>
  <c r="AC40" i="10"/>
  <c r="AJ40" i="6"/>
  <c r="AI40" i="6"/>
  <c r="AH40" i="6"/>
  <c r="AG40" i="6"/>
  <c r="AF40" i="6"/>
  <c r="AE40" i="6"/>
  <c r="AD40" i="6"/>
  <c r="AC40" i="6"/>
  <c r="AN40" i="13"/>
  <c r="AM40" i="13"/>
  <c r="AL40" i="13"/>
  <c r="AK40" i="13"/>
  <c r="AF40" i="13"/>
  <c r="AE40" i="13"/>
  <c r="AD40" i="13"/>
  <c r="AH40" i="13"/>
  <c r="AJ40" i="13"/>
  <c r="AC40" i="13"/>
  <c r="AG40" i="13"/>
  <c r="AI40" i="13"/>
  <c r="AJ40" i="7"/>
  <c r="AI40" i="7"/>
  <c r="AH40" i="7"/>
  <c r="AG40" i="7"/>
  <c r="AF40" i="7"/>
  <c r="AE40" i="7"/>
  <c r="AD40" i="7"/>
  <c r="AC40" i="7"/>
  <c r="AN40" i="12"/>
  <c r="AM40" i="12"/>
  <c r="AL40" i="12"/>
  <c r="AK40" i="12"/>
  <c r="AF40" i="12"/>
  <c r="AE40" i="12"/>
  <c r="AD40" i="12"/>
  <c r="AH40" i="12"/>
  <c r="AC40" i="12"/>
  <c r="AG40" i="12"/>
  <c r="AP40" i="14"/>
  <c r="AJ40" i="11"/>
  <c r="AO40" i="14"/>
  <c r="AN40" i="14"/>
  <c r="AH40" i="11"/>
  <c r="AM40" i="14"/>
  <c r="AI40" i="10"/>
  <c r="AC43" i="12"/>
  <c r="AD43" i="12"/>
  <c r="AE43" i="12"/>
  <c r="AF43" i="12"/>
  <c r="AG43" i="12"/>
  <c r="AH43" i="12"/>
  <c r="AK43" i="12"/>
  <c r="AL43" i="12"/>
  <c r="AM43" i="12"/>
  <c r="AN43" i="12"/>
  <c r="AI30" i="11"/>
  <c r="AH30" i="10"/>
  <c r="AP30" i="14"/>
  <c r="AJ30" i="11"/>
  <c r="AO30" i="14"/>
  <c r="AN30" i="14"/>
  <c r="AH30" i="11"/>
  <c r="AM30" i="14"/>
  <c r="AG30" i="10"/>
  <c r="AP43" i="17"/>
  <c r="AO43" i="17"/>
  <c r="AN43" i="17"/>
  <c r="AM43" i="17"/>
  <c r="AF43" i="17"/>
  <c r="AL43" i="17"/>
  <c r="AE43" i="17"/>
  <c r="AK43" i="17"/>
  <c r="AD43" i="17"/>
  <c r="AH43" i="17"/>
  <c r="AJ43" i="17"/>
  <c r="AC43" i="17"/>
  <c r="AG43" i="17"/>
  <c r="AI43" i="17"/>
  <c r="AN43" i="16"/>
  <c r="AM43" i="16"/>
  <c r="AL43" i="16"/>
  <c r="AK43" i="16"/>
  <c r="AF43" i="16"/>
  <c r="AE43" i="16"/>
  <c r="AD43" i="16"/>
  <c r="AH43" i="16"/>
  <c r="AJ43" i="16"/>
  <c r="AC43" i="16"/>
  <c r="AG43" i="16"/>
  <c r="AI43" i="16"/>
  <c r="AN43" i="15"/>
  <c r="AM43" i="15"/>
  <c r="AL43" i="15"/>
  <c r="AK43" i="15"/>
  <c r="AF43" i="15"/>
  <c r="AE43" i="15"/>
  <c r="AD43" i="15"/>
  <c r="AH43" i="15"/>
  <c r="AJ43" i="15"/>
  <c r="AC43" i="15"/>
  <c r="AG43" i="15"/>
  <c r="AI43" i="15"/>
  <c r="AI43" i="11"/>
  <c r="AG43" i="11"/>
  <c r="AF43" i="11"/>
  <c r="AE43" i="11"/>
  <c r="AD43" i="11"/>
  <c r="AC43" i="11"/>
  <c r="AJ43" i="10"/>
  <c r="AH43" i="10"/>
  <c r="AF43" i="10"/>
  <c r="AE43" i="10"/>
  <c r="AD43" i="10"/>
  <c r="AC43" i="10"/>
  <c r="AJ43" i="6"/>
  <c r="AI43" i="6"/>
  <c r="AH43" i="6"/>
  <c r="AG43" i="6"/>
  <c r="AF43" i="6"/>
  <c r="AE43" i="6"/>
  <c r="AD43" i="6"/>
  <c r="AC43" i="6"/>
  <c r="AN43" i="13"/>
  <c r="AM43" i="13"/>
  <c r="AL43" i="13"/>
  <c r="AK43" i="13"/>
  <c r="AF43" i="13"/>
  <c r="AE43" i="13"/>
  <c r="AD43" i="13"/>
  <c r="AH43" i="13"/>
  <c r="AJ43" i="13"/>
  <c r="AC43" i="13"/>
  <c r="AG43" i="13"/>
  <c r="AI43" i="13"/>
  <c r="AJ43" i="7"/>
  <c r="AI43" i="7"/>
  <c r="AH43" i="7"/>
  <c r="AG43" i="7"/>
  <c r="AF43" i="7"/>
  <c r="AE43" i="7"/>
  <c r="AD43" i="7"/>
  <c r="AC43" i="7"/>
  <c r="AN42" i="12"/>
  <c r="AM42" i="12"/>
  <c r="AL42" i="12"/>
  <c r="AK42" i="12"/>
  <c r="AF42" i="12"/>
  <c r="AE42" i="12"/>
  <c r="AD42" i="12"/>
  <c r="AH42" i="12"/>
  <c r="AC42" i="12"/>
  <c r="AG42" i="12"/>
  <c r="AJ43" i="9"/>
  <c r="AI43" i="9"/>
  <c r="AH43" i="9"/>
  <c r="AG43" i="9"/>
  <c r="AF43" i="9"/>
  <c r="AE43" i="9"/>
  <c r="AD43" i="9"/>
  <c r="AC43" i="9"/>
  <c r="AJ43" i="5"/>
  <c r="AI43" i="5"/>
  <c r="AH43" i="5"/>
  <c r="AG43" i="5"/>
  <c r="AF43" i="5"/>
  <c r="AE43" i="5"/>
  <c r="AD43" i="5"/>
  <c r="AC43" i="5"/>
  <c r="AP43" i="14"/>
  <c r="AO43" i="14"/>
  <c r="AI43" i="10"/>
  <c r="AN43" i="14"/>
  <c r="AH43" i="11"/>
  <c r="AM43" i="14"/>
  <c r="AG43" i="10"/>
  <c r="AN4" i="14"/>
  <c r="AO4" i="14"/>
  <c r="AM4" i="14"/>
  <c r="AO14" i="14"/>
  <c r="AI14" i="10"/>
  <c r="AO35" i="14"/>
  <c r="AO28" i="14"/>
  <c r="AI28" i="10"/>
  <c r="AI14" i="11"/>
  <c r="AH14" i="10"/>
  <c r="AP14" i="14"/>
  <c r="AJ14" i="11"/>
  <c r="AN14" i="14"/>
  <c r="AH14" i="11"/>
  <c r="AM14" i="14"/>
  <c r="AG14" i="10"/>
  <c r="C37" i="14"/>
  <c r="C31" i="14"/>
  <c r="AI29" i="11"/>
  <c r="AH29" i="10"/>
  <c r="AP29" i="14"/>
  <c r="AJ29" i="11"/>
  <c r="AO29" i="14"/>
  <c r="AN29" i="14"/>
  <c r="AH29" i="11"/>
  <c r="AM29" i="14"/>
  <c r="AP44" i="17"/>
  <c r="AO44" i="17"/>
  <c r="AN44" i="17"/>
  <c r="AM44" i="17"/>
  <c r="AF44" i="17"/>
  <c r="AL44" i="17"/>
  <c r="AE44" i="17"/>
  <c r="AK44" i="17"/>
  <c r="AD44" i="17"/>
  <c r="AH44" i="17"/>
  <c r="AJ44" i="17"/>
  <c r="AC44" i="17"/>
  <c r="AG44" i="17"/>
  <c r="AI44" i="17"/>
  <c r="AN44" i="16"/>
  <c r="AM44" i="16"/>
  <c r="AL44" i="16"/>
  <c r="AK44" i="16"/>
  <c r="AF44" i="16"/>
  <c r="AE44" i="16"/>
  <c r="AD44" i="16"/>
  <c r="AH44" i="16"/>
  <c r="AJ44" i="16"/>
  <c r="AC44" i="16"/>
  <c r="AG44" i="16"/>
  <c r="AI44" i="16"/>
  <c r="AN44" i="15"/>
  <c r="AM44" i="15"/>
  <c r="AL44" i="15"/>
  <c r="AK44" i="15"/>
  <c r="AF44" i="15"/>
  <c r="AE44" i="15"/>
  <c r="AD44" i="15"/>
  <c r="AH44" i="15"/>
  <c r="AJ44" i="15"/>
  <c r="AC44" i="15"/>
  <c r="AG44" i="15"/>
  <c r="AI44" i="15"/>
  <c r="AI44" i="11"/>
  <c r="AG44" i="11"/>
  <c r="AF44" i="11"/>
  <c r="AE44" i="11"/>
  <c r="AD44" i="11"/>
  <c r="AC44" i="11"/>
  <c r="AJ44" i="10"/>
  <c r="AH44" i="10"/>
  <c r="AF44" i="10"/>
  <c r="AE44" i="10"/>
  <c r="AD44" i="10"/>
  <c r="AC44" i="10"/>
  <c r="AJ44" i="6"/>
  <c r="AI44" i="6"/>
  <c r="AH44" i="6"/>
  <c r="AG44" i="6"/>
  <c r="AF44" i="6"/>
  <c r="AE44" i="6"/>
  <c r="AD44" i="6"/>
  <c r="AC44" i="6"/>
  <c r="AN44" i="13"/>
  <c r="AM44" i="13"/>
  <c r="AL44" i="13"/>
  <c r="AK44" i="13"/>
  <c r="AF44" i="13"/>
  <c r="AE44" i="13"/>
  <c r="AD44" i="13"/>
  <c r="AH44" i="13"/>
  <c r="AJ44" i="13"/>
  <c r="AC44" i="13"/>
  <c r="AG44" i="13"/>
  <c r="AI44" i="13"/>
  <c r="AJ44" i="7"/>
  <c r="AI44" i="7"/>
  <c r="AH44" i="7"/>
  <c r="AG44" i="7"/>
  <c r="AF44" i="7"/>
  <c r="AE44" i="7"/>
  <c r="AD44" i="7"/>
  <c r="AC44" i="7"/>
  <c r="AN44" i="12"/>
  <c r="AM44" i="12"/>
  <c r="AL44" i="12"/>
  <c r="AK44" i="12"/>
  <c r="AF44" i="12"/>
  <c r="AE44" i="12"/>
  <c r="AD44" i="12"/>
  <c r="AH44" i="12"/>
  <c r="AC44" i="12"/>
  <c r="AG44" i="12"/>
  <c r="AJ44" i="9"/>
  <c r="AI44" i="9"/>
  <c r="AH44" i="9"/>
  <c r="AG44" i="9"/>
  <c r="AF44" i="9"/>
  <c r="AE44" i="9"/>
  <c r="AD44" i="9"/>
  <c r="AC44" i="9"/>
  <c r="AJ44" i="5"/>
  <c r="AI44" i="5"/>
  <c r="AH44" i="5"/>
  <c r="AG44" i="5"/>
  <c r="AF44" i="5"/>
  <c r="AE44" i="5"/>
  <c r="AD44" i="5"/>
  <c r="AC44" i="5"/>
  <c r="AP44" i="14"/>
  <c r="AJ44" i="11"/>
  <c r="AO44" i="14"/>
  <c r="AI44" i="10"/>
  <c r="AN44" i="14"/>
  <c r="AH44" i="11"/>
  <c r="AM44" i="14"/>
  <c r="AJ11" i="11"/>
  <c r="AO42" i="14"/>
  <c r="AI42" i="10"/>
  <c r="AO41" i="14"/>
  <c r="AI41" i="10"/>
  <c r="AO39" i="14"/>
  <c r="AI39" i="10"/>
  <c r="AO38" i="14"/>
  <c r="AI38" i="10"/>
  <c r="AO37" i="14"/>
  <c r="AI37" i="10"/>
  <c r="AO36" i="14"/>
  <c r="AI36" i="10"/>
  <c r="AO34" i="14"/>
  <c r="AI34" i="10"/>
  <c r="AO33" i="14"/>
  <c r="AI33" i="10"/>
  <c r="AO32" i="14"/>
  <c r="AI32" i="10"/>
  <c r="AO31" i="14"/>
  <c r="AI31" i="10"/>
  <c r="AO27" i="14"/>
  <c r="AI27" i="10"/>
  <c r="AO26" i="14"/>
  <c r="AI26" i="10"/>
  <c r="AO25" i="14"/>
  <c r="AO24" i="14"/>
  <c r="AI24" i="10"/>
  <c r="AO23" i="14"/>
  <c r="AI23" i="10"/>
  <c r="AO22" i="14"/>
  <c r="AI22" i="10"/>
  <c r="AO20" i="14"/>
  <c r="AI20" i="10"/>
  <c r="AO19" i="14"/>
  <c r="AI19" i="10"/>
  <c r="AO18" i="14"/>
  <c r="AI18" i="10"/>
  <c r="AO17" i="14"/>
  <c r="AO16" i="14"/>
  <c r="AI16" i="10"/>
  <c r="AO15" i="14"/>
  <c r="AI15" i="10"/>
  <c r="AO13" i="14"/>
  <c r="AI13" i="10"/>
  <c r="AO12" i="14"/>
  <c r="AO10" i="14"/>
  <c r="AI10" i="10"/>
  <c r="AO9" i="14"/>
  <c r="AO7" i="14"/>
  <c r="AI7" i="10"/>
  <c r="AO5" i="14"/>
  <c r="AI5" i="10"/>
  <c r="AP42" i="14"/>
  <c r="AJ42" i="11"/>
  <c r="AM42" i="14"/>
  <c r="AG42" i="10"/>
  <c r="AN42" i="14"/>
  <c r="AH42" i="11"/>
  <c r="AP35" i="14"/>
  <c r="AJ35" i="11"/>
  <c r="AM35" i="14"/>
  <c r="AN35" i="14"/>
  <c r="AH35" i="11"/>
  <c r="AP6" i="16"/>
  <c r="AI42" i="11"/>
  <c r="AI41" i="11"/>
  <c r="AI39" i="11"/>
  <c r="AI38" i="11"/>
  <c r="AI37" i="11"/>
  <c r="AI36" i="11"/>
  <c r="AI35" i="11"/>
  <c r="AI34" i="11"/>
  <c r="AI33" i="11"/>
  <c r="AI32" i="11"/>
  <c r="AI31" i="11"/>
  <c r="AI28" i="11"/>
  <c r="AI27" i="11"/>
  <c r="AI26" i="11"/>
  <c r="AI25" i="11"/>
  <c r="AI24" i="11"/>
  <c r="AI23" i="11"/>
  <c r="AI22" i="11"/>
  <c r="AI20" i="11"/>
  <c r="AI19" i="11"/>
  <c r="AI18" i="11"/>
  <c r="AI17" i="11"/>
  <c r="AI16" i="11"/>
  <c r="AI15" i="11"/>
  <c r="AI13" i="11"/>
  <c r="AI12" i="11"/>
  <c r="AI11" i="11"/>
  <c r="AI10" i="11"/>
  <c r="AI9" i="11"/>
  <c r="AI7" i="11"/>
  <c r="AJ6" i="11"/>
  <c r="AI6" i="11"/>
  <c r="AI5" i="11"/>
  <c r="AH42" i="10"/>
  <c r="AH41" i="10"/>
  <c r="AH39" i="10"/>
  <c r="AH38" i="10"/>
  <c r="AH37" i="10"/>
  <c r="AH36" i="10"/>
  <c r="AH35" i="10"/>
  <c r="AH34" i="10"/>
  <c r="AH33" i="10"/>
  <c r="AH32" i="10"/>
  <c r="AH31" i="10"/>
  <c r="AH28" i="10"/>
  <c r="AH27" i="10"/>
  <c r="AH26" i="10"/>
  <c r="AH25" i="10"/>
  <c r="AH24" i="10"/>
  <c r="AH23" i="10"/>
  <c r="AH22" i="10"/>
  <c r="AH20" i="10"/>
  <c r="AH19" i="10"/>
  <c r="AH18" i="10"/>
  <c r="AH17" i="10"/>
  <c r="AH16" i="10"/>
  <c r="AH15" i="10"/>
  <c r="AH13" i="10"/>
  <c r="AH12" i="10"/>
  <c r="AH11" i="10"/>
  <c r="AH10" i="10"/>
  <c r="AH9" i="10"/>
  <c r="AH7" i="10"/>
  <c r="AI6" i="10"/>
  <c r="AH6" i="10"/>
  <c r="AH5" i="10"/>
  <c r="N20" i="6"/>
  <c r="O20" i="5"/>
  <c r="M20" i="5"/>
  <c r="C20" i="14"/>
  <c r="AP37" i="14"/>
  <c r="AJ37" i="11"/>
  <c r="AN37" i="14"/>
  <c r="AH37" i="11"/>
  <c r="AM37" i="14"/>
  <c r="AG37" i="10"/>
  <c r="AL32" i="17"/>
  <c r="AF20" i="17"/>
  <c r="L20" i="17"/>
  <c r="P20" i="17"/>
  <c r="AL19" i="17"/>
  <c r="AL6" i="17"/>
  <c r="AK32" i="17"/>
  <c r="J20" i="17"/>
  <c r="N20" i="17"/>
  <c r="AE20" i="17"/>
  <c r="AK19" i="17"/>
  <c r="AK6" i="17"/>
  <c r="AP39" i="17"/>
  <c r="AO39" i="17"/>
  <c r="AN39" i="17"/>
  <c r="AM39" i="17"/>
  <c r="AF39" i="17"/>
  <c r="AL39" i="17"/>
  <c r="AE39" i="17"/>
  <c r="AK39" i="17"/>
  <c r="AD39" i="17"/>
  <c r="AH39" i="17"/>
  <c r="AJ39" i="17"/>
  <c r="AC39" i="17"/>
  <c r="AG39" i="17"/>
  <c r="AI39" i="17"/>
  <c r="AP38" i="17"/>
  <c r="AO38" i="17"/>
  <c r="AN38" i="17"/>
  <c r="AM38" i="17"/>
  <c r="AF38" i="17"/>
  <c r="AL38" i="17"/>
  <c r="AE38" i="17"/>
  <c r="AK38" i="17"/>
  <c r="AD38" i="17"/>
  <c r="AH38" i="17"/>
  <c r="AJ38" i="17"/>
  <c r="AC38" i="17"/>
  <c r="AG38" i="17"/>
  <c r="AI38" i="17"/>
  <c r="AP37" i="17"/>
  <c r="AO37" i="17"/>
  <c r="AN37" i="17"/>
  <c r="AM37" i="17"/>
  <c r="AF37" i="17"/>
  <c r="AL37" i="17"/>
  <c r="AE37" i="17"/>
  <c r="AK37" i="17"/>
  <c r="AD37" i="17"/>
  <c r="AH37" i="17"/>
  <c r="AJ37" i="17"/>
  <c r="AC37" i="17"/>
  <c r="AG37" i="17"/>
  <c r="AI37" i="17"/>
  <c r="AP36" i="17"/>
  <c r="AO36" i="17"/>
  <c r="AN36" i="17"/>
  <c r="AM36" i="17"/>
  <c r="AF36" i="17"/>
  <c r="AL36" i="17"/>
  <c r="AE36" i="17"/>
  <c r="AK36" i="17"/>
  <c r="AD36" i="17"/>
  <c r="AH36" i="17"/>
  <c r="AJ36" i="17"/>
  <c r="AC36" i="17"/>
  <c r="AG36" i="17"/>
  <c r="AI36" i="17"/>
  <c r="AP35" i="17"/>
  <c r="AO35" i="17"/>
  <c r="AN35" i="17"/>
  <c r="AM35" i="17"/>
  <c r="AF35" i="17"/>
  <c r="AL35" i="17"/>
  <c r="AE35" i="17"/>
  <c r="AK35" i="17"/>
  <c r="AD35" i="17"/>
  <c r="AH35" i="17"/>
  <c r="AJ35" i="17"/>
  <c r="AC35" i="17"/>
  <c r="AG35" i="17"/>
  <c r="AI35" i="17"/>
  <c r="AP34" i="17"/>
  <c r="AO34" i="17"/>
  <c r="AN34" i="17"/>
  <c r="AM34" i="17"/>
  <c r="AF34" i="17"/>
  <c r="AL34" i="17"/>
  <c r="AE34" i="17"/>
  <c r="AK34" i="17"/>
  <c r="AD34" i="17"/>
  <c r="AH34" i="17"/>
  <c r="AJ34" i="17"/>
  <c r="AC34" i="17"/>
  <c r="AG34" i="17"/>
  <c r="AI34" i="17"/>
  <c r="AP33" i="17"/>
  <c r="AO33" i="17"/>
  <c r="AN33" i="17"/>
  <c r="AM33" i="17"/>
  <c r="AF33" i="17"/>
  <c r="AL33" i="17"/>
  <c r="AE33" i="17"/>
  <c r="AK33" i="17"/>
  <c r="AD33" i="17"/>
  <c r="AH33" i="17"/>
  <c r="AJ33" i="17"/>
  <c r="AC33" i="17"/>
  <c r="AG33" i="17"/>
  <c r="AI33" i="17"/>
  <c r="AP32" i="17"/>
  <c r="AO32" i="17"/>
  <c r="AN32" i="17"/>
  <c r="AM32" i="17"/>
  <c r="AH32" i="17"/>
  <c r="AJ32" i="17"/>
  <c r="AG32" i="17"/>
  <c r="AI32" i="17"/>
  <c r="AP31" i="17"/>
  <c r="AO31" i="17"/>
  <c r="AN31" i="17"/>
  <c r="AM31" i="17"/>
  <c r="AF31" i="17"/>
  <c r="AL31" i="17"/>
  <c r="AE31" i="17"/>
  <c r="AK31" i="17"/>
  <c r="AD31" i="17"/>
  <c r="AH31" i="17"/>
  <c r="AJ31" i="17"/>
  <c r="AC31" i="17"/>
  <c r="AG31" i="17"/>
  <c r="AI31" i="17"/>
  <c r="AP28" i="17"/>
  <c r="AO28" i="17"/>
  <c r="AN28" i="17"/>
  <c r="AM28" i="17"/>
  <c r="AF28" i="17"/>
  <c r="AL28" i="17"/>
  <c r="AE28" i="17"/>
  <c r="AK28" i="17"/>
  <c r="AD28" i="17"/>
  <c r="AH28" i="17"/>
  <c r="AJ28" i="17"/>
  <c r="AC28" i="17"/>
  <c r="AG28" i="17"/>
  <c r="AI28" i="17"/>
  <c r="AP27" i="17"/>
  <c r="AO27" i="17"/>
  <c r="AN27" i="17"/>
  <c r="AM27" i="17"/>
  <c r="AF27" i="17"/>
  <c r="AL27" i="17"/>
  <c r="AE27" i="17"/>
  <c r="AK27" i="17"/>
  <c r="AD27" i="17"/>
  <c r="AH27" i="17"/>
  <c r="AJ27" i="17"/>
  <c r="AC27" i="17"/>
  <c r="AG27" i="17"/>
  <c r="AI27" i="17"/>
  <c r="P27" i="17"/>
  <c r="O27" i="17"/>
  <c r="N27" i="17"/>
  <c r="M27" i="17"/>
  <c r="AP26" i="17"/>
  <c r="AO26" i="17"/>
  <c r="AN26" i="17"/>
  <c r="AM26" i="17"/>
  <c r="AF26" i="17"/>
  <c r="AL26" i="17"/>
  <c r="AE26" i="17"/>
  <c r="AK26" i="17"/>
  <c r="AD26" i="17"/>
  <c r="AH26" i="17"/>
  <c r="AJ26" i="17"/>
  <c r="AC26" i="17"/>
  <c r="AG26" i="17"/>
  <c r="AI26" i="17"/>
  <c r="AP25" i="17"/>
  <c r="AO25" i="17"/>
  <c r="AN25" i="17"/>
  <c r="AM25" i="17"/>
  <c r="AF25" i="17"/>
  <c r="AL25" i="17"/>
  <c r="AE25" i="17"/>
  <c r="AK25" i="17"/>
  <c r="AD25" i="17"/>
  <c r="AH25" i="17"/>
  <c r="AJ25" i="17"/>
  <c r="AC25" i="17"/>
  <c r="AG25" i="17"/>
  <c r="AI25" i="17"/>
  <c r="AP24" i="17"/>
  <c r="AO24" i="17"/>
  <c r="AN24" i="17"/>
  <c r="AM24" i="17"/>
  <c r="AF24" i="17"/>
  <c r="AL24" i="17"/>
  <c r="AE24" i="17"/>
  <c r="AK24" i="17"/>
  <c r="AD24" i="17"/>
  <c r="AH24" i="17"/>
  <c r="AJ24" i="17"/>
  <c r="AC24" i="17"/>
  <c r="AG24" i="17"/>
  <c r="AI24" i="17"/>
  <c r="AP23" i="17"/>
  <c r="AO23" i="17"/>
  <c r="AN23" i="17"/>
  <c r="AM23" i="17"/>
  <c r="AF23" i="17"/>
  <c r="AL23" i="17"/>
  <c r="AE23" i="17"/>
  <c r="AK23" i="17"/>
  <c r="AD23" i="17"/>
  <c r="AH23" i="17"/>
  <c r="AJ23" i="17"/>
  <c r="AC23" i="17"/>
  <c r="AG23" i="17"/>
  <c r="AI23" i="17"/>
  <c r="AP22" i="17"/>
  <c r="AO22" i="17"/>
  <c r="AN22" i="17"/>
  <c r="AM22" i="17"/>
  <c r="AF22" i="17"/>
  <c r="AL22" i="17"/>
  <c r="AE22" i="17"/>
  <c r="AK22" i="17"/>
  <c r="AD22" i="17"/>
  <c r="AH22" i="17"/>
  <c r="AJ22" i="17"/>
  <c r="AC22" i="17"/>
  <c r="AG22" i="17"/>
  <c r="AI22" i="17"/>
  <c r="AP20" i="17"/>
  <c r="AO20" i="17"/>
  <c r="AN20" i="17"/>
  <c r="AM20" i="17"/>
  <c r="AD20" i="17"/>
  <c r="K20" i="17"/>
  <c r="AC20" i="17"/>
  <c r="I20" i="17"/>
  <c r="AH19" i="17"/>
  <c r="AJ19" i="17"/>
  <c r="AG19" i="17"/>
  <c r="AI19" i="17"/>
  <c r="AP18" i="17"/>
  <c r="AO18" i="17"/>
  <c r="AN18" i="17"/>
  <c r="AM18" i="17"/>
  <c r="AF18" i="17"/>
  <c r="AL18" i="17"/>
  <c r="AE18" i="17"/>
  <c r="AK18" i="17"/>
  <c r="AD18" i="17"/>
  <c r="AH18" i="17"/>
  <c r="AJ18" i="17"/>
  <c r="AC18" i="17"/>
  <c r="AG18" i="17"/>
  <c r="AI18" i="17"/>
  <c r="AP17" i="17"/>
  <c r="AO17" i="17"/>
  <c r="AN17" i="17"/>
  <c r="AM17" i="17"/>
  <c r="AF17" i="17"/>
  <c r="AL17" i="17"/>
  <c r="AE17" i="17"/>
  <c r="AK17" i="17"/>
  <c r="AD17" i="17"/>
  <c r="AH17" i="17"/>
  <c r="AJ17" i="17"/>
  <c r="AC17" i="17"/>
  <c r="AG17" i="17"/>
  <c r="AI17" i="17"/>
  <c r="P17" i="17"/>
  <c r="O17" i="17"/>
  <c r="N17" i="17"/>
  <c r="M17" i="17"/>
  <c r="AP16" i="17"/>
  <c r="AO16" i="17"/>
  <c r="AN16" i="17"/>
  <c r="AM16" i="17"/>
  <c r="AF16" i="17"/>
  <c r="AL16" i="17"/>
  <c r="AE16" i="17"/>
  <c r="AK16" i="17"/>
  <c r="AD16" i="17"/>
  <c r="AH16" i="17"/>
  <c r="AJ16" i="17"/>
  <c r="AC16" i="17"/>
  <c r="AG16" i="17"/>
  <c r="AI16" i="17"/>
  <c r="AP15" i="17"/>
  <c r="AO15" i="17"/>
  <c r="AN15" i="17"/>
  <c r="AM15" i="17"/>
  <c r="AF15" i="17"/>
  <c r="AL15" i="17"/>
  <c r="AE15" i="17"/>
  <c r="AK15" i="17"/>
  <c r="AD15" i="17"/>
  <c r="AH15" i="17"/>
  <c r="AJ15" i="17"/>
  <c r="AC15" i="17"/>
  <c r="AG15" i="17"/>
  <c r="AI15" i="17"/>
  <c r="AP13" i="17"/>
  <c r="AO13" i="17"/>
  <c r="AN13" i="17"/>
  <c r="AM13" i="17"/>
  <c r="AF13" i="17"/>
  <c r="AL13" i="17"/>
  <c r="AE13" i="17"/>
  <c r="AK13" i="17"/>
  <c r="AD13" i="17"/>
  <c r="AH13" i="17"/>
  <c r="AJ13" i="17"/>
  <c r="AC13" i="17"/>
  <c r="AG13" i="17"/>
  <c r="AI13" i="17"/>
  <c r="AP12" i="17"/>
  <c r="AO12" i="17"/>
  <c r="AN12" i="17"/>
  <c r="AM12" i="17"/>
  <c r="AF12" i="17"/>
  <c r="AL12" i="17"/>
  <c r="AE12" i="17"/>
  <c r="AK12" i="17"/>
  <c r="AD12" i="17"/>
  <c r="AH12" i="17"/>
  <c r="AJ12" i="17"/>
  <c r="AC12" i="17"/>
  <c r="AG12" i="17"/>
  <c r="AI12" i="17"/>
  <c r="AP11" i="17"/>
  <c r="AO11" i="17"/>
  <c r="AN11" i="17"/>
  <c r="AM11" i="17"/>
  <c r="AF11" i="17"/>
  <c r="AL11" i="17"/>
  <c r="AE11" i="17"/>
  <c r="AK11" i="17"/>
  <c r="AD11" i="17"/>
  <c r="AH11" i="17"/>
  <c r="AJ11" i="17"/>
  <c r="AC11" i="17"/>
  <c r="AG11" i="17"/>
  <c r="AI11" i="17"/>
  <c r="AP10" i="17"/>
  <c r="AO10" i="17"/>
  <c r="AN10" i="17"/>
  <c r="AM10" i="17"/>
  <c r="AF10" i="17"/>
  <c r="AL10" i="17"/>
  <c r="AE10" i="17"/>
  <c r="AK10" i="17"/>
  <c r="AD10" i="17"/>
  <c r="AH10" i="17"/>
  <c r="AJ10" i="17"/>
  <c r="AC10" i="17"/>
  <c r="AG10" i="17"/>
  <c r="AI10" i="17"/>
  <c r="AP9" i="17"/>
  <c r="AO9" i="17"/>
  <c r="AN9" i="17"/>
  <c r="AM9" i="17"/>
  <c r="AF9" i="17"/>
  <c r="AL9" i="17"/>
  <c r="AE9" i="17"/>
  <c r="AK9" i="17"/>
  <c r="AD9" i="17"/>
  <c r="AH9" i="17"/>
  <c r="AJ9" i="17"/>
  <c r="AC9" i="17"/>
  <c r="AG9" i="17"/>
  <c r="AI9" i="17"/>
  <c r="AP7" i="17"/>
  <c r="AO7" i="17"/>
  <c r="AN7" i="17"/>
  <c r="AM7" i="17"/>
  <c r="AF7" i="17"/>
  <c r="AE7" i="17"/>
  <c r="AD7" i="17"/>
  <c r="AC7" i="17"/>
  <c r="L7" i="17"/>
  <c r="P7" i="17"/>
  <c r="K7" i="17"/>
  <c r="J7" i="17"/>
  <c r="I7" i="17"/>
  <c r="AG7" i="17"/>
  <c r="AI7" i="17"/>
  <c r="AN6" i="17"/>
  <c r="AM6" i="17"/>
  <c r="AD6" i="17"/>
  <c r="AH6" i="17"/>
  <c r="AJ6" i="17"/>
  <c r="AC6" i="17"/>
  <c r="AG6" i="17"/>
  <c r="AI6" i="17"/>
  <c r="AP5" i="17"/>
  <c r="AO5" i="17"/>
  <c r="AN5" i="17"/>
  <c r="AM5" i="17"/>
  <c r="AF5" i="17"/>
  <c r="AL5" i="17"/>
  <c r="AE5" i="17"/>
  <c r="AK5" i="17"/>
  <c r="AD5" i="17"/>
  <c r="AH5" i="17"/>
  <c r="AJ5" i="17"/>
  <c r="AC5" i="17"/>
  <c r="AG5" i="17"/>
  <c r="AI5" i="17"/>
  <c r="AP4" i="17"/>
  <c r="AO4" i="17"/>
  <c r="AN4" i="17"/>
  <c r="AM4" i="17"/>
  <c r="AF4" i="17"/>
  <c r="AL4" i="17"/>
  <c r="AE4" i="17"/>
  <c r="AK4" i="17"/>
  <c r="AD4" i="17"/>
  <c r="AH4" i="17"/>
  <c r="AJ4" i="17"/>
  <c r="AC4" i="17"/>
  <c r="AG4" i="17"/>
  <c r="AI4" i="17"/>
  <c r="AN42" i="16"/>
  <c r="AM42" i="16"/>
  <c r="AL42" i="16"/>
  <c r="AK42" i="16"/>
  <c r="AF42" i="16"/>
  <c r="AE42" i="16"/>
  <c r="AD42" i="16"/>
  <c r="AH42" i="16"/>
  <c r="AJ42" i="16"/>
  <c r="AC42" i="16"/>
  <c r="AG42" i="16"/>
  <c r="AI42" i="16"/>
  <c r="AN41" i="16"/>
  <c r="AM41" i="16"/>
  <c r="AL41" i="16"/>
  <c r="AK41" i="16"/>
  <c r="AF41" i="16"/>
  <c r="AE41" i="16"/>
  <c r="AD41" i="16"/>
  <c r="AH41" i="16"/>
  <c r="AJ41" i="16"/>
  <c r="AC41" i="16"/>
  <c r="AG41" i="16"/>
  <c r="AI41" i="16"/>
  <c r="AN39" i="16"/>
  <c r="AM39" i="16"/>
  <c r="AL39" i="16"/>
  <c r="AK39" i="16"/>
  <c r="AF39" i="16"/>
  <c r="AE39" i="16"/>
  <c r="AD39" i="16"/>
  <c r="AH39" i="16"/>
  <c r="AJ39" i="16"/>
  <c r="AC39" i="16"/>
  <c r="AG39" i="16"/>
  <c r="AI39" i="16"/>
  <c r="AN38" i="16"/>
  <c r="AM38" i="16"/>
  <c r="AL38" i="16"/>
  <c r="AK38" i="16"/>
  <c r="AF38" i="16"/>
  <c r="AE38" i="16"/>
  <c r="AD38" i="16"/>
  <c r="AH38" i="16"/>
  <c r="AJ38" i="16"/>
  <c r="AC38" i="16"/>
  <c r="AG38" i="16"/>
  <c r="AI38" i="16"/>
  <c r="AN37" i="16"/>
  <c r="AM37" i="16"/>
  <c r="AL37" i="16"/>
  <c r="AK37" i="16"/>
  <c r="AF37" i="16"/>
  <c r="AE37" i="16"/>
  <c r="AD37" i="16"/>
  <c r="AH37" i="16"/>
  <c r="AJ37" i="16"/>
  <c r="AC37" i="16"/>
  <c r="AG37" i="16"/>
  <c r="AI37" i="16"/>
  <c r="AN36" i="16"/>
  <c r="AM36" i="16"/>
  <c r="AL36" i="16"/>
  <c r="AK36" i="16"/>
  <c r="AF36" i="16"/>
  <c r="AE36" i="16"/>
  <c r="AD36" i="16"/>
  <c r="AH36" i="16"/>
  <c r="AJ36" i="16"/>
  <c r="AC36" i="16"/>
  <c r="AG36" i="16"/>
  <c r="AI36" i="16"/>
  <c r="AN35" i="16"/>
  <c r="AM35" i="16"/>
  <c r="AL35" i="16"/>
  <c r="AK35" i="16"/>
  <c r="AF35" i="16"/>
  <c r="AE35" i="16"/>
  <c r="AD35" i="16"/>
  <c r="AH35" i="16"/>
  <c r="AJ35" i="16"/>
  <c r="AC35" i="16"/>
  <c r="AG35" i="16"/>
  <c r="AI35" i="16"/>
  <c r="AN34" i="16"/>
  <c r="AM34" i="16"/>
  <c r="AL34" i="16"/>
  <c r="AK34" i="16"/>
  <c r="AF34" i="16"/>
  <c r="AE34" i="16"/>
  <c r="AD34" i="16"/>
  <c r="AH34" i="16"/>
  <c r="AJ34" i="16"/>
  <c r="AC34" i="16"/>
  <c r="AG34" i="16"/>
  <c r="AI34" i="16"/>
  <c r="AN33" i="16"/>
  <c r="AM33" i="16"/>
  <c r="AL33" i="16"/>
  <c r="AK33" i="16"/>
  <c r="AF33" i="16"/>
  <c r="AE33" i="16"/>
  <c r="AD33" i="16"/>
  <c r="AH33" i="16"/>
  <c r="AJ33" i="16"/>
  <c r="AC33" i="16"/>
  <c r="AG33" i="16"/>
  <c r="AI33" i="16"/>
  <c r="AN32" i="16"/>
  <c r="AM32" i="16"/>
  <c r="AL32" i="16"/>
  <c r="AK32" i="16"/>
  <c r="AH32" i="16"/>
  <c r="AJ32" i="16"/>
  <c r="AG32" i="16"/>
  <c r="AI32" i="16"/>
  <c r="AN31" i="16"/>
  <c r="AM31" i="16"/>
  <c r="AL31" i="16"/>
  <c r="AK31" i="16"/>
  <c r="AF31" i="16"/>
  <c r="AE31" i="16"/>
  <c r="AD31" i="16"/>
  <c r="AH31" i="16"/>
  <c r="AJ31" i="16"/>
  <c r="AC31" i="16"/>
  <c r="AG31" i="16"/>
  <c r="AI31" i="16"/>
  <c r="AN28" i="16"/>
  <c r="AM28" i="16"/>
  <c r="AL28" i="16"/>
  <c r="AK28" i="16"/>
  <c r="AF28" i="16"/>
  <c r="AE28" i="16"/>
  <c r="AD28" i="16"/>
  <c r="AH28" i="16"/>
  <c r="AJ28" i="16"/>
  <c r="AC28" i="16"/>
  <c r="AG28" i="16"/>
  <c r="AI28" i="16"/>
  <c r="AN27" i="16"/>
  <c r="AM27" i="16"/>
  <c r="AL27" i="16"/>
  <c r="AK27" i="16"/>
  <c r="AF27" i="16"/>
  <c r="AE27" i="16"/>
  <c r="AD27" i="16"/>
  <c r="AH27" i="16"/>
  <c r="AJ27" i="16"/>
  <c r="AC27" i="16"/>
  <c r="AG27" i="16"/>
  <c r="AI27" i="16"/>
  <c r="P27" i="16"/>
  <c r="O27" i="16"/>
  <c r="N27" i="16"/>
  <c r="M27" i="16"/>
  <c r="AN26" i="16"/>
  <c r="AM26" i="16"/>
  <c r="AL26" i="16"/>
  <c r="AK26" i="16"/>
  <c r="AF26" i="16"/>
  <c r="AE26" i="16"/>
  <c r="AD26" i="16"/>
  <c r="AH26" i="16"/>
  <c r="AJ26" i="16"/>
  <c r="AC26" i="16"/>
  <c r="AG26" i="16"/>
  <c r="AI26" i="16"/>
  <c r="AN25" i="16"/>
  <c r="AM25" i="16"/>
  <c r="AL25" i="16"/>
  <c r="AK25" i="16"/>
  <c r="AF25" i="16"/>
  <c r="AE25" i="16"/>
  <c r="AD25" i="16"/>
  <c r="AH25" i="16"/>
  <c r="AJ25" i="16"/>
  <c r="AC25" i="16"/>
  <c r="AG25" i="16"/>
  <c r="AI25" i="16"/>
  <c r="AN24" i="16"/>
  <c r="AM24" i="16"/>
  <c r="AL24" i="16"/>
  <c r="AK24" i="16"/>
  <c r="AF24" i="16"/>
  <c r="AE24" i="16"/>
  <c r="AD24" i="16"/>
  <c r="AH24" i="16"/>
  <c r="AJ24" i="16"/>
  <c r="AC24" i="16"/>
  <c r="AG24" i="16"/>
  <c r="AI24" i="16"/>
  <c r="AN23" i="16"/>
  <c r="AM23" i="16"/>
  <c r="AL23" i="16"/>
  <c r="AK23" i="16"/>
  <c r="AF23" i="16"/>
  <c r="AE23" i="16"/>
  <c r="AD23" i="16"/>
  <c r="AH23" i="16"/>
  <c r="AJ23" i="16"/>
  <c r="AC23" i="16"/>
  <c r="AG23" i="16"/>
  <c r="AI23" i="16"/>
  <c r="AN22" i="16"/>
  <c r="AM22" i="16"/>
  <c r="AL22" i="16"/>
  <c r="AK22" i="16"/>
  <c r="AF22" i="16"/>
  <c r="AE22" i="16"/>
  <c r="AD22" i="16"/>
  <c r="AH22" i="16"/>
  <c r="AJ22" i="16"/>
  <c r="AC22" i="16"/>
  <c r="AG22" i="16"/>
  <c r="AI22" i="16"/>
  <c r="AN20" i="16"/>
  <c r="AM20" i="16"/>
  <c r="AL20" i="16"/>
  <c r="AK20" i="16"/>
  <c r="AF20" i="16"/>
  <c r="AE20" i="16"/>
  <c r="AD20" i="16"/>
  <c r="AC20" i="16"/>
  <c r="L20" i="16"/>
  <c r="P20" i="16"/>
  <c r="K20" i="16"/>
  <c r="AH20" i="16"/>
  <c r="AJ20" i="16"/>
  <c r="J20" i="16"/>
  <c r="N20" i="16"/>
  <c r="I20" i="16"/>
  <c r="AH19" i="16"/>
  <c r="AJ19" i="16"/>
  <c r="AG19" i="16"/>
  <c r="AI19" i="16"/>
  <c r="AN18" i="16"/>
  <c r="AM18" i="16"/>
  <c r="AL18" i="16"/>
  <c r="AK18" i="16"/>
  <c r="AF18" i="16"/>
  <c r="AE18" i="16"/>
  <c r="AD18" i="16"/>
  <c r="AH18" i="16"/>
  <c r="AJ18" i="16"/>
  <c r="AC18" i="16"/>
  <c r="AG18" i="16"/>
  <c r="AI18" i="16"/>
  <c r="AN17" i="16"/>
  <c r="AM17" i="16"/>
  <c r="AL17" i="16"/>
  <c r="AK17" i="16"/>
  <c r="AF17" i="16"/>
  <c r="AE17" i="16"/>
  <c r="AD17" i="16"/>
  <c r="AH17" i="16"/>
  <c r="AJ17" i="16"/>
  <c r="AC17" i="16"/>
  <c r="AG17" i="16"/>
  <c r="AI17" i="16"/>
  <c r="P17" i="16"/>
  <c r="O17" i="16"/>
  <c r="N17" i="16"/>
  <c r="M17" i="16"/>
  <c r="AN16" i="16"/>
  <c r="AM16" i="16"/>
  <c r="AL16" i="16"/>
  <c r="AK16" i="16"/>
  <c r="AF16" i="16"/>
  <c r="AE16" i="16"/>
  <c r="AD16" i="16"/>
  <c r="AH16" i="16"/>
  <c r="AJ16" i="16"/>
  <c r="AC16" i="16"/>
  <c r="AG16" i="16"/>
  <c r="AI16" i="16"/>
  <c r="AN15" i="16"/>
  <c r="AM15" i="16"/>
  <c r="AL15" i="16"/>
  <c r="AK15" i="16"/>
  <c r="AF15" i="16"/>
  <c r="AE15" i="16"/>
  <c r="AD15" i="16"/>
  <c r="AH15" i="16"/>
  <c r="AJ15" i="16"/>
  <c r="AC15" i="16"/>
  <c r="AG15" i="16"/>
  <c r="AI15" i="16"/>
  <c r="AN13" i="16"/>
  <c r="AM13" i="16"/>
  <c r="AL13" i="16"/>
  <c r="AK13" i="16"/>
  <c r="AF13" i="16"/>
  <c r="AE13" i="16"/>
  <c r="AD13" i="16"/>
  <c r="AH13" i="16"/>
  <c r="AJ13" i="16"/>
  <c r="AC13" i="16"/>
  <c r="AG13" i="16"/>
  <c r="AI13" i="16"/>
  <c r="AN12" i="16"/>
  <c r="AM12" i="16"/>
  <c r="AL12" i="16"/>
  <c r="AK12" i="16"/>
  <c r="AF12" i="16"/>
  <c r="AE12" i="16"/>
  <c r="AD12" i="16"/>
  <c r="AH12" i="16"/>
  <c r="AJ12" i="16"/>
  <c r="AC12" i="16"/>
  <c r="AG12" i="16"/>
  <c r="AI12" i="16"/>
  <c r="AN11" i="16"/>
  <c r="AM11" i="16"/>
  <c r="AL11" i="16"/>
  <c r="AK11" i="16"/>
  <c r="AF11" i="16"/>
  <c r="AE11" i="16"/>
  <c r="AD11" i="16"/>
  <c r="AH11" i="16"/>
  <c r="AJ11" i="16"/>
  <c r="AC11" i="16"/>
  <c r="AG11" i="16"/>
  <c r="AI11" i="16"/>
  <c r="AN10" i="16"/>
  <c r="AM10" i="16"/>
  <c r="AL10" i="16"/>
  <c r="AK10" i="16"/>
  <c r="AF10" i="16"/>
  <c r="AE10" i="16"/>
  <c r="AD10" i="16"/>
  <c r="AH10" i="16"/>
  <c r="AJ10" i="16"/>
  <c r="AC10" i="16"/>
  <c r="AG10" i="16"/>
  <c r="AI10" i="16"/>
  <c r="AN9" i="16"/>
  <c r="AM9" i="16"/>
  <c r="AL9" i="16"/>
  <c r="AK9" i="16"/>
  <c r="AF9" i="16"/>
  <c r="AE9" i="16"/>
  <c r="AD9" i="16"/>
  <c r="AH9" i="16"/>
  <c r="AJ9" i="16"/>
  <c r="AC9" i="16"/>
  <c r="AG9" i="16"/>
  <c r="AI9" i="16"/>
  <c r="AN7" i="16"/>
  <c r="AM7" i="16"/>
  <c r="AL7" i="16"/>
  <c r="AK7" i="16"/>
  <c r="AF7" i="16"/>
  <c r="AE7" i="16"/>
  <c r="AD7" i="16"/>
  <c r="AC7" i="16"/>
  <c r="L7" i="16"/>
  <c r="P7" i="16"/>
  <c r="K7" i="16"/>
  <c r="O7" i="16"/>
  <c r="J7" i="16"/>
  <c r="N7" i="16"/>
  <c r="I7" i="16"/>
  <c r="M7" i="16"/>
  <c r="AL6" i="16"/>
  <c r="AK6" i="16"/>
  <c r="AD6" i="16"/>
  <c r="AH6" i="16"/>
  <c r="AJ6" i="16"/>
  <c r="AC6" i="16"/>
  <c r="AG6" i="16"/>
  <c r="AI6" i="16"/>
  <c r="AN5" i="16"/>
  <c r="AM5" i="16"/>
  <c r="AL5" i="16"/>
  <c r="AK5" i="16"/>
  <c r="AF5" i="16"/>
  <c r="AE5" i="16"/>
  <c r="AD5" i="16"/>
  <c r="AH5" i="16"/>
  <c r="AJ5" i="16"/>
  <c r="AC5" i="16"/>
  <c r="AG5" i="16"/>
  <c r="AI5" i="16"/>
  <c r="AN4" i="16"/>
  <c r="AM4" i="16"/>
  <c r="AL4" i="16"/>
  <c r="AK4" i="16"/>
  <c r="AF4" i="16"/>
  <c r="AE4" i="16"/>
  <c r="AD4" i="16"/>
  <c r="AH4" i="16"/>
  <c r="AJ4" i="16"/>
  <c r="AC4" i="16"/>
  <c r="AG4" i="16"/>
  <c r="AI4" i="16"/>
  <c r="I7" i="15"/>
  <c r="M7" i="15"/>
  <c r="J7" i="15"/>
  <c r="K7" i="15"/>
  <c r="L7" i="15"/>
  <c r="P7" i="15"/>
  <c r="I20" i="15"/>
  <c r="AC20" i="15"/>
  <c r="AG20" i="15"/>
  <c r="AI20" i="15"/>
  <c r="J20" i="15"/>
  <c r="N20" i="15"/>
  <c r="K20" i="15"/>
  <c r="O20" i="15"/>
  <c r="L20" i="15"/>
  <c r="P20" i="15"/>
  <c r="AC4" i="15"/>
  <c r="AG4" i="15"/>
  <c r="AI4" i="15"/>
  <c r="AD4" i="15"/>
  <c r="AH4" i="15"/>
  <c r="AJ4" i="15"/>
  <c r="AE4" i="15"/>
  <c r="AF4" i="15"/>
  <c r="AC5" i="15"/>
  <c r="AG5" i="15"/>
  <c r="AI5" i="15"/>
  <c r="AD5" i="15"/>
  <c r="AH5" i="15"/>
  <c r="AJ5" i="15"/>
  <c r="AE5" i="15"/>
  <c r="AF5" i="15"/>
  <c r="AC6" i="15"/>
  <c r="AG6" i="15"/>
  <c r="AI6" i="15"/>
  <c r="AD6" i="15"/>
  <c r="AH6" i="15"/>
  <c r="AJ6" i="15"/>
  <c r="AC7" i="15"/>
  <c r="AD7" i="15"/>
  <c r="AE7" i="15"/>
  <c r="AF7" i="15"/>
  <c r="AC9" i="15"/>
  <c r="AG9" i="15"/>
  <c r="AI9" i="15"/>
  <c r="AD9" i="15"/>
  <c r="AH9" i="15"/>
  <c r="AJ9" i="15"/>
  <c r="AE9" i="15"/>
  <c r="AF9" i="15"/>
  <c r="AC10" i="15"/>
  <c r="AG10" i="15"/>
  <c r="AI10" i="15"/>
  <c r="AD10" i="15"/>
  <c r="AH10" i="15"/>
  <c r="AJ10" i="15"/>
  <c r="AE10" i="15"/>
  <c r="AF10" i="15"/>
  <c r="AC11" i="15"/>
  <c r="AG11" i="15"/>
  <c r="AI11" i="15"/>
  <c r="AD11" i="15"/>
  <c r="AH11" i="15"/>
  <c r="AJ11" i="15"/>
  <c r="AE11" i="15"/>
  <c r="AF11" i="15"/>
  <c r="AC12" i="15"/>
  <c r="AG12" i="15"/>
  <c r="AI12" i="15"/>
  <c r="AD12" i="15"/>
  <c r="AH12" i="15"/>
  <c r="AJ12" i="15"/>
  <c r="AE12" i="15"/>
  <c r="AF12" i="15"/>
  <c r="AC13" i="15"/>
  <c r="AG13" i="15"/>
  <c r="AI13" i="15"/>
  <c r="AD13" i="15"/>
  <c r="AH13" i="15"/>
  <c r="AJ13" i="15"/>
  <c r="AE13" i="15"/>
  <c r="AF13" i="15"/>
  <c r="AC15" i="15"/>
  <c r="AG15" i="15"/>
  <c r="AI15" i="15"/>
  <c r="AD15" i="15"/>
  <c r="AH15" i="15"/>
  <c r="AJ15" i="15"/>
  <c r="AE15" i="15"/>
  <c r="AF15" i="15"/>
  <c r="AC16" i="15"/>
  <c r="AG16" i="15"/>
  <c r="AI16" i="15"/>
  <c r="AD16" i="15"/>
  <c r="AH16" i="15"/>
  <c r="AJ16" i="15"/>
  <c r="AE16" i="15"/>
  <c r="AF16" i="15"/>
  <c r="AC17" i="15"/>
  <c r="AD17" i="15"/>
  <c r="AH17" i="15"/>
  <c r="AJ17" i="15"/>
  <c r="AE17" i="15"/>
  <c r="AF17" i="15"/>
  <c r="AC18" i="15"/>
  <c r="AG18" i="15"/>
  <c r="AI18" i="15"/>
  <c r="AD18" i="15"/>
  <c r="AH18" i="15"/>
  <c r="AJ18" i="15"/>
  <c r="AE18" i="15"/>
  <c r="AF18" i="15"/>
  <c r="AD20" i="15"/>
  <c r="AE20" i="15"/>
  <c r="AF20" i="15"/>
  <c r="AC22" i="15"/>
  <c r="AG22" i="15"/>
  <c r="AI22" i="15"/>
  <c r="AD22" i="15"/>
  <c r="AH22" i="15"/>
  <c r="AJ22" i="15"/>
  <c r="AE22" i="15"/>
  <c r="AF22" i="15"/>
  <c r="AC23" i="15"/>
  <c r="AG23" i="15"/>
  <c r="AD23" i="15"/>
  <c r="AH23" i="15"/>
  <c r="AJ23" i="15"/>
  <c r="AE23" i="15"/>
  <c r="AF23" i="15"/>
  <c r="AC24" i="15"/>
  <c r="AD24" i="15"/>
  <c r="AH24" i="15"/>
  <c r="AJ24" i="15"/>
  <c r="AE24" i="15"/>
  <c r="AF24" i="15"/>
  <c r="AC25" i="15"/>
  <c r="AG25" i="15"/>
  <c r="AI25" i="15"/>
  <c r="AD25" i="15"/>
  <c r="AH25" i="15"/>
  <c r="AJ25" i="15"/>
  <c r="AE25" i="15"/>
  <c r="AF25" i="15"/>
  <c r="AC26" i="15"/>
  <c r="AG26" i="15"/>
  <c r="AI26" i="15"/>
  <c r="AD26" i="15"/>
  <c r="AH26" i="15"/>
  <c r="AJ26" i="15"/>
  <c r="AE26" i="15"/>
  <c r="AF26" i="15"/>
  <c r="AC27" i="15"/>
  <c r="AG27" i="15"/>
  <c r="AI27" i="15"/>
  <c r="AD27" i="15"/>
  <c r="AH27" i="15"/>
  <c r="AJ27" i="15"/>
  <c r="AE27" i="15"/>
  <c r="AF27" i="15"/>
  <c r="AC28" i="15"/>
  <c r="AG28" i="15"/>
  <c r="AI28" i="15"/>
  <c r="AD28" i="15"/>
  <c r="AH28" i="15"/>
  <c r="AJ28" i="15"/>
  <c r="AE28" i="15"/>
  <c r="AF28" i="15"/>
  <c r="AC31" i="15"/>
  <c r="AG31" i="15"/>
  <c r="AI31" i="15"/>
  <c r="AD31" i="15"/>
  <c r="AH31" i="15"/>
  <c r="AJ31" i="15"/>
  <c r="AE31" i="15"/>
  <c r="AF31" i="15"/>
  <c r="AC33" i="15"/>
  <c r="AG33" i="15"/>
  <c r="AI33" i="15"/>
  <c r="AD33" i="15"/>
  <c r="AH33" i="15"/>
  <c r="AJ33" i="15"/>
  <c r="AE33" i="15"/>
  <c r="AF33" i="15"/>
  <c r="AC34" i="15"/>
  <c r="AG34" i="15"/>
  <c r="AI34" i="15"/>
  <c r="AD34" i="15"/>
  <c r="AH34" i="15"/>
  <c r="AJ34" i="15"/>
  <c r="AE34" i="15"/>
  <c r="AF34" i="15"/>
  <c r="AC35" i="15"/>
  <c r="AG35" i="15"/>
  <c r="AI35" i="15"/>
  <c r="AD35" i="15"/>
  <c r="AH35" i="15"/>
  <c r="AJ35" i="15"/>
  <c r="AE35" i="15"/>
  <c r="AF35" i="15"/>
  <c r="AC36" i="15"/>
  <c r="AG36" i="15"/>
  <c r="AI36" i="15"/>
  <c r="AD36" i="15"/>
  <c r="AH36" i="15"/>
  <c r="AJ36" i="15"/>
  <c r="AE36" i="15"/>
  <c r="AF36" i="15"/>
  <c r="AC37" i="15"/>
  <c r="AD37" i="15"/>
  <c r="AH37" i="15"/>
  <c r="AJ37" i="15"/>
  <c r="AE37" i="15"/>
  <c r="AF37" i="15"/>
  <c r="AC38" i="15"/>
  <c r="AG38" i="15"/>
  <c r="AI38" i="15"/>
  <c r="AD38" i="15"/>
  <c r="AH38" i="15"/>
  <c r="AJ38" i="15"/>
  <c r="AE38" i="15"/>
  <c r="AF38" i="15"/>
  <c r="AC39" i="15"/>
  <c r="AG39" i="15"/>
  <c r="AI39" i="15"/>
  <c r="AD39" i="15"/>
  <c r="AH39" i="15"/>
  <c r="AJ39" i="15"/>
  <c r="AE39" i="15"/>
  <c r="AF39" i="15"/>
  <c r="AC41" i="15"/>
  <c r="AG41" i="15"/>
  <c r="AI41" i="15"/>
  <c r="AD41" i="15"/>
  <c r="AH41" i="15"/>
  <c r="AJ41" i="15"/>
  <c r="AE41" i="15"/>
  <c r="AF41" i="15"/>
  <c r="AC42" i="15"/>
  <c r="AG42" i="15"/>
  <c r="AI42" i="15"/>
  <c r="AD42" i="15"/>
  <c r="AH42" i="15"/>
  <c r="AJ42" i="15"/>
  <c r="AE42" i="15"/>
  <c r="AF42" i="15"/>
  <c r="AK4" i="15"/>
  <c r="AL4" i="15"/>
  <c r="AM4" i="15"/>
  <c r="AN4" i="15"/>
  <c r="AK5" i="15"/>
  <c r="AL5" i="15"/>
  <c r="AM5" i="15"/>
  <c r="AN5" i="15"/>
  <c r="AK6" i="15"/>
  <c r="AL6" i="15"/>
  <c r="AK7" i="15"/>
  <c r="AL7" i="15"/>
  <c r="AM7" i="15"/>
  <c r="AN7" i="15"/>
  <c r="AK9" i="15"/>
  <c r="AL9" i="15"/>
  <c r="AM9" i="15"/>
  <c r="AN9" i="15"/>
  <c r="AK10" i="15"/>
  <c r="AL10" i="15"/>
  <c r="AM10" i="15"/>
  <c r="AN10" i="15"/>
  <c r="AK11" i="15"/>
  <c r="AL11" i="15"/>
  <c r="AM11" i="15"/>
  <c r="AN11" i="15"/>
  <c r="AK12" i="15"/>
  <c r="AL12" i="15"/>
  <c r="AM12" i="15"/>
  <c r="AN12" i="15"/>
  <c r="AK13" i="15"/>
  <c r="AL13" i="15"/>
  <c r="AM13" i="15"/>
  <c r="AN13" i="15"/>
  <c r="AK15" i="15"/>
  <c r="AL15" i="15"/>
  <c r="AM15" i="15"/>
  <c r="AN15" i="15"/>
  <c r="AK16" i="15"/>
  <c r="AL16" i="15"/>
  <c r="AM16" i="15"/>
  <c r="AN16" i="15"/>
  <c r="AG17" i="15"/>
  <c r="AI17" i="15"/>
  <c r="AK17" i="15"/>
  <c r="AL17" i="15"/>
  <c r="AM17" i="15"/>
  <c r="AN17" i="15"/>
  <c r="AK18" i="15"/>
  <c r="AL18" i="15"/>
  <c r="AM18" i="15"/>
  <c r="AN18" i="15"/>
  <c r="AG19" i="15"/>
  <c r="AI19" i="15"/>
  <c r="AH19" i="15"/>
  <c r="AJ19" i="15"/>
  <c r="AK20" i="15"/>
  <c r="AL20" i="15"/>
  <c r="AM20" i="15"/>
  <c r="AN20" i="15"/>
  <c r="AK22" i="15"/>
  <c r="AL22" i="15"/>
  <c r="AM22" i="15"/>
  <c r="AN22" i="15"/>
  <c r="AI23" i="15"/>
  <c r="AK23" i="15"/>
  <c r="AL23" i="15"/>
  <c r="AM23" i="15"/>
  <c r="AN23" i="15"/>
  <c r="AG24" i="15"/>
  <c r="AI24" i="15"/>
  <c r="AK24" i="15"/>
  <c r="AL24" i="15"/>
  <c r="AM24" i="15"/>
  <c r="AN24" i="15"/>
  <c r="AK25" i="15"/>
  <c r="AL25" i="15"/>
  <c r="AM25" i="15"/>
  <c r="AN25" i="15"/>
  <c r="AK26" i="15"/>
  <c r="AL26" i="15"/>
  <c r="AM26" i="15"/>
  <c r="AN26" i="15"/>
  <c r="AK27" i="15"/>
  <c r="AL27" i="15"/>
  <c r="AM27" i="15"/>
  <c r="AN27" i="15"/>
  <c r="AK28" i="15"/>
  <c r="AL28" i="15"/>
  <c r="AM28" i="15"/>
  <c r="AN28" i="15"/>
  <c r="AK31" i="15"/>
  <c r="AL31" i="15"/>
  <c r="AM31" i="15"/>
  <c r="AN31" i="15"/>
  <c r="AG32" i="15"/>
  <c r="AI32" i="15"/>
  <c r="AH32" i="15"/>
  <c r="AJ32" i="15"/>
  <c r="AK32" i="15"/>
  <c r="AL32" i="15"/>
  <c r="AM32" i="15"/>
  <c r="AN32" i="15"/>
  <c r="AK33" i="15"/>
  <c r="AL33" i="15"/>
  <c r="AM33" i="15"/>
  <c r="AN33" i="15"/>
  <c r="AK34" i="15"/>
  <c r="AL34" i="15"/>
  <c r="AM34" i="15"/>
  <c r="AN34" i="15"/>
  <c r="AK35" i="15"/>
  <c r="AL35" i="15"/>
  <c r="AM35" i="15"/>
  <c r="AN35" i="15"/>
  <c r="AK36" i="15"/>
  <c r="AL36" i="15"/>
  <c r="AM36" i="15"/>
  <c r="AN36" i="15"/>
  <c r="AG37" i="15"/>
  <c r="AI37" i="15"/>
  <c r="AK37" i="15"/>
  <c r="AL37" i="15"/>
  <c r="AM37" i="15"/>
  <c r="AN37" i="15"/>
  <c r="AK38" i="15"/>
  <c r="AL38" i="15"/>
  <c r="AM38" i="15"/>
  <c r="AN38" i="15"/>
  <c r="AK39" i="15"/>
  <c r="AL39" i="15"/>
  <c r="AM39" i="15"/>
  <c r="AN39" i="15"/>
  <c r="AK41" i="15"/>
  <c r="AL41" i="15"/>
  <c r="AM41" i="15"/>
  <c r="AN41" i="15"/>
  <c r="AK42" i="15"/>
  <c r="AL42" i="15"/>
  <c r="AM42" i="15"/>
  <c r="AN42" i="15"/>
  <c r="P27" i="15"/>
  <c r="O27" i="15"/>
  <c r="N27" i="15"/>
  <c r="M27" i="15"/>
  <c r="P17" i="15"/>
  <c r="O17" i="15"/>
  <c r="N17" i="15"/>
  <c r="M17" i="15"/>
  <c r="N7" i="15"/>
  <c r="M7" i="17"/>
  <c r="M20" i="17"/>
  <c r="O7" i="15"/>
  <c r="M20" i="15"/>
  <c r="AP41" i="14"/>
  <c r="AJ41" i="11"/>
  <c r="AN41" i="14"/>
  <c r="AH41" i="11"/>
  <c r="AM41" i="14"/>
  <c r="AG41" i="10"/>
  <c r="AP39" i="14"/>
  <c r="AJ39" i="11"/>
  <c r="AN39" i="14"/>
  <c r="AH39" i="11"/>
  <c r="AM39" i="14"/>
  <c r="AP38" i="14"/>
  <c r="AJ38" i="11"/>
  <c r="AN38" i="14"/>
  <c r="AH38" i="11"/>
  <c r="AM38" i="14"/>
  <c r="AP36" i="14"/>
  <c r="AN36" i="14"/>
  <c r="AH36" i="11"/>
  <c r="AM36" i="14"/>
  <c r="AG36" i="10"/>
  <c r="AP34" i="14"/>
  <c r="AJ34" i="11"/>
  <c r="AN34" i="14"/>
  <c r="AH34" i="11"/>
  <c r="AM34" i="14"/>
  <c r="AG34" i="10"/>
  <c r="AP33" i="14"/>
  <c r="AJ33" i="11"/>
  <c r="AN33" i="14"/>
  <c r="AH33" i="11"/>
  <c r="AM33" i="14"/>
  <c r="AG33" i="10"/>
  <c r="AP32" i="14"/>
  <c r="AJ32" i="11"/>
  <c r="AN32" i="14"/>
  <c r="AH32" i="11"/>
  <c r="AM32" i="14"/>
  <c r="AG32" i="10"/>
  <c r="AP31" i="14"/>
  <c r="AN31" i="14"/>
  <c r="AH31" i="11"/>
  <c r="AM31" i="14"/>
  <c r="AG31" i="10"/>
  <c r="AP28" i="14"/>
  <c r="AP28" i="16"/>
  <c r="AN28" i="14"/>
  <c r="AH28" i="11"/>
  <c r="AM28" i="14"/>
  <c r="AG28" i="10"/>
  <c r="AP27" i="14"/>
  <c r="AN27" i="14"/>
  <c r="AH27" i="11"/>
  <c r="AM27" i="14"/>
  <c r="AP26" i="14"/>
  <c r="AP26" i="16"/>
  <c r="AN26" i="14"/>
  <c r="AH26" i="11"/>
  <c r="AM26" i="14"/>
  <c r="AO26" i="16"/>
  <c r="AP25" i="14"/>
  <c r="AJ25" i="11"/>
  <c r="AN25" i="14"/>
  <c r="AH25" i="11"/>
  <c r="AM25" i="14"/>
  <c r="AG25" i="10"/>
  <c r="AP24" i="14"/>
  <c r="AJ24" i="11"/>
  <c r="AN24" i="14"/>
  <c r="AH24" i="11"/>
  <c r="AM24" i="14"/>
  <c r="AG24" i="10"/>
  <c r="AP23" i="14"/>
  <c r="AN23" i="14"/>
  <c r="AH23" i="11"/>
  <c r="AM23" i="14"/>
  <c r="AG23" i="10"/>
  <c r="AP22" i="14"/>
  <c r="AJ22" i="11"/>
  <c r="AN22" i="14"/>
  <c r="AH22" i="11"/>
  <c r="AM22" i="14"/>
  <c r="AG22" i="10"/>
  <c r="AP20" i="14"/>
  <c r="AJ20" i="11"/>
  <c r="AN20" i="14"/>
  <c r="AH20" i="11"/>
  <c r="AM20" i="14"/>
  <c r="AG20" i="10"/>
  <c r="AP19" i="14"/>
  <c r="AJ19" i="11"/>
  <c r="AN19" i="14"/>
  <c r="AM19" i="14"/>
  <c r="AP18" i="14"/>
  <c r="AN18" i="14"/>
  <c r="AM18" i="14"/>
  <c r="AG18" i="10"/>
  <c r="AP17" i="14"/>
  <c r="AJ17" i="11"/>
  <c r="AN17" i="14"/>
  <c r="AH17" i="11"/>
  <c r="AM17" i="14"/>
  <c r="AG17" i="10"/>
  <c r="AP16" i="14"/>
  <c r="AN16" i="14"/>
  <c r="AH16" i="11"/>
  <c r="AM16" i="14"/>
  <c r="AG16" i="10"/>
  <c r="AP15" i="14"/>
  <c r="AJ15" i="11"/>
  <c r="AN15" i="14"/>
  <c r="AH15" i="11"/>
  <c r="AM15" i="14"/>
  <c r="AG15" i="10"/>
  <c r="AP13" i="14"/>
  <c r="AN13" i="14"/>
  <c r="AH13" i="11"/>
  <c r="AM13" i="14"/>
  <c r="AP12" i="14"/>
  <c r="AJ12" i="11"/>
  <c r="AN12" i="14"/>
  <c r="AH12" i="11"/>
  <c r="AM12" i="14"/>
  <c r="AG12" i="10"/>
  <c r="AP10" i="14"/>
  <c r="AJ10" i="11"/>
  <c r="AN10" i="14"/>
  <c r="AH10" i="11"/>
  <c r="AM10" i="14"/>
  <c r="AP9" i="14"/>
  <c r="AJ9" i="11"/>
  <c r="AN9" i="14"/>
  <c r="AH9" i="11"/>
  <c r="AM9" i="14"/>
  <c r="AP7" i="14"/>
  <c r="AJ7" i="11"/>
  <c r="AN7" i="14"/>
  <c r="AH7" i="11"/>
  <c r="AM7" i="14"/>
  <c r="AG7" i="10"/>
  <c r="AN6" i="14"/>
  <c r="AH6" i="11"/>
  <c r="AM6" i="14"/>
  <c r="AG6" i="10"/>
  <c r="AP5" i="14"/>
  <c r="AJ5" i="11"/>
  <c r="AN5" i="14"/>
  <c r="AM5" i="14"/>
  <c r="AG5" i="10"/>
  <c r="AP4" i="14"/>
  <c r="AJ4" i="11"/>
  <c r="AN42" i="13"/>
  <c r="AM42" i="13"/>
  <c r="AL42" i="13"/>
  <c r="AK42" i="13"/>
  <c r="AF42" i="13"/>
  <c r="AE42" i="13"/>
  <c r="AD42" i="13"/>
  <c r="AH42" i="13"/>
  <c r="AJ42" i="13"/>
  <c r="AC42" i="13"/>
  <c r="AG42" i="13"/>
  <c r="AI42" i="13"/>
  <c r="AN41" i="13"/>
  <c r="AM41" i="13"/>
  <c r="AL41" i="13"/>
  <c r="AK41" i="13"/>
  <c r="AF41" i="13"/>
  <c r="AE41" i="13"/>
  <c r="AD41" i="13"/>
  <c r="AH41" i="13"/>
  <c r="AJ41" i="13"/>
  <c r="AC41" i="13"/>
  <c r="AG41" i="13"/>
  <c r="AI41" i="13"/>
  <c r="AN39" i="13"/>
  <c r="AM39" i="13"/>
  <c r="AL39" i="13"/>
  <c r="AK39" i="13"/>
  <c r="AF39" i="13"/>
  <c r="AE39" i="13"/>
  <c r="AD39" i="13"/>
  <c r="AH39" i="13"/>
  <c r="AJ39" i="13"/>
  <c r="AC39" i="13"/>
  <c r="AG39" i="13"/>
  <c r="AI39" i="13"/>
  <c r="AN38" i="13"/>
  <c r="AM38" i="13"/>
  <c r="AL38" i="13"/>
  <c r="AK38" i="13"/>
  <c r="AF38" i="13"/>
  <c r="AE38" i="13"/>
  <c r="AD38" i="13"/>
  <c r="AH38" i="13"/>
  <c r="AJ38" i="13"/>
  <c r="AC38" i="13"/>
  <c r="AG38" i="13"/>
  <c r="AI38" i="13"/>
  <c r="AN37" i="13"/>
  <c r="AM37" i="13"/>
  <c r="AL37" i="13"/>
  <c r="AK37" i="13"/>
  <c r="AF37" i="13"/>
  <c r="AE37" i="13"/>
  <c r="AD37" i="13"/>
  <c r="AH37" i="13"/>
  <c r="AJ37" i="13"/>
  <c r="AC37" i="13"/>
  <c r="AG37" i="13"/>
  <c r="AI37" i="13"/>
  <c r="AN36" i="13"/>
  <c r="AM36" i="13"/>
  <c r="AL36" i="13"/>
  <c r="AK36" i="13"/>
  <c r="AF36" i="13"/>
  <c r="AE36" i="13"/>
  <c r="AD36" i="13"/>
  <c r="AH36" i="13"/>
  <c r="AJ36" i="13"/>
  <c r="AC36" i="13"/>
  <c r="AG36" i="13"/>
  <c r="AI36" i="13"/>
  <c r="AN35" i="13"/>
  <c r="AM35" i="13"/>
  <c r="AL35" i="13"/>
  <c r="AK35" i="13"/>
  <c r="AF35" i="13"/>
  <c r="AE35" i="13"/>
  <c r="AD35" i="13"/>
  <c r="AH35" i="13"/>
  <c r="AJ35" i="13"/>
  <c r="AC35" i="13"/>
  <c r="AG35" i="13"/>
  <c r="AI35" i="13"/>
  <c r="AN34" i="13"/>
  <c r="AM34" i="13"/>
  <c r="AL34" i="13"/>
  <c r="AK34" i="13"/>
  <c r="AF34" i="13"/>
  <c r="AE34" i="13"/>
  <c r="AD34" i="13"/>
  <c r="AH34" i="13"/>
  <c r="AJ34" i="13"/>
  <c r="AC34" i="13"/>
  <c r="AG34" i="13"/>
  <c r="AI34" i="13"/>
  <c r="AN33" i="13"/>
  <c r="AM33" i="13"/>
  <c r="AL33" i="13"/>
  <c r="AK33" i="13"/>
  <c r="AF33" i="13"/>
  <c r="AE33" i="13"/>
  <c r="AD33" i="13"/>
  <c r="AH33" i="13"/>
  <c r="AJ33" i="13"/>
  <c r="AC33" i="13"/>
  <c r="AG33" i="13"/>
  <c r="AI33" i="13"/>
  <c r="AN32" i="13"/>
  <c r="AM32" i="13"/>
  <c r="AL32" i="13"/>
  <c r="AK32" i="13"/>
  <c r="AH32" i="13"/>
  <c r="AJ32" i="13"/>
  <c r="AG32" i="13"/>
  <c r="AI32" i="13"/>
  <c r="AN31" i="13"/>
  <c r="AM31" i="13"/>
  <c r="AL31" i="13"/>
  <c r="AK31" i="13"/>
  <c r="AF31" i="13"/>
  <c r="AE31" i="13"/>
  <c r="AD31" i="13"/>
  <c r="AH31" i="13"/>
  <c r="AJ31" i="13"/>
  <c r="AC31" i="13"/>
  <c r="AG31" i="13"/>
  <c r="AI31" i="13"/>
  <c r="AN28" i="13"/>
  <c r="AM28" i="13"/>
  <c r="AL28" i="13"/>
  <c r="AK28" i="13"/>
  <c r="AF28" i="13"/>
  <c r="AE28" i="13"/>
  <c r="AD28" i="13"/>
  <c r="AH28" i="13"/>
  <c r="AJ28" i="13"/>
  <c r="AC28" i="13"/>
  <c r="AG28" i="13"/>
  <c r="AI28" i="13"/>
  <c r="AN27" i="13"/>
  <c r="AM27" i="13"/>
  <c r="AL27" i="13"/>
  <c r="AK27" i="13"/>
  <c r="AF27" i="13"/>
  <c r="AE27" i="13"/>
  <c r="AD27" i="13"/>
  <c r="AH27" i="13"/>
  <c r="AJ27" i="13"/>
  <c r="AC27" i="13"/>
  <c r="AG27" i="13"/>
  <c r="AI27" i="13"/>
  <c r="P27" i="13"/>
  <c r="O27" i="13"/>
  <c r="N27" i="13"/>
  <c r="M27" i="13"/>
  <c r="AN26" i="13"/>
  <c r="AM26" i="13"/>
  <c r="AL26" i="13"/>
  <c r="AK26" i="13"/>
  <c r="AF26" i="13"/>
  <c r="AE26" i="13"/>
  <c r="AD26" i="13"/>
  <c r="AH26" i="13"/>
  <c r="AJ26" i="13"/>
  <c r="AC26" i="13"/>
  <c r="AG26" i="13"/>
  <c r="AI26" i="13"/>
  <c r="AN25" i="13"/>
  <c r="AM25" i="13"/>
  <c r="AL25" i="13"/>
  <c r="AK25" i="13"/>
  <c r="AF25" i="13"/>
  <c r="AE25" i="13"/>
  <c r="AD25" i="13"/>
  <c r="AH25" i="13"/>
  <c r="AJ25" i="13"/>
  <c r="AC25" i="13"/>
  <c r="AG25" i="13"/>
  <c r="AI25" i="13"/>
  <c r="AN24" i="13"/>
  <c r="AM24" i="13"/>
  <c r="AL24" i="13"/>
  <c r="AK24" i="13"/>
  <c r="AF24" i="13"/>
  <c r="AE24" i="13"/>
  <c r="AD24" i="13"/>
  <c r="AH24" i="13"/>
  <c r="AJ24" i="13"/>
  <c r="AC24" i="13"/>
  <c r="AG24" i="13"/>
  <c r="AI24" i="13"/>
  <c r="AN23" i="13"/>
  <c r="AM23" i="13"/>
  <c r="AL23" i="13"/>
  <c r="AK23" i="13"/>
  <c r="AF23" i="13"/>
  <c r="AE23" i="13"/>
  <c r="AD23" i="13"/>
  <c r="AH23" i="13"/>
  <c r="AJ23" i="13"/>
  <c r="AC23" i="13"/>
  <c r="AG23" i="13"/>
  <c r="AI23" i="13"/>
  <c r="AN22" i="13"/>
  <c r="AM22" i="13"/>
  <c r="AL22" i="13"/>
  <c r="AK22" i="13"/>
  <c r="AF22" i="13"/>
  <c r="AE22" i="13"/>
  <c r="AD22" i="13"/>
  <c r="AH22" i="13"/>
  <c r="AJ22" i="13"/>
  <c r="AC22" i="13"/>
  <c r="AG22" i="13"/>
  <c r="AI22" i="13"/>
  <c r="AN20" i="13"/>
  <c r="AM20" i="13"/>
  <c r="AL20" i="13"/>
  <c r="AK20" i="13"/>
  <c r="AF20" i="13"/>
  <c r="AE20" i="13"/>
  <c r="AD20" i="13"/>
  <c r="AC20" i="13"/>
  <c r="L20" i="13"/>
  <c r="P20" i="13"/>
  <c r="K20" i="13"/>
  <c r="O20" i="13"/>
  <c r="J20" i="13"/>
  <c r="N20" i="13"/>
  <c r="I20" i="13"/>
  <c r="AH19" i="13"/>
  <c r="AJ19" i="13"/>
  <c r="AG19" i="13"/>
  <c r="AI19" i="13"/>
  <c r="AN18" i="13"/>
  <c r="AM18" i="13"/>
  <c r="AL18" i="13"/>
  <c r="AK18" i="13"/>
  <c r="AF18" i="13"/>
  <c r="AE18" i="13"/>
  <c r="AD18" i="13"/>
  <c r="AH18" i="13"/>
  <c r="AJ18" i="13"/>
  <c r="AC18" i="13"/>
  <c r="AG18" i="13"/>
  <c r="AI18" i="13"/>
  <c r="AN17" i="13"/>
  <c r="AM17" i="13"/>
  <c r="AL17" i="13"/>
  <c r="AK17" i="13"/>
  <c r="AF17" i="13"/>
  <c r="AE17" i="13"/>
  <c r="AD17" i="13"/>
  <c r="AH17" i="13"/>
  <c r="AJ17" i="13"/>
  <c r="AC17" i="13"/>
  <c r="AG17" i="13"/>
  <c r="AI17" i="13"/>
  <c r="P17" i="13"/>
  <c r="O17" i="13"/>
  <c r="N17" i="13"/>
  <c r="M17" i="13"/>
  <c r="AN16" i="13"/>
  <c r="AM16" i="13"/>
  <c r="AL16" i="13"/>
  <c r="AK16" i="13"/>
  <c r="AF16" i="13"/>
  <c r="AE16" i="13"/>
  <c r="AD16" i="13"/>
  <c r="AH16" i="13"/>
  <c r="AJ16" i="13"/>
  <c r="AC16" i="13"/>
  <c r="AG16" i="13"/>
  <c r="AI16" i="13"/>
  <c r="AN15" i="13"/>
  <c r="AM15" i="13"/>
  <c r="AL15" i="13"/>
  <c r="AK15" i="13"/>
  <c r="AF15" i="13"/>
  <c r="AE15" i="13"/>
  <c r="AD15" i="13"/>
  <c r="AH15" i="13"/>
  <c r="AJ15" i="13"/>
  <c r="AC15" i="13"/>
  <c r="AG15" i="13"/>
  <c r="AI15" i="13"/>
  <c r="AN13" i="13"/>
  <c r="AM13" i="13"/>
  <c r="AL13" i="13"/>
  <c r="AK13" i="13"/>
  <c r="AF13" i="13"/>
  <c r="AE13" i="13"/>
  <c r="AD13" i="13"/>
  <c r="AH13" i="13"/>
  <c r="AJ13" i="13"/>
  <c r="AC13" i="13"/>
  <c r="AG13" i="13"/>
  <c r="AI13" i="13"/>
  <c r="AN12" i="13"/>
  <c r="AM12" i="13"/>
  <c r="AL12" i="13"/>
  <c r="AK12" i="13"/>
  <c r="AF12" i="13"/>
  <c r="AE12" i="13"/>
  <c r="AD12" i="13"/>
  <c r="AH12" i="13"/>
  <c r="AJ12" i="13"/>
  <c r="AC12" i="13"/>
  <c r="AG12" i="13"/>
  <c r="AI12" i="13"/>
  <c r="AN11" i="13"/>
  <c r="AM11" i="13"/>
  <c r="AL11" i="13"/>
  <c r="AK11" i="13"/>
  <c r="AF11" i="13"/>
  <c r="AE11" i="13"/>
  <c r="AD11" i="13"/>
  <c r="AH11" i="13"/>
  <c r="AJ11" i="13"/>
  <c r="AC11" i="13"/>
  <c r="AG11" i="13"/>
  <c r="AI11" i="13"/>
  <c r="AN10" i="13"/>
  <c r="AM10" i="13"/>
  <c r="AL10" i="13"/>
  <c r="AK10" i="13"/>
  <c r="AF10" i="13"/>
  <c r="AE10" i="13"/>
  <c r="AD10" i="13"/>
  <c r="AH10" i="13"/>
  <c r="AJ10" i="13"/>
  <c r="AC10" i="13"/>
  <c r="AG10" i="13"/>
  <c r="AI10" i="13"/>
  <c r="AN9" i="13"/>
  <c r="AM9" i="13"/>
  <c r="AL9" i="13"/>
  <c r="AK9" i="13"/>
  <c r="AF9" i="13"/>
  <c r="AE9" i="13"/>
  <c r="AD9" i="13"/>
  <c r="AH9" i="13"/>
  <c r="AJ9" i="13"/>
  <c r="AC9" i="13"/>
  <c r="AG9" i="13"/>
  <c r="AI9" i="13"/>
  <c r="AN7" i="13"/>
  <c r="AM7" i="13"/>
  <c r="AL7" i="13"/>
  <c r="AK7" i="13"/>
  <c r="AF7" i="13"/>
  <c r="AE7" i="13"/>
  <c r="AD7" i="13"/>
  <c r="AC7" i="13"/>
  <c r="L7" i="13"/>
  <c r="P7" i="13"/>
  <c r="K7" i="13"/>
  <c r="AH7" i="13"/>
  <c r="AJ7" i="13"/>
  <c r="J7" i="13"/>
  <c r="N7" i="13"/>
  <c r="I7" i="13"/>
  <c r="AL6" i="13"/>
  <c r="AK6" i="13"/>
  <c r="AD6" i="13"/>
  <c r="AH6" i="13"/>
  <c r="AJ6" i="13"/>
  <c r="AC6" i="13"/>
  <c r="AG6" i="13"/>
  <c r="AI6" i="13"/>
  <c r="AN5" i="13"/>
  <c r="AM5" i="13"/>
  <c r="AL5" i="13"/>
  <c r="AK5" i="13"/>
  <c r="AF5" i="13"/>
  <c r="AE5" i="13"/>
  <c r="AD5" i="13"/>
  <c r="AH5" i="13"/>
  <c r="AJ5" i="13"/>
  <c r="AC5" i="13"/>
  <c r="AG5" i="13"/>
  <c r="AI5" i="13"/>
  <c r="AN4" i="13"/>
  <c r="AM4" i="13"/>
  <c r="AL4" i="13"/>
  <c r="AK4" i="13"/>
  <c r="AF4" i="13"/>
  <c r="AE4" i="13"/>
  <c r="AD4" i="13"/>
  <c r="AH4" i="13"/>
  <c r="AJ4" i="13"/>
  <c r="AC4" i="13"/>
  <c r="AG4" i="13"/>
  <c r="AI4" i="13"/>
  <c r="AC4" i="12"/>
  <c r="AG4" i="12"/>
  <c r="AD4" i="12"/>
  <c r="AH4" i="12"/>
  <c r="AD41" i="12"/>
  <c r="AH41" i="12"/>
  <c r="AD39" i="12"/>
  <c r="AH39" i="12"/>
  <c r="AD37" i="12"/>
  <c r="AH37" i="12"/>
  <c r="AD36" i="12"/>
  <c r="AH36" i="12"/>
  <c r="AD34" i="12"/>
  <c r="AH34" i="12"/>
  <c r="AD33" i="12"/>
  <c r="AH33" i="12"/>
  <c r="AH32" i="12"/>
  <c r="AD28" i="12"/>
  <c r="AH28" i="12"/>
  <c r="AD26" i="12"/>
  <c r="AH26" i="12"/>
  <c r="AD24" i="12"/>
  <c r="AH24" i="12"/>
  <c r="AD23" i="12"/>
  <c r="AH23" i="12"/>
  <c r="AH19" i="12"/>
  <c r="AD17" i="12"/>
  <c r="AH17" i="12"/>
  <c r="AD15" i="12"/>
  <c r="AH15" i="12"/>
  <c r="AD12" i="12"/>
  <c r="AH12" i="12"/>
  <c r="AD10" i="12"/>
  <c r="AH10" i="12"/>
  <c r="AD9" i="12"/>
  <c r="AH9" i="12"/>
  <c r="AD6" i="12"/>
  <c r="AH6" i="12"/>
  <c r="AC38" i="12"/>
  <c r="AG38" i="12"/>
  <c r="AC35" i="12"/>
  <c r="AG35" i="12"/>
  <c r="AG32" i="12"/>
  <c r="AC31" i="12"/>
  <c r="AG31" i="12"/>
  <c r="AC25" i="12"/>
  <c r="AG25" i="12"/>
  <c r="AC22" i="12"/>
  <c r="AG22" i="12"/>
  <c r="AG19" i="12"/>
  <c r="AC18" i="12"/>
  <c r="AG18" i="12"/>
  <c r="AC13" i="12"/>
  <c r="AG13" i="12"/>
  <c r="AC5" i="12"/>
  <c r="AG5" i="12"/>
  <c r="AN41" i="12"/>
  <c r="AM41" i="12"/>
  <c r="AL41" i="12"/>
  <c r="AK41" i="12"/>
  <c r="AF41" i="12"/>
  <c r="AE41" i="12"/>
  <c r="AC41" i="12"/>
  <c r="AG41" i="12"/>
  <c r="AN39" i="12"/>
  <c r="AM39" i="12"/>
  <c r="AL39" i="12"/>
  <c r="AK39" i="12"/>
  <c r="AF39" i="12"/>
  <c r="AE39" i="12"/>
  <c r="AC39" i="12"/>
  <c r="AG39" i="12"/>
  <c r="AN38" i="12"/>
  <c r="AM38" i="12"/>
  <c r="AL38" i="12"/>
  <c r="AK38" i="12"/>
  <c r="AF38" i="12"/>
  <c r="AE38" i="12"/>
  <c r="AD38" i="12"/>
  <c r="AH38" i="12"/>
  <c r="AN37" i="12"/>
  <c r="AM37" i="12"/>
  <c r="AL37" i="12"/>
  <c r="AK37" i="12"/>
  <c r="AF37" i="12"/>
  <c r="AE37" i="12"/>
  <c r="AC37" i="12"/>
  <c r="AG37" i="12"/>
  <c r="AN36" i="12"/>
  <c r="AM36" i="12"/>
  <c r="AL36" i="12"/>
  <c r="AK36" i="12"/>
  <c r="AF36" i="12"/>
  <c r="AE36" i="12"/>
  <c r="AC36" i="12"/>
  <c r="AG36" i="12"/>
  <c r="AN35" i="12"/>
  <c r="AM35" i="12"/>
  <c r="AL35" i="12"/>
  <c r="AK35" i="12"/>
  <c r="AF35" i="12"/>
  <c r="AE35" i="12"/>
  <c r="AD35" i="12"/>
  <c r="AH35" i="12"/>
  <c r="AN34" i="12"/>
  <c r="AM34" i="12"/>
  <c r="AL34" i="12"/>
  <c r="AK34" i="12"/>
  <c r="AF34" i="12"/>
  <c r="AE34" i="12"/>
  <c r="AC34" i="12"/>
  <c r="AG34" i="12"/>
  <c r="AN33" i="12"/>
  <c r="AM33" i="12"/>
  <c r="AL33" i="12"/>
  <c r="AK33" i="12"/>
  <c r="AF33" i="12"/>
  <c r="AE33" i="12"/>
  <c r="AC33" i="12"/>
  <c r="AG33" i="12"/>
  <c r="AN32" i="12"/>
  <c r="AM32" i="12"/>
  <c r="AL32" i="12"/>
  <c r="AK32" i="12"/>
  <c r="AN31" i="12"/>
  <c r="AM31" i="12"/>
  <c r="AL31" i="12"/>
  <c r="AK31" i="12"/>
  <c r="AF31" i="12"/>
  <c r="AE31" i="12"/>
  <c r="AD31" i="12"/>
  <c r="AH31" i="12"/>
  <c r="AN28" i="12"/>
  <c r="AM28" i="12"/>
  <c r="AL28" i="12"/>
  <c r="AK28" i="12"/>
  <c r="AF28" i="12"/>
  <c r="AE28" i="12"/>
  <c r="AC28" i="12"/>
  <c r="AG28" i="12"/>
  <c r="AN27" i="12"/>
  <c r="AM27" i="12"/>
  <c r="AL27" i="12"/>
  <c r="AK27" i="12"/>
  <c r="AF27" i="12"/>
  <c r="AE27" i="12"/>
  <c r="AD27" i="12"/>
  <c r="AH27" i="12"/>
  <c r="AC27" i="12"/>
  <c r="AG27" i="12"/>
  <c r="P27" i="12"/>
  <c r="O27" i="12"/>
  <c r="N27" i="12"/>
  <c r="M27" i="12"/>
  <c r="AN26" i="12"/>
  <c r="AM26" i="12"/>
  <c r="AL26" i="12"/>
  <c r="AK26" i="12"/>
  <c r="AF26" i="12"/>
  <c r="AE26" i="12"/>
  <c r="AC26" i="12"/>
  <c r="AG26" i="12"/>
  <c r="AN25" i="12"/>
  <c r="AM25" i="12"/>
  <c r="AL25" i="12"/>
  <c r="AK25" i="12"/>
  <c r="AF25" i="12"/>
  <c r="AE25" i="12"/>
  <c r="AD25" i="12"/>
  <c r="AH25" i="12"/>
  <c r="AN24" i="12"/>
  <c r="AM24" i="12"/>
  <c r="AL24" i="12"/>
  <c r="AK24" i="12"/>
  <c r="AF24" i="12"/>
  <c r="AE24" i="12"/>
  <c r="AC24" i="12"/>
  <c r="AG24" i="12"/>
  <c r="AN23" i="12"/>
  <c r="AM23" i="12"/>
  <c r="AL23" i="12"/>
  <c r="AK23" i="12"/>
  <c r="AF23" i="12"/>
  <c r="AE23" i="12"/>
  <c r="AC23" i="12"/>
  <c r="AG23" i="12"/>
  <c r="AN22" i="12"/>
  <c r="AM22" i="12"/>
  <c r="AL22" i="12"/>
  <c r="AK22" i="12"/>
  <c r="AF22" i="12"/>
  <c r="AE22" i="12"/>
  <c r="AD22" i="12"/>
  <c r="AH22" i="12"/>
  <c r="AN20" i="12"/>
  <c r="AM20" i="12"/>
  <c r="AL20" i="12"/>
  <c r="AK20" i="12"/>
  <c r="AF20" i="12"/>
  <c r="AE20" i="12"/>
  <c r="AD20" i="12"/>
  <c r="AC20" i="12"/>
  <c r="L20" i="12"/>
  <c r="P20" i="12"/>
  <c r="K20" i="12"/>
  <c r="O20" i="12"/>
  <c r="J20" i="12"/>
  <c r="N20" i="12"/>
  <c r="I20" i="12"/>
  <c r="M20" i="12"/>
  <c r="AN18" i="12"/>
  <c r="AM18" i="12"/>
  <c r="AL18" i="12"/>
  <c r="AK18" i="12"/>
  <c r="AF18" i="12"/>
  <c r="AE18" i="12"/>
  <c r="AD18" i="12"/>
  <c r="AH18" i="12"/>
  <c r="AN17" i="12"/>
  <c r="AM17" i="12"/>
  <c r="AL17" i="12"/>
  <c r="AK17" i="12"/>
  <c r="AF17" i="12"/>
  <c r="AE17" i="12"/>
  <c r="AC17" i="12"/>
  <c r="AG17" i="12"/>
  <c r="P17" i="12"/>
  <c r="O17" i="12"/>
  <c r="N17" i="12"/>
  <c r="M17" i="12"/>
  <c r="AN16" i="12"/>
  <c r="AM16" i="12"/>
  <c r="AL16" i="12"/>
  <c r="AK16" i="12"/>
  <c r="AF16" i="12"/>
  <c r="AE16" i="12"/>
  <c r="AD16" i="12"/>
  <c r="AH16" i="12"/>
  <c r="AC16" i="12"/>
  <c r="AG16" i="12"/>
  <c r="AN15" i="12"/>
  <c r="AM15" i="12"/>
  <c r="AL15" i="12"/>
  <c r="AK15" i="12"/>
  <c r="AF15" i="12"/>
  <c r="AE15" i="12"/>
  <c r="AC15" i="12"/>
  <c r="AG15" i="12"/>
  <c r="AN13" i="12"/>
  <c r="AM13" i="12"/>
  <c r="AL13" i="12"/>
  <c r="AK13" i="12"/>
  <c r="AF13" i="12"/>
  <c r="AE13" i="12"/>
  <c r="AD13" i="12"/>
  <c r="AH13" i="12"/>
  <c r="AN12" i="12"/>
  <c r="AM12" i="12"/>
  <c r="AL12" i="12"/>
  <c r="AK12" i="12"/>
  <c r="AF12" i="12"/>
  <c r="AE12" i="12"/>
  <c r="AC12" i="12"/>
  <c r="AG12" i="12"/>
  <c r="AN11" i="12"/>
  <c r="AM11" i="12"/>
  <c r="AL11" i="12"/>
  <c r="AK11" i="12"/>
  <c r="AF11" i="12"/>
  <c r="AE11" i="12"/>
  <c r="AD11" i="12"/>
  <c r="AH11" i="12"/>
  <c r="AC11" i="12"/>
  <c r="AG11" i="12"/>
  <c r="AN10" i="12"/>
  <c r="AM10" i="12"/>
  <c r="AL10" i="12"/>
  <c r="AK10" i="12"/>
  <c r="AF10" i="12"/>
  <c r="AE10" i="12"/>
  <c r="AC10" i="12"/>
  <c r="AG10" i="12"/>
  <c r="AN9" i="12"/>
  <c r="AM9" i="12"/>
  <c r="AL9" i="12"/>
  <c r="AK9" i="12"/>
  <c r="AF9" i="12"/>
  <c r="AE9" i="12"/>
  <c r="AC9" i="12"/>
  <c r="AG9" i="12"/>
  <c r="AN7" i="12"/>
  <c r="AM7" i="12"/>
  <c r="AL7" i="12"/>
  <c r="AK7" i="12"/>
  <c r="AF7" i="12"/>
  <c r="AE7" i="12"/>
  <c r="AD7" i="12"/>
  <c r="AC7" i="12"/>
  <c r="L7" i="12"/>
  <c r="P7" i="12"/>
  <c r="K7" i="12"/>
  <c r="O7" i="12"/>
  <c r="J7" i="12"/>
  <c r="N7" i="12"/>
  <c r="I7" i="12"/>
  <c r="M7" i="12"/>
  <c r="AL6" i="12"/>
  <c r="AK6" i="12"/>
  <c r="AC6" i="12"/>
  <c r="AG6" i="12"/>
  <c r="AN5" i="12"/>
  <c r="AM5" i="12"/>
  <c r="AL5" i="12"/>
  <c r="AK5" i="12"/>
  <c r="AF5" i="12"/>
  <c r="AE5" i="12"/>
  <c r="AD5" i="12"/>
  <c r="AH5" i="12"/>
  <c r="AN4" i="12"/>
  <c r="AM4" i="12"/>
  <c r="AL4" i="12"/>
  <c r="AK4" i="12"/>
  <c r="AF4" i="12"/>
  <c r="AE4" i="12"/>
  <c r="AG42" i="11"/>
  <c r="AF42" i="11"/>
  <c r="AE42" i="11"/>
  <c r="AD42" i="11"/>
  <c r="AC42" i="11"/>
  <c r="AG41" i="11"/>
  <c r="AF41" i="11"/>
  <c r="AE41" i="11"/>
  <c r="AD41" i="11"/>
  <c r="AC41" i="11"/>
  <c r="AG39" i="11"/>
  <c r="AF39" i="11"/>
  <c r="AE39" i="11"/>
  <c r="AD39" i="11"/>
  <c r="AC39" i="11"/>
  <c r="AG38" i="11"/>
  <c r="AF38" i="11"/>
  <c r="AE38" i="11"/>
  <c r="AD38" i="11"/>
  <c r="AC38" i="11"/>
  <c r="AG37" i="11"/>
  <c r="AF37" i="11"/>
  <c r="AE37" i="11"/>
  <c r="AD37" i="11"/>
  <c r="AC37" i="11"/>
  <c r="AG36" i="11"/>
  <c r="AF36" i="11"/>
  <c r="AE36" i="11"/>
  <c r="AD36" i="11"/>
  <c r="AC36" i="11"/>
  <c r="AG35" i="11"/>
  <c r="AF35" i="11"/>
  <c r="AE35" i="11"/>
  <c r="AD35" i="11"/>
  <c r="AC35" i="11"/>
  <c r="AG34" i="11"/>
  <c r="AF34" i="11"/>
  <c r="AE34" i="11"/>
  <c r="AD34" i="11"/>
  <c r="AC34" i="11"/>
  <c r="AG33" i="11"/>
  <c r="AF33" i="11"/>
  <c r="AE33" i="11"/>
  <c r="AD33" i="11"/>
  <c r="AC33" i="11"/>
  <c r="AG32" i="11"/>
  <c r="AG31" i="11"/>
  <c r="AF31" i="11"/>
  <c r="AE31" i="11"/>
  <c r="AD31" i="11"/>
  <c r="AC31" i="11"/>
  <c r="AG28" i="11"/>
  <c r="AF28" i="11"/>
  <c r="AE28" i="11"/>
  <c r="AD28" i="11"/>
  <c r="AC28" i="11"/>
  <c r="AG27" i="11"/>
  <c r="AF27" i="11"/>
  <c r="AE27" i="11"/>
  <c r="AD27" i="11"/>
  <c r="AC27" i="11"/>
  <c r="P27" i="11"/>
  <c r="O27" i="11"/>
  <c r="N27" i="11"/>
  <c r="M27" i="11"/>
  <c r="AG26" i="11"/>
  <c r="AF26" i="11"/>
  <c r="AE26" i="11"/>
  <c r="AD26" i="11"/>
  <c r="AC26" i="11"/>
  <c r="AG25" i="11"/>
  <c r="AF25" i="11"/>
  <c r="AE25" i="11"/>
  <c r="AD25" i="11"/>
  <c r="AC25" i="11"/>
  <c r="AG24" i="11"/>
  <c r="AF24" i="11"/>
  <c r="AE24" i="11"/>
  <c r="AD24" i="11"/>
  <c r="AC24" i="11"/>
  <c r="AG23" i="11"/>
  <c r="AF23" i="11"/>
  <c r="AE23" i="11"/>
  <c r="AD23" i="11"/>
  <c r="AC23" i="11"/>
  <c r="AG22" i="11"/>
  <c r="AF22" i="11"/>
  <c r="AE22" i="11"/>
  <c r="AD22" i="11"/>
  <c r="AC22" i="11"/>
  <c r="AG20" i="11"/>
  <c r="AF20" i="11"/>
  <c r="AE20" i="11"/>
  <c r="AD20" i="11"/>
  <c r="AC20" i="11"/>
  <c r="L20" i="11"/>
  <c r="P20" i="11"/>
  <c r="K20" i="11"/>
  <c r="O20" i="11"/>
  <c r="J20" i="11"/>
  <c r="N20" i="11"/>
  <c r="I20" i="11"/>
  <c r="M20" i="11"/>
  <c r="AG18" i="11"/>
  <c r="AF18" i="11"/>
  <c r="AE18" i="11"/>
  <c r="AD18" i="11"/>
  <c r="AC18" i="11"/>
  <c r="AG17" i="11"/>
  <c r="AF17" i="11"/>
  <c r="AE17" i="11"/>
  <c r="AD17" i="11"/>
  <c r="AC17" i="11"/>
  <c r="P17" i="11"/>
  <c r="O17" i="11"/>
  <c r="N17" i="11"/>
  <c r="M17" i="11"/>
  <c r="AG16" i="11"/>
  <c r="AF16" i="11"/>
  <c r="AE16" i="11"/>
  <c r="AD16" i="11"/>
  <c r="AC16" i="11"/>
  <c r="AG15" i="11"/>
  <c r="AF15" i="11"/>
  <c r="AE15" i="11"/>
  <c r="AD15" i="11"/>
  <c r="AC15" i="11"/>
  <c r="AG13" i="11"/>
  <c r="AF13" i="11"/>
  <c r="AE13" i="11"/>
  <c r="AD13" i="11"/>
  <c r="AC13" i="11"/>
  <c r="AG12" i="11"/>
  <c r="AF12" i="11"/>
  <c r="AE12" i="11"/>
  <c r="AD12" i="11"/>
  <c r="AC12" i="11"/>
  <c r="AG11" i="11"/>
  <c r="AF11" i="11"/>
  <c r="AE11" i="11"/>
  <c r="AD11" i="11"/>
  <c r="AC11" i="11"/>
  <c r="AG10" i="11"/>
  <c r="AF10" i="11"/>
  <c r="AE10" i="11"/>
  <c r="AD10" i="11"/>
  <c r="AC10" i="11"/>
  <c r="AG9" i="11"/>
  <c r="AF9" i="11"/>
  <c r="AE9" i="11"/>
  <c r="AD9" i="11"/>
  <c r="AC9" i="11"/>
  <c r="AG7" i="11"/>
  <c r="AF7" i="11"/>
  <c r="AE7" i="11"/>
  <c r="AD7" i="11"/>
  <c r="AC7" i="11"/>
  <c r="L7" i="11"/>
  <c r="P7" i="11"/>
  <c r="K7" i="11"/>
  <c r="O7" i="11"/>
  <c r="J7" i="11"/>
  <c r="N7" i="11"/>
  <c r="I7" i="11"/>
  <c r="M7" i="11"/>
  <c r="AG6" i="11"/>
  <c r="AD6" i="11"/>
  <c r="AC6" i="11"/>
  <c r="AG5" i="11"/>
  <c r="AF5" i="11"/>
  <c r="AE5" i="11"/>
  <c r="AD5" i="11"/>
  <c r="AC5" i="11"/>
  <c r="AI4" i="11"/>
  <c r="AG4" i="11"/>
  <c r="AF4" i="11"/>
  <c r="AE4" i="11"/>
  <c r="AD4" i="11"/>
  <c r="AC4" i="11"/>
  <c r="AJ42" i="10"/>
  <c r="AF42" i="10"/>
  <c r="AE42" i="10"/>
  <c r="AD42" i="10"/>
  <c r="AC42" i="10"/>
  <c r="AJ41" i="10"/>
  <c r="AF41" i="10"/>
  <c r="AE41" i="10"/>
  <c r="AD41" i="10"/>
  <c r="AC41" i="10"/>
  <c r="AJ39" i="10"/>
  <c r="AF39" i="10"/>
  <c r="AE39" i="10"/>
  <c r="AD39" i="10"/>
  <c r="AC39" i="10"/>
  <c r="AJ38" i="10"/>
  <c r="AF38" i="10"/>
  <c r="AE38" i="10"/>
  <c r="AD38" i="10"/>
  <c r="AC38" i="10"/>
  <c r="AJ37" i="10"/>
  <c r="AF37" i="10"/>
  <c r="AE37" i="10"/>
  <c r="AD37" i="10"/>
  <c r="AC37" i="10"/>
  <c r="AJ36" i="10"/>
  <c r="AF36" i="10"/>
  <c r="AE36" i="10"/>
  <c r="AD36" i="10"/>
  <c r="AC36" i="10"/>
  <c r="AJ35" i="10"/>
  <c r="AF35" i="10"/>
  <c r="AE35" i="10"/>
  <c r="AD35" i="10"/>
  <c r="AC35" i="10"/>
  <c r="AJ34" i="10"/>
  <c r="AF34" i="10"/>
  <c r="AE34" i="10"/>
  <c r="AD34" i="10"/>
  <c r="AC34" i="10"/>
  <c r="AJ33" i="10"/>
  <c r="AF33" i="10"/>
  <c r="AE33" i="10"/>
  <c r="AD33" i="10"/>
  <c r="AC33" i="10"/>
  <c r="AJ32" i="10"/>
  <c r="AJ31" i="10"/>
  <c r="AF31" i="10"/>
  <c r="AE31" i="10"/>
  <c r="AD31" i="10"/>
  <c r="AC31" i="10"/>
  <c r="AJ28" i="10"/>
  <c r="AF28" i="10"/>
  <c r="AE28" i="10"/>
  <c r="AD28" i="10"/>
  <c r="AC28" i="10"/>
  <c r="AJ27" i="10"/>
  <c r="AF27" i="10"/>
  <c r="AE27" i="10"/>
  <c r="AD27" i="10"/>
  <c r="AC27" i="10"/>
  <c r="P27" i="10"/>
  <c r="O27" i="10"/>
  <c r="N27" i="10"/>
  <c r="M27" i="10"/>
  <c r="AJ26" i="10"/>
  <c r="AF26" i="10"/>
  <c r="AE26" i="10"/>
  <c r="AD26" i="10"/>
  <c r="AC26" i="10"/>
  <c r="AJ25" i="10"/>
  <c r="AF25" i="10"/>
  <c r="AE25" i="10"/>
  <c r="AD25" i="10"/>
  <c r="AC25" i="10"/>
  <c r="AJ24" i="10"/>
  <c r="AF24" i="10"/>
  <c r="AE24" i="10"/>
  <c r="AD24" i="10"/>
  <c r="AC24" i="10"/>
  <c r="AJ23" i="10"/>
  <c r="AF23" i="10"/>
  <c r="AE23" i="10"/>
  <c r="AD23" i="10"/>
  <c r="AC23" i="10"/>
  <c r="AJ22" i="10"/>
  <c r="AF22" i="10"/>
  <c r="AE22" i="10"/>
  <c r="AD22" i="10"/>
  <c r="AC22" i="10"/>
  <c r="AJ20" i="10"/>
  <c r="AF20" i="10"/>
  <c r="AE20" i="10"/>
  <c r="AD20" i="10"/>
  <c r="AC20" i="10"/>
  <c r="L20" i="10"/>
  <c r="P20" i="10"/>
  <c r="K20" i="10"/>
  <c r="O20" i="10"/>
  <c r="J20" i="10"/>
  <c r="N20" i="10"/>
  <c r="I20" i="10"/>
  <c r="M20" i="10"/>
  <c r="AJ18" i="10"/>
  <c r="AF18" i="10"/>
  <c r="AE18" i="10"/>
  <c r="AD18" i="10"/>
  <c r="AC18" i="10"/>
  <c r="AJ17" i="10"/>
  <c r="AF17" i="10"/>
  <c r="AE17" i="10"/>
  <c r="AD17" i="10"/>
  <c r="AC17" i="10"/>
  <c r="P17" i="10"/>
  <c r="O17" i="10"/>
  <c r="N17" i="10"/>
  <c r="M17" i="10"/>
  <c r="AJ16" i="10"/>
  <c r="AF16" i="10"/>
  <c r="AE16" i="10"/>
  <c r="AD16" i="10"/>
  <c r="AC16" i="10"/>
  <c r="AJ15" i="10"/>
  <c r="AF15" i="10"/>
  <c r="AE15" i="10"/>
  <c r="AD15" i="10"/>
  <c r="AC15" i="10"/>
  <c r="AJ13" i="10"/>
  <c r="AF13" i="10"/>
  <c r="AE13" i="10"/>
  <c r="AD13" i="10"/>
  <c r="AC13" i="10"/>
  <c r="AJ12" i="10"/>
  <c r="AF12" i="10"/>
  <c r="AE12" i="10"/>
  <c r="AD12" i="10"/>
  <c r="AC12" i="10"/>
  <c r="AJ11" i="10"/>
  <c r="AF11" i="10"/>
  <c r="AE11" i="10"/>
  <c r="AD11" i="10"/>
  <c r="AC11" i="10"/>
  <c r="AJ10" i="10"/>
  <c r="AF10" i="10"/>
  <c r="AE10" i="10"/>
  <c r="AD10" i="10"/>
  <c r="AC10" i="10"/>
  <c r="AJ9" i="10"/>
  <c r="AF9" i="10"/>
  <c r="AE9" i="10"/>
  <c r="AD9" i="10"/>
  <c r="AC9" i="10"/>
  <c r="AJ7" i="10"/>
  <c r="AF7" i="10"/>
  <c r="AE7" i="10"/>
  <c r="AD7" i="10"/>
  <c r="AC7" i="10"/>
  <c r="L7" i="10"/>
  <c r="P7" i="10"/>
  <c r="K7" i="10"/>
  <c r="O7" i="10"/>
  <c r="J7" i="10"/>
  <c r="N7" i="10"/>
  <c r="I7" i="10"/>
  <c r="M7" i="10"/>
  <c r="AD6" i="10"/>
  <c r="AC6" i="10"/>
  <c r="AJ5" i="10"/>
  <c r="AF5" i="10"/>
  <c r="AE5" i="10"/>
  <c r="AD5" i="10"/>
  <c r="AC5" i="10"/>
  <c r="AJ4" i="10"/>
  <c r="AH4" i="10"/>
  <c r="AF4" i="10"/>
  <c r="AE4" i="10"/>
  <c r="AD4" i="10"/>
  <c r="AC4" i="10"/>
  <c r="AJ42" i="9"/>
  <c r="AI42" i="9"/>
  <c r="AH42" i="9"/>
  <c r="AG42" i="9"/>
  <c r="AF42" i="9"/>
  <c r="AE42" i="9"/>
  <c r="AD42" i="9"/>
  <c r="AC42" i="9"/>
  <c r="AJ41" i="9"/>
  <c r="AI41" i="9"/>
  <c r="AH41" i="9"/>
  <c r="AG41" i="9"/>
  <c r="AF41" i="9"/>
  <c r="AE41" i="9"/>
  <c r="AD41" i="9"/>
  <c r="AC41" i="9"/>
  <c r="AJ39" i="9"/>
  <c r="AI39" i="9"/>
  <c r="AH39" i="9"/>
  <c r="AG39" i="9"/>
  <c r="AF39" i="9"/>
  <c r="AE39" i="9"/>
  <c r="AD39" i="9"/>
  <c r="AC39" i="9"/>
  <c r="AJ38" i="9"/>
  <c r="AI38" i="9"/>
  <c r="AH38" i="9"/>
  <c r="AG38" i="9"/>
  <c r="AF38" i="9"/>
  <c r="AE38" i="9"/>
  <c r="AD38" i="9"/>
  <c r="AC38" i="9"/>
  <c r="AJ37" i="9"/>
  <c r="AI37" i="9"/>
  <c r="AH37" i="9"/>
  <c r="AG37" i="9"/>
  <c r="AF37" i="9"/>
  <c r="AE37" i="9"/>
  <c r="AD37" i="9"/>
  <c r="AC37" i="9"/>
  <c r="AJ36" i="9"/>
  <c r="AI36" i="9"/>
  <c r="AH36" i="9"/>
  <c r="AG36" i="9"/>
  <c r="AF36" i="9"/>
  <c r="AE36" i="9"/>
  <c r="AD36" i="9"/>
  <c r="AC36" i="9"/>
  <c r="AJ35" i="9"/>
  <c r="AI35" i="9"/>
  <c r="AH35" i="9"/>
  <c r="AG35" i="9"/>
  <c r="AF35" i="9"/>
  <c r="AE35" i="9"/>
  <c r="AD35" i="9"/>
  <c r="AC35" i="9"/>
  <c r="AJ34" i="9"/>
  <c r="AI34" i="9"/>
  <c r="AH34" i="9"/>
  <c r="AG34" i="9"/>
  <c r="AF34" i="9"/>
  <c r="AE34" i="9"/>
  <c r="AD34" i="9"/>
  <c r="AC34" i="9"/>
  <c r="AJ33" i="9"/>
  <c r="AI33" i="9"/>
  <c r="AH33" i="9"/>
  <c r="AG33" i="9"/>
  <c r="AF33" i="9"/>
  <c r="AE33" i="9"/>
  <c r="AD33" i="9"/>
  <c r="AC33" i="9"/>
  <c r="AJ32" i="9"/>
  <c r="AI32" i="9"/>
  <c r="AH32" i="9"/>
  <c r="AG32" i="9"/>
  <c r="AJ31" i="9"/>
  <c r="AI31" i="9"/>
  <c r="AH31" i="9"/>
  <c r="AG31" i="9"/>
  <c r="AF31" i="9"/>
  <c r="AE31" i="9"/>
  <c r="AD31" i="9"/>
  <c r="AC31" i="9"/>
  <c r="AJ28" i="9"/>
  <c r="AI28" i="9"/>
  <c r="AH28" i="9"/>
  <c r="AG28" i="9"/>
  <c r="AF28" i="9"/>
  <c r="AE28" i="9"/>
  <c r="AD28" i="9"/>
  <c r="AC28" i="9"/>
  <c r="AJ27" i="9"/>
  <c r="AI27" i="9"/>
  <c r="AH27" i="9"/>
  <c r="AG27" i="9"/>
  <c r="AF27" i="9"/>
  <c r="AE27" i="9"/>
  <c r="AD27" i="9"/>
  <c r="AC27" i="9"/>
  <c r="AJ26" i="9"/>
  <c r="AI26" i="9"/>
  <c r="AH26" i="9"/>
  <c r="AG26" i="9"/>
  <c r="AF26" i="9"/>
  <c r="AE26" i="9"/>
  <c r="AD26" i="9"/>
  <c r="AC26" i="9"/>
  <c r="AJ25" i="9"/>
  <c r="AI25" i="9"/>
  <c r="AH25" i="9"/>
  <c r="AG25" i="9"/>
  <c r="AF25" i="9"/>
  <c r="AE25" i="9"/>
  <c r="AD25" i="9"/>
  <c r="AC25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AJ22" i="9"/>
  <c r="AI22" i="9"/>
  <c r="AH22" i="9"/>
  <c r="AG22" i="9"/>
  <c r="AF22" i="9"/>
  <c r="AE22" i="9"/>
  <c r="AD22" i="9"/>
  <c r="AC22" i="9"/>
  <c r="AJ20" i="9"/>
  <c r="AI20" i="9"/>
  <c r="AH20" i="9"/>
  <c r="AG20" i="9"/>
  <c r="AF20" i="9"/>
  <c r="AE20" i="9"/>
  <c r="AD20" i="9"/>
  <c r="AC20" i="9"/>
  <c r="L20" i="9"/>
  <c r="P20" i="9"/>
  <c r="K20" i="9"/>
  <c r="J20" i="9"/>
  <c r="I20" i="9"/>
  <c r="AJ18" i="9"/>
  <c r="AI18" i="9"/>
  <c r="AH18" i="9"/>
  <c r="AG18" i="9"/>
  <c r="AF18" i="9"/>
  <c r="AE18" i="9"/>
  <c r="AD18" i="9"/>
  <c r="AC18" i="9"/>
  <c r="AJ17" i="9"/>
  <c r="AI17" i="9"/>
  <c r="AH17" i="9"/>
  <c r="AG17" i="9"/>
  <c r="AF17" i="9"/>
  <c r="AE17" i="9"/>
  <c r="AD17" i="9"/>
  <c r="AC17" i="9"/>
  <c r="AJ16" i="9"/>
  <c r="AI16" i="9"/>
  <c r="AH16" i="9"/>
  <c r="AG16" i="9"/>
  <c r="AF16" i="9"/>
  <c r="AE16" i="9"/>
  <c r="AD16" i="9"/>
  <c r="AC16" i="9"/>
  <c r="AJ15" i="9"/>
  <c r="AI15" i="9"/>
  <c r="AH15" i="9"/>
  <c r="AG15" i="9"/>
  <c r="AF15" i="9"/>
  <c r="AE15" i="9"/>
  <c r="AD15" i="9"/>
  <c r="AC15" i="9"/>
  <c r="AJ13" i="9"/>
  <c r="AI13" i="9"/>
  <c r="AH13" i="9"/>
  <c r="AG13" i="9"/>
  <c r="AF13" i="9"/>
  <c r="AE13" i="9"/>
  <c r="AD13" i="9"/>
  <c r="AC13" i="9"/>
  <c r="AJ12" i="9"/>
  <c r="AI12" i="9"/>
  <c r="AH12" i="9"/>
  <c r="AG12" i="9"/>
  <c r="AF12" i="9"/>
  <c r="AE12" i="9"/>
  <c r="AD12" i="9"/>
  <c r="AC12" i="9"/>
  <c r="AJ11" i="9"/>
  <c r="AI11" i="9"/>
  <c r="AH11" i="9"/>
  <c r="AG11" i="9"/>
  <c r="AF11" i="9"/>
  <c r="AE11" i="9"/>
  <c r="AD11" i="9"/>
  <c r="AC11" i="9"/>
  <c r="AJ10" i="9"/>
  <c r="AI10" i="9"/>
  <c r="AH10" i="9"/>
  <c r="AG10" i="9"/>
  <c r="AF10" i="9"/>
  <c r="AE10" i="9"/>
  <c r="AD10" i="9"/>
  <c r="AC10" i="9"/>
  <c r="AJ9" i="9"/>
  <c r="AI9" i="9"/>
  <c r="AH9" i="9"/>
  <c r="AG9" i="9"/>
  <c r="AF9" i="9"/>
  <c r="AE9" i="9"/>
  <c r="AD9" i="9"/>
  <c r="AC9" i="9"/>
  <c r="AJ7" i="9"/>
  <c r="AI7" i="9"/>
  <c r="AH7" i="9"/>
  <c r="AG7" i="9"/>
  <c r="AF7" i="9"/>
  <c r="AE7" i="9"/>
  <c r="AD7" i="9"/>
  <c r="AC7" i="9"/>
  <c r="L7" i="9"/>
  <c r="P7" i="9"/>
  <c r="K7" i="9"/>
  <c r="J7" i="9"/>
  <c r="I7" i="9"/>
  <c r="AH6" i="9"/>
  <c r="AG6" i="9"/>
  <c r="AD6" i="9"/>
  <c r="AC6" i="9"/>
  <c r="AJ5" i="9"/>
  <c r="AI5" i="9"/>
  <c r="AH5" i="9"/>
  <c r="AG5" i="9"/>
  <c r="AF5" i="9"/>
  <c r="AE5" i="9"/>
  <c r="AD5" i="9"/>
  <c r="AC5" i="9"/>
  <c r="AJ4" i="9"/>
  <c r="AI4" i="9"/>
  <c r="AH4" i="9"/>
  <c r="AG4" i="9"/>
  <c r="AF4" i="9"/>
  <c r="AE4" i="9"/>
  <c r="AD4" i="9"/>
  <c r="AC4" i="9"/>
  <c r="AJ42" i="7"/>
  <c r="AI42" i="7"/>
  <c r="AH42" i="7"/>
  <c r="AG42" i="7"/>
  <c r="AF42" i="7"/>
  <c r="AE42" i="7"/>
  <c r="AD42" i="7"/>
  <c r="AC42" i="7"/>
  <c r="AJ41" i="7"/>
  <c r="AI41" i="7"/>
  <c r="AH41" i="7"/>
  <c r="AG41" i="7"/>
  <c r="AF41" i="7"/>
  <c r="AE41" i="7"/>
  <c r="AD41" i="7"/>
  <c r="AC41" i="7"/>
  <c r="AJ39" i="7"/>
  <c r="AI39" i="7"/>
  <c r="AH39" i="7"/>
  <c r="AG39" i="7"/>
  <c r="AF39" i="7"/>
  <c r="AE39" i="7"/>
  <c r="AD39" i="7"/>
  <c r="AC39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5" i="7"/>
  <c r="AI35" i="7"/>
  <c r="AH35" i="7"/>
  <c r="AG35" i="7"/>
  <c r="AF35" i="7"/>
  <c r="AE35" i="7"/>
  <c r="AD35" i="7"/>
  <c r="AC35" i="7"/>
  <c r="AJ34" i="7"/>
  <c r="AI34" i="7"/>
  <c r="AH34" i="7"/>
  <c r="AG34" i="7"/>
  <c r="AF34" i="7"/>
  <c r="AE34" i="7"/>
  <c r="AD34" i="7"/>
  <c r="AC34" i="7"/>
  <c r="AJ33" i="7"/>
  <c r="AI33" i="7"/>
  <c r="AH33" i="7"/>
  <c r="AG33" i="7"/>
  <c r="AF33" i="7"/>
  <c r="AE33" i="7"/>
  <c r="AD33" i="7"/>
  <c r="AC33" i="7"/>
  <c r="AJ32" i="7"/>
  <c r="AI32" i="7"/>
  <c r="AH32" i="7"/>
  <c r="AG32" i="7"/>
  <c r="AJ31" i="7"/>
  <c r="AI31" i="7"/>
  <c r="AH31" i="7"/>
  <c r="AG31" i="7"/>
  <c r="AF31" i="7"/>
  <c r="AE31" i="7"/>
  <c r="AD31" i="7"/>
  <c r="AC31" i="7"/>
  <c r="AJ28" i="7"/>
  <c r="AI28" i="7"/>
  <c r="AH28" i="7"/>
  <c r="AG28" i="7"/>
  <c r="AF28" i="7"/>
  <c r="AE28" i="7"/>
  <c r="AD28" i="7"/>
  <c r="AC28" i="7"/>
  <c r="AJ27" i="7"/>
  <c r="AI27" i="7"/>
  <c r="AH27" i="7"/>
  <c r="AG27" i="7"/>
  <c r="AF27" i="7"/>
  <c r="AE27" i="7"/>
  <c r="AD27" i="7"/>
  <c r="AC27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AJ22" i="7"/>
  <c r="AI22" i="7"/>
  <c r="AH22" i="7"/>
  <c r="AG22" i="7"/>
  <c r="AF22" i="7"/>
  <c r="AE22" i="7"/>
  <c r="AD22" i="7"/>
  <c r="AC22" i="7"/>
  <c r="AJ20" i="7"/>
  <c r="AI20" i="7"/>
  <c r="AH20" i="7"/>
  <c r="AG20" i="7"/>
  <c r="AF20" i="7"/>
  <c r="AE20" i="7"/>
  <c r="AD20" i="7"/>
  <c r="AC20" i="7"/>
  <c r="L20" i="7"/>
  <c r="P20" i="7"/>
  <c r="K20" i="7"/>
  <c r="O20" i="7"/>
  <c r="J20" i="7"/>
  <c r="N20" i="7"/>
  <c r="I20" i="7"/>
  <c r="M20" i="7"/>
  <c r="AJ18" i="7"/>
  <c r="AI18" i="7"/>
  <c r="AH18" i="7"/>
  <c r="AG18" i="7"/>
  <c r="AF18" i="7"/>
  <c r="AE18" i="7"/>
  <c r="AD18" i="7"/>
  <c r="AC18" i="7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5" i="7"/>
  <c r="AI15" i="7"/>
  <c r="AH15" i="7"/>
  <c r="AG15" i="7"/>
  <c r="AF15" i="7"/>
  <c r="AE15" i="7"/>
  <c r="AD15" i="7"/>
  <c r="AC15" i="7"/>
  <c r="AJ13" i="7"/>
  <c r="AI13" i="7"/>
  <c r="AH13" i="7"/>
  <c r="AG13" i="7"/>
  <c r="AF13" i="7"/>
  <c r="AE13" i="7"/>
  <c r="AD13" i="7"/>
  <c r="AC13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7" i="7"/>
  <c r="AI7" i="7"/>
  <c r="AH7" i="7"/>
  <c r="AG7" i="7"/>
  <c r="AF7" i="7"/>
  <c r="AE7" i="7"/>
  <c r="AD7" i="7"/>
  <c r="AC7" i="7"/>
  <c r="L7" i="7"/>
  <c r="P7" i="7"/>
  <c r="K7" i="7"/>
  <c r="O7" i="7"/>
  <c r="J7" i="7"/>
  <c r="N7" i="7"/>
  <c r="I7" i="7"/>
  <c r="M7" i="7"/>
  <c r="AH6" i="7"/>
  <c r="AG6" i="7"/>
  <c r="AD6" i="7"/>
  <c r="AC6" i="7"/>
  <c r="AJ5" i="7"/>
  <c r="AI5" i="7"/>
  <c r="AH5" i="7"/>
  <c r="AG5" i="7"/>
  <c r="AF5" i="7"/>
  <c r="AE5" i="7"/>
  <c r="AD5" i="7"/>
  <c r="AC5" i="7"/>
  <c r="AJ4" i="7"/>
  <c r="AI4" i="7"/>
  <c r="AH4" i="7"/>
  <c r="AG4" i="7"/>
  <c r="AF4" i="7"/>
  <c r="AE4" i="7"/>
  <c r="AD4" i="7"/>
  <c r="AC4" i="7"/>
  <c r="AJ42" i="6"/>
  <c r="AI42" i="6"/>
  <c r="AH42" i="6"/>
  <c r="AG42" i="6"/>
  <c r="AF42" i="6"/>
  <c r="AE42" i="6"/>
  <c r="AD42" i="6"/>
  <c r="AC42" i="6"/>
  <c r="AJ41" i="6"/>
  <c r="AI41" i="6"/>
  <c r="AH41" i="6"/>
  <c r="AG41" i="6"/>
  <c r="AF41" i="6"/>
  <c r="AE41" i="6"/>
  <c r="AD41" i="6"/>
  <c r="AC41" i="6"/>
  <c r="AJ39" i="6"/>
  <c r="AI39" i="6"/>
  <c r="AH39" i="6"/>
  <c r="AG39" i="6"/>
  <c r="AF39" i="6"/>
  <c r="AE39" i="6"/>
  <c r="AD39" i="6"/>
  <c r="AC39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5" i="6"/>
  <c r="AI35" i="6"/>
  <c r="AH35" i="6"/>
  <c r="AG35" i="6"/>
  <c r="AF35" i="6"/>
  <c r="AE35" i="6"/>
  <c r="AD35" i="6"/>
  <c r="AC35" i="6"/>
  <c r="AJ34" i="6"/>
  <c r="AI34" i="6"/>
  <c r="AH34" i="6"/>
  <c r="AG34" i="6"/>
  <c r="AF34" i="6"/>
  <c r="AE34" i="6"/>
  <c r="AD34" i="6"/>
  <c r="AC34" i="6"/>
  <c r="AJ33" i="6"/>
  <c r="AI33" i="6"/>
  <c r="AH33" i="6"/>
  <c r="AG33" i="6"/>
  <c r="AF33" i="6"/>
  <c r="AE33" i="6"/>
  <c r="AD33" i="6"/>
  <c r="AC33" i="6"/>
  <c r="AJ32" i="6"/>
  <c r="AI32" i="6"/>
  <c r="AH32" i="6"/>
  <c r="AG32" i="6"/>
  <c r="AJ31" i="6"/>
  <c r="AI31" i="6"/>
  <c r="AH31" i="6"/>
  <c r="AG31" i="6"/>
  <c r="AF31" i="6"/>
  <c r="AE31" i="6"/>
  <c r="AD31" i="6"/>
  <c r="AC31" i="6"/>
  <c r="AJ28" i="6"/>
  <c r="AI28" i="6"/>
  <c r="AH28" i="6"/>
  <c r="AG28" i="6"/>
  <c r="AF28" i="6"/>
  <c r="AE28" i="6"/>
  <c r="AD28" i="6"/>
  <c r="AC28" i="6"/>
  <c r="AJ27" i="6"/>
  <c r="AI27" i="6"/>
  <c r="AH27" i="6"/>
  <c r="AG27" i="6"/>
  <c r="AF27" i="6"/>
  <c r="AE27" i="6"/>
  <c r="AD27" i="6"/>
  <c r="AC27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AJ22" i="6"/>
  <c r="AI22" i="6"/>
  <c r="AH22" i="6"/>
  <c r="AG22" i="6"/>
  <c r="AF22" i="6"/>
  <c r="AE22" i="6"/>
  <c r="AD22" i="6"/>
  <c r="AC22" i="6"/>
  <c r="AJ20" i="6"/>
  <c r="AI20" i="6"/>
  <c r="AH20" i="6"/>
  <c r="AG20" i="6"/>
  <c r="AF20" i="6"/>
  <c r="AE20" i="6"/>
  <c r="AD20" i="6"/>
  <c r="AC20" i="6"/>
  <c r="O20" i="6"/>
  <c r="I20" i="6"/>
  <c r="M20" i="6"/>
  <c r="AJ18" i="6"/>
  <c r="AI18" i="6"/>
  <c r="AH18" i="6"/>
  <c r="AG18" i="6"/>
  <c r="AF18" i="6"/>
  <c r="AE18" i="6"/>
  <c r="AD18" i="6"/>
  <c r="AC18" i="6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5" i="6"/>
  <c r="AI15" i="6"/>
  <c r="AH15" i="6"/>
  <c r="AG15" i="6"/>
  <c r="AF15" i="6"/>
  <c r="AE15" i="6"/>
  <c r="AD15" i="6"/>
  <c r="AC15" i="6"/>
  <c r="AJ13" i="6"/>
  <c r="AI13" i="6"/>
  <c r="AH13" i="6"/>
  <c r="AG13" i="6"/>
  <c r="AF13" i="6"/>
  <c r="AE13" i="6"/>
  <c r="AD13" i="6"/>
  <c r="AC13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7" i="6"/>
  <c r="AI7" i="6"/>
  <c r="AH7" i="6"/>
  <c r="AG7" i="6"/>
  <c r="AF7" i="6"/>
  <c r="AE7" i="6"/>
  <c r="AD7" i="6"/>
  <c r="AC7" i="6"/>
  <c r="O7" i="6"/>
  <c r="I7" i="6"/>
  <c r="M7" i="6"/>
  <c r="AH6" i="6"/>
  <c r="AG6" i="6"/>
  <c r="AD6" i="6"/>
  <c r="AC6" i="6"/>
  <c r="AJ5" i="6"/>
  <c r="AI5" i="6"/>
  <c r="AH5" i="6"/>
  <c r="AG5" i="6"/>
  <c r="AF5" i="6"/>
  <c r="AE5" i="6"/>
  <c r="AD5" i="6"/>
  <c r="AC5" i="6"/>
  <c r="AJ4" i="6"/>
  <c r="AI4" i="6"/>
  <c r="AH4" i="6"/>
  <c r="AG4" i="6"/>
  <c r="AF4" i="6"/>
  <c r="AE4" i="6"/>
  <c r="AD4" i="6"/>
  <c r="AC4" i="6"/>
  <c r="AJ42" i="5"/>
  <c r="AI42" i="5"/>
  <c r="AH42" i="5"/>
  <c r="AG42" i="5"/>
  <c r="AF42" i="5"/>
  <c r="AE42" i="5"/>
  <c r="AD42" i="5"/>
  <c r="AC42" i="5"/>
  <c r="AJ41" i="5"/>
  <c r="AI41" i="5"/>
  <c r="AH41" i="5"/>
  <c r="AG41" i="5"/>
  <c r="AF41" i="5"/>
  <c r="AE41" i="5"/>
  <c r="AD41" i="5"/>
  <c r="AC41" i="5"/>
  <c r="AJ39" i="5"/>
  <c r="AI39" i="5"/>
  <c r="AH39" i="5"/>
  <c r="AG39" i="5"/>
  <c r="AF39" i="5"/>
  <c r="AE39" i="5"/>
  <c r="AD39" i="5"/>
  <c r="AC39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5" i="5"/>
  <c r="AI35" i="5"/>
  <c r="AH35" i="5"/>
  <c r="AG35" i="5"/>
  <c r="AF35" i="5"/>
  <c r="AE35" i="5"/>
  <c r="AD35" i="5"/>
  <c r="AC35" i="5"/>
  <c r="AJ34" i="5"/>
  <c r="AI34" i="5"/>
  <c r="AH34" i="5"/>
  <c r="AG34" i="5"/>
  <c r="AF34" i="5"/>
  <c r="AE34" i="5"/>
  <c r="AD34" i="5"/>
  <c r="AC34" i="5"/>
  <c r="AJ33" i="5"/>
  <c r="AI33" i="5"/>
  <c r="AH33" i="5"/>
  <c r="AG33" i="5"/>
  <c r="AF33" i="5"/>
  <c r="AE33" i="5"/>
  <c r="AD33" i="5"/>
  <c r="AC33" i="5"/>
  <c r="AJ32" i="5"/>
  <c r="AI32" i="5"/>
  <c r="AH32" i="5"/>
  <c r="AG32" i="5"/>
  <c r="AJ31" i="5"/>
  <c r="AI31" i="5"/>
  <c r="AH31" i="5"/>
  <c r="AG31" i="5"/>
  <c r="AF31" i="5"/>
  <c r="AE31" i="5"/>
  <c r="AD31" i="5"/>
  <c r="AC31" i="5"/>
  <c r="AJ28" i="5"/>
  <c r="AI28" i="5"/>
  <c r="AH28" i="5"/>
  <c r="AG28" i="5"/>
  <c r="AF28" i="5"/>
  <c r="AE28" i="5"/>
  <c r="AD28" i="5"/>
  <c r="AC28" i="5"/>
  <c r="AJ27" i="5"/>
  <c r="AI27" i="5"/>
  <c r="AH27" i="5"/>
  <c r="AG27" i="5"/>
  <c r="AF27" i="5"/>
  <c r="AE27" i="5"/>
  <c r="AD27" i="5"/>
  <c r="AC27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AJ22" i="5"/>
  <c r="AI22" i="5"/>
  <c r="AH22" i="5"/>
  <c r="AG22" i="5"/>
  <c r="AF22" i="5"/>
  <c r="AE22" i="5"/>
  <c r="AD22" i="5"/>
  <c r="AC22" i="5"/>
  <c r="AJ20" i="5"/>
  <c r="AI20" i="5"/>
  <c r="AH20" i="5"/>
  <c r="AG20" i="5"/>
  <c r="AF20" i="5"/>
  <c r="AE20" i="5"/>
  <c r="AD20" i="5"/>
  <c r="AC20" i="5"/>
  <c r="L20" i="5"/>
  <c r="P20" i="5"/>
  <c r="N20" i="5"/>
  <c r="AJ18" i="5"/>
  <c r="AI18" i="5"/>
  <c r="AH18" i="5"/>
  <c r="AG18" i="5"/>
  <c r="AF18" i="5"/>
  <c r="AE18" i="5"/>
  <c r="AD18" i="5"/>
  <c r="AC18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5" i="5"/>
  <c r="AI15" i="5"/>
  <c r="AH15" i="5"/>
  <c r="AG15" i="5"/>
  <c r="AF15" i="5"/>
  <c r="AE15" i="5"/>
  <c r="AD15" i="5"/>
  <c r="AC15" i="5"/>
  <c r="AJ13" i="5"/>
  <c r="AI13" i="5"/>
  <c r="AH13" i="5"/>
  <c r="AG13" i="5"/>
  <c r="AF13" i="5"/>
  <c r="AE13" i="5"/>
  <c r="AD13" i="5"/>
  <c r="AC13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7" i="5"/>
  <c r="AI7" i="5"/>
  <c r="AH7" i="5"/>
  <c r="AG7" i="5"/>
  <c r="AF7" i="5"/>
  <c r="AE7" i="5"/>
  <c r="AD7" i="5"/>
  <c r="AC7" i="5"/>
  <c r="L7" i="5"/>
  <c r="P7" i="5"/>
  <c r="N7" i="5"/>
  <c r="AH6" i="5"/>
  <c r="AG6" i="5"/>
  <c r="AD6" i="5"/>
  <c r="AC6" i="5"/>
  <c r="AJ5" i="5"/>
  <c r="AI5" i="5"/>
  <c r="AH5" i="5"/>
  <c r="AG5" i="5"/>
  <c r="AF5" i="5"/>
  <c r="AE5" i="5"/>
  <c r="AD5" i="5"/>
  <c r="AC5" i="5"/>
  <c r="AJ4" i="5"/>
  <c r="AI4" i="5"/>
  <c r="AH4" i="5"/>
  <c r="AG4" i="5"/>
  <c r="AF4" i="5"/>
  <c r="AE4" i="5"/>
  <c r="AD4" i="5"/>
  <c r="AC4" i="5"/>
  <c r="AG11" i="10"/>
  <c r="AJ36" i="11"/>
  <c r="AG20" i="12"/>
  <c r="AH7" i="17"/>
  <c r="AJ7" i="17"/>
  <c r="AH20" i="17"/>
  <c r="AJ20" i="17"/>
  <c r="M20" i="16"/>
  <c r="AH20" i="15"/>
  <c r="AJ20" i="15"/>
  <c r="O7" i="17"/>
  <c r="AJ16" i="11"/>
  <c r="AK7" i="17"/>
  <c r="O20" i="17"/>
  <c r="N7" i="17"/>
  <c r="M7" i="13"/>
  <c r="AG7" i="12"/>
  <c r="AO32" i="16"/>
  <c r="AI30" i="10"/>
  <c r="AI4" i="10"/>
  <c r="AG4" i="10"/>
  <c r="AJ18" i="11"/>
  <c r="AP16" i="16"/>
  <c r="AP11" i="16"/>
  <c r="AG29" i="10"/>
  <c r="AG27" i="10"/>
  <c r="AP20" i="16"/>
  <c r="AH8" i="17"/>
  <c r="AJ8" i="17"/>
  <c r="AH20" i="12"/>
  <c r="AH7" i="12"/>
  <c r="AK38" i="9"/>
  <c r="AK41" i="9"/>
  <c r="AG19" i="10"/>
  <c r="AJ28" i="11"/>
  <c r="AK13" i="9"/>
  <c r="AK17" i="9"/>
  <c r="AK39" i="9"/>
  <c r="AK42" i="9"/>
  <c r="AO17" i="16"/>
  <c r="AO22" i="16"/>
  <c r="AP42" i="16"/>
  <c r="P7" i="6"/>
  <c r="AO41" i="16"/>
  <c r="AO13" i="16"/>
  <c r="AK4" i="9"/>
  <c r="AK10" i="9"/>
  <c r="AK15" i="9"/>
  <c r="AK22" i="9"/>
  <c r="AK24" i="9"/>
  <c r="AK27" i="9"/>
  <c r="AK32" i="9"/>
  <c r="AK36" i="9"/>
  <c r="AP39" i="16"/>
  <c r="M7" i="5"/>
  <c r="AK11" i="9"/>
  <c r="AK16" i="9"/>
  <c r="AK20" i="9"/>
  <c r="AK28" i="9"/>
  <c r="AK33" i="9"/>
  <c r="AK35" i="9"/>
  <c r="AP33" i="16"/>
  <c r="AO11" i="16"/>
  <c r="AK26" i="9"/>
  <c r="AO7" i="16"/>
  <c r="AK31" i="9"/>
  <c r="M8" i="16"/>
  <c r="AG8" i="15"/>
  <c r="AI8" i="15"/>
  <c r="AO14" i="16"/>
  <c r="AG7" i="15"/>
  <c r="AI7" i="15"/>
  <c r="AL20" i="17"/>
  <c r="AG7" i="13"/>
  <c r="AI7" i="13"/>
  <c r="AH20" i="13"/>
  <c r="AJ20" i="13"/>
  <c r="AO18" i="16"/>
  <c r="AH7" i="15"/>
  <c r="AJ7" i="15"/>
  <c r="AG7" i="16"/>
  <c r="AI7" i="16"/>
  <c r="AK37" i="9"/>
  <c r="M8" i="12"/>
  <c r="AO16" i="16"/>
  <c r="AO20" i="16"/>
  <c r="AG13" i="10"/>
  <c r="AO34" i="16"/>
  <c r="AO15" i="16"/>
  <c r="AO37" i="16"/>
  <c r="AG20" i="16"/>
  <c r="AI20" i="16"/>
  <c r="M8" i="13"/>
  <c r="AP10" i="16"/>
  <c r="AO42" i="16"/>
  <c r="AO43" i="16"/>
  <c r="AP5" i="16"/>
  <c r="AK5" i="9"/>
  <c r="AO31" i="16"/>
  <c r="AO36" i="16"/>
  <c r="AP36" i="16"/>
  <c r="AP24" i="16"/>
  <c r="AO24" i="16"/>
  <c r="AO23" i="16"/>
  <c r="AO12" i="16"/>
  <c r="AJ26" i="11"/>
  <c r="AH11" i="11"/>
  <c r="AK44" i="9"/>
  <c r="AP44" i="16"/>
  <c r="AO25" i="16"/>
  <c r="AO35" i="16"/>
  <c r="AH18" i="11"/>
  <c r="AK18" i="9"/>
  <c r="AP18" i="16"/>
  <c r="AK6" i="9"/>
  <c r="AO6" i="16"/>
  <c r="AP19" i="16"/>
  <c r="AP30" i="16"/>
  <c r="AO30" i="16"/>
  <c r="AP17" i="16"/>
  <c r="AP38" i="16"/>
  <c r="AO28" i="16"/>
  <c r="AP34" i="16"/>
  <c r="AK9" i="9"/>
  <c r="AO27" i="16"/>
  <c r="AP15" i="16"/>
  <c r="AG9" i="10"/>
  <c r="AO9" i="16"/>
  <c r="AL7" i="17"/>
  <c r="M20" i="13"/>
  <c r="AG20" i="13"/>
  <c r="AI20" i="13"/>
  <c r="AI9" i="10"/>
  <c r="AI12" i="10"/>
  <c r="AP12" i="16"/>
  <c r="AI25" i="10"/>
  <c r="AP25" i="16"/>
  <c r="AG44" i="10"/>
  <c r="AO44" i="16"/>
  <c r="AI29" i="10"/>
  <c r="AP29" i="16"/>
  <c r="AI35" i="10"/>
  <c r="AP35" i="16"/>
  <c r="AH4" i="11"/>
  <c r="AO4" i="16"/>
  <c r="AJ43" i="11"/>
  <c r="AP43" i="16"/>
  <c r="AO40" i="16"/>
  <c r="AG40" i="10"/>
  <c r="AO5" i="16"/>
  <c r="AH5" i="11"/>
  <c r="N7" i="6"/>
  <c r="AJ13" i="11"/>
  <c r="AP13" i="16"/>
  <c r="AG38" i="10"/>
  <c r="AO38" i="16"/>
  <c r="AG39" i="10"/>
  <c r="AO39" i="16"/>
  <c r="O8" i="13"/>
  <c r="AH8" i="13"/>
  <c r="AJ8" i="13"/>
  <c r="AJ23" i="11"/>
  <c r="AP23" i="16"/>
  <c r="AO10" i="16"/>
  <c r="AG10" i="10"/>
  <c r="AG26" i="10"/>
  <c r="AJ27" i="11"/>
  <c r="AP27" i="16"/>
  <c r="AP31" i="16"/>
  <c r="AJ31" i="11"/>
  <c r="AG20" i="17"/>
  <c r="AI20" i="17"/>
  <c r="AK8" i="9"/>
  <c r="AH8" i="12"/>
  <c r="AK8" i="17"/>
  <c r="AP40" i="16"/>
  <c r="AI17" i="10"/>
  <c r="AP32" i="16"/>
  <c r="O7" i="5"/>
  <c r="AP22" i="16"/>
  <c r="AG35" i="10"/>
  <c r="AP37" i="16"/>
  <c r="AK20" i="17"/>
  <c r="AP41" i="16"/>
  <c r="AK34" i="9"/>
  <c r="AH7" i="16"/>
  <c r="AJ7" i="16"/>
  <c r="AP7" i="16"/>
  <c r="AK43" i="9"/>
  <c r="AK25" i="9"/>
  <c r="AH8" i="16"/>
  <c r="AJ8" i="16"/>
  <c r="AK12" i="9"/>
  <c r="M8" i="17"/>
  <c r="AP14" i="16"/>
  <c r="AO33" i="16"/>
  <c r="O8" i="16"/>
  <c r="AH8" i="15"/>
  <c r="AJ8" i="15"/>
  <c r="AP8" i="16"/>
  <c r="AO8" i="16"/>
  <c r="AJ25" i="12"/>
  <c r="AQ25" i="17"/>
  <c r="AJ24" i="12"/>
  <c r="AO24" i="13"/>
  <c r="AQ6" i="17"/>
  <c r="AO6" i="13"/>
  <c r="AI6" i="12"/>
  <c r="AJ5" i="12"/>
  <c r="AO5" i="13"/>
  <c r="AR19" i="17"/>
  <c r="AP9" i="16"/>
  <c r="AP4" i="16"/>
  <c r="AO4" i="13"/>
  <c r="AQ4" i="17"/>
  <c r="AI4" i="12"/>
  <c r="AR7" i="17"/>
  <c r="O7" i="13"/>
  <c r="AH19" i="11"/>
  <c r="AO19" i="16"/>
  <c r="O20" i="16"/>
  <c r="AQ33" i="17"/>
  <c r="AI33" i="12"/>
  <c r="AO33" i="13"/>
  <c r="AQ32" i="17"/>
  <c r="AI32" i="12"/>
  <c r="AO32" i="13"/>
  <c r="AQ28" i="17"/>
  <c r="AO28" i="13"/>
  <c r="AI28" i="12"/>
  <c r="AQ27" i="17"/>
  <c r="AI27" i="12"/>
  <c r="AI14" i="12"/>
  <c r="AQ14" i="17"/>
  <c r="AO14" i="13"/>
  <c r="AQ44" i="17"/>
  <c r="AJ44" i="12"/>
  <c r="AO40" i="13"/>
  <c r="AJ40" i="12"/>
  <c r="AO39" i="13"/>
  <c r="AQ39" i="17"/>
  <c r="AQ18" i="17"/>
  <c r="AJ18" i="12"/>
  <c r="AJ15" i="12"/>
  <c r="AO15" i="13"/>
  <c r="AK23" i="9"/>
  <c r="AK19" i="9"/>
  <c r="AO20" i="13"/>
  <c r="AQ20" i="17"/>
  <c r="AI20" i="12"/>
  <c r="AO29" i="16"/>
  <c r="AO41" i="13"/>
  <c r="AQ38" i="17"/>
  <c r="AQ37" i="17"/>
  <c r="AQ36" i="17"/>
  <c r="AO25" i="13"/>
  <c r="AO22" i="13"/>
  <c r="AQ22" i="17"/>
  <c r="AQ15" i="17"/>
  <c r="AQ8" i="17"/>
  <c r="AR5" i="17"/>
  <c r="AK7" i="9"/>
  <c r="AQ42" i="17"/>
  <c r="AO42" i="13"/>
  <c r="AQ41" i="17"/>
  <c r="AQ40" i="17"/>
  <c r="AO31" i="13"/>
  <c r="AQ31" i="17"/>
  <c r="AO30" i="13"/>
  <c r="AQ30" i="17"/>
  <c r="AO26" i="13"/>
  <c r="AQ26" i="17"/>
  <c r="AQ13" i="17"/>
  <c r="AO13" i="13"/>
  <c r="AO12" i="13"/>
  <c r="AQ12" i="17"/>
  <c r="AQ10" i="17"/>
  <c r="AQ5" i="17"/>
  <c r="AR39" i="17"/>
  <c r="AR33" i="17"/>
  <c r="AQ43" i="17"/>
  <c r="AO43" i="13"/>
  <c r="AO35" i="13"/>
  <c r="AQ35" i="17"/>
  <c r="AQ24" i="17"/>
  <c r="AQ19" i="17"/>
  <c r="AQ17" i="17"/>
  <c r="AO17" i="13"/>
  <c r="AO16" i="13"/>
  <c r="AQ16" i="17"/>
  <c r="AO9" i="13"/>
  <c r="AR37" i="17"/>
  <c r="AR42" i="17"/>
  <c r="AR29" i="17"/>
  <c r="AQ29" i="17"/>
  <c r="AI29" i="12"/>
  <c r="AO29" i="13"/>
</calcChain>
</file>

<file path=xl/comments1.xml><?xml version="1.0" encoding="utf-8"?>
<comments xmlns="http://schemas.openxmlformats.org/spreadsheetml/2006/main">
  <authors>
    <author>Eda Joosep</author>
  </authors>
  <commentList>
    <comment ref="U11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2.xml><?xml version="1.0" encoding="utf-8"?>
<comments xmlns="http://schemas.openxmlformats.org/spreadsheetml/2006/main">
  <authors>
    <author>Eda Joosep</author>
  </authors>
  <commentList>
    <comment ref="U11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>
  <authors>
    <author>Eda Joosep</author>
  </authors>
  <commentList>
    <comment ref="U11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>
  <authors>
    <author>Eda Joosep</author>
  </authors>
  <commentList>
    <comment ref="U11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5.xml><?xml version="1.0" encoding="utf-8"?>
<comments xmlns="http://schemas.openxmlformats.org/spreadsheetml/2006/main">
  <authors>
    <author>Eda Joosep</author>
  </authors>
  <commentList>
    <comment ref="U11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6.xml><?xml version="1.0" encoding="utf-8"?>
<comments xmlns="http://schemas.openxmlformats.org/spreadsheetml/2006/main">
  <authors>
    <author>Eda Joosep</author>
  </authors>
  <commentList>
    <comment ref="U11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7.xml><?xml version="1.0" encoding="utf-8"?>
<comments xmlns="http://schemas.openxmlformats.org/spreadsheetml/2006/main">
  <authors>
    <author>Eda Joosep</author>
  </authors>
  <commentList>
    <comment ref="U11" authorId="0" shape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sharedStrings.xml><?xml version="1.0" encoding="utf-8"?>
<sst xmlns="http://schemas.openxmlformats.org/spreadsheetml/2006/main" count="1260" uniqueCount="105">
  <si>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</si>
  <si>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</si>
  <si>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</si>
  <si>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</si>
  <si>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r>
      <t>Netokäive tuh</t>
    </r>
    <r>
      <rPr>
        <sz val="11"/>
        <color theme="1"/>
        <rFont val="Calibri"/>
        <family val="2"/>
        <charset val="186"/>
      </rPr>
      <t>€</t>
    </r>
  </si>
  <si>
    <t>Netokäive</t>
  </si>
  <si>
    <t>Vee tarbimine tuh/m3</t>
  </si>
  <si>
    <t>Kanali ärajuhtimine tuh/m3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</si>
  <si>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</si>
  <si>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</si>
  <si>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</si>
  <si>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</si>
  <si>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</si>
  <si>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</si>
  <si>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</si>
  <si>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</si>
  <si>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elanikud</t>
  </si>
  <si>
    <t>ettevõtted</t>
  </si>
  <si>
    <t>elanik</t>
  </si>
  <si>
    <t>ettevõte</t>
  </si>
  <si>
    <t>põllumaj</t>
  </si>
  <si>
    <t>ettev</t>
  </si>
  <si>
    <t>sadevesi</t>
  </si>
  <si>
    <t>põllumaj.</t>
  </si>
  <si>
    <t>vesi</t>
  </si>
  <si>
    <t>kanal</t>
  </si>
  <si>
    <t>Abja Elamu OÜ*</t>
  </si>
  <si>
    <t>Emajõe Veevärk AS*</t>
  </si>
  <si>
    <t>EsmarVesi OÜ**</t>
  </si>
  <si>
    <t>Haapsalu Veevärk AS*</t>
  </si>
  <si>
    <t>Häädemeeste VK AS</t>
  </si>
  <si>
    <t>Iivakivi AS**</t>
  </si>
  <si>
    <t>Järve Biopuhastus OÜ*</t>
  </si>
  <si>
    <t>Jõgeva Veevärk OÜ**</t>
  </si>
  <si>
    <t>Kadrina Soojus AS</t>
  </si>
  <si>
    <t>Kärdla Veevärk AS*</t>
  </si>
  <si>
    <t>Kehtna elamu OÜ**</t>
  </si>
  <si>
    <t>Keila Vesi AS</t>
  </si>
  <si>
    <t>Kiili KVH OÜ</t>
  </si>
  <si>
    <t>Kohila Maja OÜ</t>
  </si>
  <si>
    <t>Kose Vesi OÜ</t>
  </si>
  <si>
    <t>Kuressaare Veevärk AS*</t>
  </si>
  <si>
    <t>Lahevesi AS**</t>
  </si>
  <si>
    <t>Matsalu Veevärk AS</t>
  </si>
  <si>
    <t>Paide Vesi AS*</t>
  </si>
  <si>
    <t>Pärnu Vesi AS**</t>
  </si>
  <si>
    <t>Põltsamaa Varahalduse OÜ**</t>
  </si>
  <si>
    <t>Põlva Vesi  AS**</t>
  </si>
  <si>
    <t>Rakvere Vesi AS**</t>
  </si>
  <si>
    <t>Rapla Vesi AS</t>
  </si>
  <si>
    <t>Raven OÜ</t>
  </si>
  <si>
    <t>Saarde Kommunaal OÜ</t>
  </si>
  <si>
    <t>Saku Maja AS*</t>
  </si>
  <si>
    <t>Sillamäe Veevärk AS</t>
  </si>
  <si>
    <t>Strantum OÜ</t>
  </si>
  <si>
    <t>Tallinna Vesi AS**</t>
  </si>
  <si>
    <t>Tapa Vesi OÜ</t>
  </si>
  <si>
    <t>Tartu Veevärk AS</t>
  </si>
  <si>
    <t>Toila V.V AS</t>
  </si>
  <si>
    <t>Türi Vesi OÜ**</t>
  </si>
  <si>
    <t>Valga Vesi AS**</t>
  </si>
  <si>
    <t>Velko AV OÜ</t>
  </si>
  <si>
    <t>Viimsi Vesi AS**</t>
  </si>
  <si>
    <t>Viljandi Veevärk AS</t>
  </si>
  <si>
    <t>Võhma ELKO*</t>
  </si>
  <si>
    <t>Võru Vesi**</t>
  </si>
  <si>
    <t>* -keskmestatud hind</t>
  </si>
  <si>
    <t>**-põhipiirkonna hind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</si>
  <si>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</si>
  <si>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eraldi elanike ja ettevõtete vahel arvestust ei peeta</t>
  </si>
  <si>
    <t>keskmine</t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</si>
  <si>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</si>
  <si>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t>elanikud vesi</t>
  </si>
  <si>
    <t>elanikud kanal</t>
  </si>
  <si>
    <t>vesi+kanal</t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</si>
  <si>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</si>
  <si>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</si>
  <si>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Elveso AS</t>
  </si>
  <si>
    <t>Emajõe Veevärk AS</t>
  </si>
  <si>
    <t>Esmar Ehitus+Vesi</t>
  </si>
  <si>
    <t>Iivakivi AS</t>
  </si>
  <si>
    <t>Järve Biopuhastus OÜ</t>
  </si>
  <si>
    <t>Jõgeva Veevärk OÜ</t>
  </si>
  <si>
    <t>Kiviõli Vesi OÜ**</t>
  </si>
  <si>
    <t>Kuremaa ENVEKO AS</t>
  </si>
  <si>
    <t>Lahevesi AS</t>
  </si>
  <si>
    <t>Paldiski Linnahoolduse  OÜ**</t>
  </si>
  <si>
    <t>Põltsamaa Varahalduse OÜ</t>
  </si>
  <si>
    <t>Põlva Vesi  AS</t>
  </si>
  <si>
    <t>Saku Maja AS</t>
  </si>
  <si>
    <t>Tallinna Vesi AS</t>
  </si>
  <si>
    <t>Türi Vesi OÜ</t>
  </si>
  <si>
    <t>Valga Vesi AS</t>
  </si>
  <si>
    <t>Vändra</t>
  </si>
  <si>
    <t>tulu 1m3 kohta elanik</t>
  </si>
  <si>
    <t>tulu 1 m3 kohta ettevõte</t>
  </si>
  <si>
    <r>
      <t>Hind koos abonenttasuga 1 m</t>
    </r>
    <r>
      <rPr>
        <sz val="11"/>
        <color theme="1"/>
        <rFont val="Calibri"/>
        <family val="2"/>
        <charset val="186"/>
      </rPr>
      <t>³ kohta € +KM elanik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</si>
  <si>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 ettevõte</t>
    </r>
  </si>
  <si>
    <t>Jõgeva Veevärk OÜ*</t>
  </si>
  <si>
    <t>I PA 2019</t>
  </si>
  <si>
    <t>Valga Vesi AS*</t>
  </si>
  <si>
    <t>Mako AS</t>
  </si>
  <si>
    <t>Mako AS*</t>
  </si>
  <si>
    <t>Saarde Kommunaal OÜ*</t>
  </si>
  <si>
    <t>Võhma ELKO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</si>
</sst>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_ ;\-#,##0.000\ 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6" applyNumberFormat="0" applyAlignment="0" applyProtection="0"/>
    <xf numFmtId="0" fontId="13" fillId="21" borderId="11" applyNumberFormat="0" applyAlignment="0" applyProtection="0"/>
    <xf numFmtId="0" fontId="3" fillId="0" borderId="0"/>
    <xf numFmtId="0" fontId="21" fillId="0" borderId="0"/>
  </cellStyleXfs>
  <cellXfs count="101">
    <xf numFmtId="0" fontId="0" fillId="0" borderId="0" xfId="0"/>
    <xf numFmtId="0" fontId="0" fillId="0" borderId="5" xfId="0" applyBorder="1"/>
    <xf numFmtId="0" fontId="0" fillId="23" borderId="4" xfId="0" applyFill="1" applyBorder="1"/>
    <xf numFmtId="14" fontId="16" fillId="23" borderId="5" xfId="0" applyNumberFormat="1" applyFont="1" applyFill="1" applyBorder="1"/>
    <xf numFmtId="0" fontId="0" fillId="23" borderId="0" xfId="0" applyFill="1"/>
    <xf numFmtId="0" fontId="0" fillId="0" borderId="12" xfId="0" applyBorder="1"/>
    <xf numFmtId="2" fontId="0" fillId="0" borderId="0" xfId="0" applyNumberFormat="1"/>
    <xf numFmtId="0" fontId="0" fillId="24" borderId="5" xfId="0" applyFill="1" applyBorder="1"/>
    <xf numFmtId="0" fontId="0" fillId="25" borderId="1" xfId="0" applyFill="1" applyBorder="1"/>
    <xf numFmtId="0" fontId="0" fillId="25" borderId="3" xfId="0" applyFill="1" applyBorder="1"/>
    <xf numFmtId="0" fontId="0" fillId="25" borderId="12" xfId="0" applyFill="1" applyBorder="1"/>
    <xf numFmtId="0" fontId="0" fillId="26" borderId="1" xfId="0" applyFill="1" applyBorder="1"/>
    <xf numFmtId="0" fontId="0" fillId="26" borderId="2" xfId="0" applyFill="1" applyBorder="1"/>
    <xf numFmtId="0" fontId="0" fillId="26" borderId="3" xfId="0" applyFill="1" applyBorder="1"/>
    <xf numFmtId="0" fontId="0" fillId="26" borderId="12" xfId="0" applyFill="1" applyBorder="1"/>
    <xf numFmtId="0" fontId="0" fillId="27" borderId="0" xfId="0" applyFill="1"/>
    <xf numFmtId="0" fontId="0" fillId="28" borderId="2" xfId="0" applyFill="1" applyBorder="1"/>
    <xf numFmtId="0" fontId="0" fillId="28" borderId="12" xfId="0" applyFill="1" applyBorder="1"/>
    <xf numFmtId="0" fontId="0" fillId="28" borderId="1" xfId="0" applyFill="1" applyBorder="1"/>
    <xf numFmtId="0" fontId="0" fillId="28" borderId="3" xfId="0" applyFill="1" applyBorder="1"/>
    <xf numFmtId="0" fontId="0" fillId="26" borderId="0" xfId="0" applyFill="1"/>
    <xf numFmtId="0" fontId="0" fillId="28" borderId="1" xfId="0" applyFill="1" applyBorder="1" applyAlignment="1">
      <alignment wrapText="1"/>
    </xf>
    <xf numFmtId="0" fontId="0" fillId="29" borderId="12" xfId="0" applyFill="1" applyBorder="1"/>
    <xf numFmtId="0" fontId="0" fillId="29" borderId="4" xfId="0" applyFill="1" applyBorder="1"/>
    <xf numFmtId="0" fontId="0" fillId="29" borderId="5" xfId="0" applyFill="1" applyBorder="1"/>
    <xf numFmtId="0" fontId="0" fillId="24" borderId="13" xfId="0" applyFill="1" applyBorder="1" applyAlignment="1">
      <alignment horizontal="center"/>
    </xf>
    <xf numFmtId="0" fontId="16" fillId="24" borderId="5" xfId="0" applyFont="1" applyFill="1" applyBorder="1" applyAlignment="1">
      <alignment horizontal="center"/>
    </xf>
    <xf numFmtId="0" fontId="0" fillId="24" borderId="13" xfId="0" applyFill="1" applyBorder="1"/>
    <xf numFmtId="14" fontId="16" fillId="24" borderId="5" xfId="0" applyNumberFormat="1" applyFont="1" applyFill="1" applyBorder="1"/>
    <xf numFmtId="0" fontId="19" fillId="23" borderId="0" xfId="0" applyFont="1" applyFill="1"/>
    <xf numFmtId="0" fontId="0" fillId="23" borderId="16" xfId="0" applyFill="1" applyBorder="1"/>
    <xf numFmtId="0" fontId="0" fillId="0" borderId="16" xfId="0" applyBorder="1"/>
    <xf numFmtId="0" fontId="2" fillId="23" borderId="4" xfId="1" applyFill="1" applyBorder="1"/>
    <xf numFmtId="0" fontId="2" fillId="23" borderId="16" xfId="1" applyFill="1" applyBorder="1"/>
    <xf numFmtId="0" fontId="21" fillId="23" borderId="1" xfId="38" applyFill="1" applyBorder="1"/>
    <xf numFmtId="0" fontId="0" fillId="31" borderId="0" xfId="0" applyFill="1"/>
    <xf numFmtId="0" fontId="2" fillId="31" borderId="17" xfId="1" applyFill="1" applyBorder="1"/>
    <xf numFmtId="0" fontId="0" fillId="31" borderId="17" xfId="0" applyFill="1" applyBorder="1"/>
    <xf numFmtId="2" fontId="0" fillId="31" borderId="17" xfId="0" applyNumberFormat="1" applyFill="1" applyBorder="1"/>
    <xf numFmtId="165" fontId="0" fillId="31" borderId="17" xfId="0" applyNumberFormat="1" applyFill="1" applyBorder="1"/>
    <xf numFmtId="0" fontId="2" fillId="23" borderId="17" xfId="1" applyFill="1" applyBorder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4" borderId="17" xfId="0" applyFill="1" applyBorder="1"/>
    <xf numFmtId="0" fontId="0" fillId="30" borderId="17" xfId="0" applyFill="1" applyBorder="1"/>
    <xf numFmtId="0" fontId="0" fillId="23" borderId="17" xfId="0" applyFill="1" applyBorder="1"/>
    <xf numFmtId="164" fontId="0" fillId="23" borderId="17" xfId="0" applyNumberFormat="1" applyFill="1" applyBorder="1"/>
    <xf numFmtId="2" fontId="0" fillId="23" borderId="17" xfId="0" applyNumberFormat="1" applyFill="1" applyBorder="1"/>
    <xf numFmtId="165" fontId="0" fillId="23" borderId="17" xfId="0" applyNumberFormat="1" applyFill="1" applyBorder="1"/>
    <xf numFmtId="0" fontId="0" fillId="0" borderId="17" xfId="0" applyBorder="1"/>
    <xf numFmtId="164" fontId="0" fillId="0" borderId="17" xfId="0" applyNumberFormat="1" applyBorder="1"/>
    <xf numFmtId="2" fontId="0" fillId="0" borderId="17" xfId="0" applyNumberFormat="1" applyBorder="1"/>
    <xf numFmtId="165" fontId="0" fillId="0" borderId="17" xfId="0" applyNumberFormat="1" applyBorder="1"/>
    <xf numFmtId="165" fontId="0" fillId="27" borderId="17" xfId="0" applyNumberFormat="1" applyFill="1" applyBorder="1"/>
    <xf numFmtId="0" fontId="14" fillId="23" borderId="17" xfId="1" applyFont="1" applyFill="1" applyBorder="1"/>
    <xf numFmtId="164" fontId="0" fillId="31" borderId="17" xfId="0" applyNumberFormat="1" applyFill="1" applyBorder="1"/>
    <xf numFmtId="0" fontId="2" fillId="32" borderId="17" xfId="1" applyFill="1" applyBorder="1"/>
    <xf numFmtId="0" fontId="20" fillId="23" borderId="17" xfId="1" applyFont="1" applyFill="1" applyBorder="1"/>
    <xf numFmtId="0" fontId="14" fillId="32" borderId="17" xfId="1" applyFont="1" applyFill="1" applyBorder="1"/>
    <xf numFmtId="0" fontId="0" fillId="27" borderId="17" xfId="0" applyFill="1" applyBorder="1"/>
    <xf numFmtId="2" fontId="0" fillId="27" borderId="17" xfId="0" applyNumberFormat="1" applyFill="1" applyBorder="1"/>
    <xf numFmtId="0" fontId="2" fillId="27" borderId="17" xfId="1" applyFill="1" applyBorder="1"/>
    <xf numFmtId="0" fontId="2" fillId="31" borderId="18" xfId="1" applyFill="1" applyBorder="1"/>
    <xf numFmtId="0" fontId="0" fillId="31" borderId="18" xfId="0" applyFill="1" applyBorder="1"/>
    <xf numFmtId="2" fontId="0" fillId="31" borderId="18" xfId="0" applyNumberFormat="1" applyFill="1" applyBorder="1"/>
    <xf numFmtId="165" fontId="0" fillId="31" borderId="18" xfId="0" applyNumberFormat="1" applyFill="1" applyBorder="1"/>
    <xf numFmtId="0" fontId="2" fillId="23" borderId="18" xfId="1" applyFill="1" applyBorder="1"/>
    <xf numFmtId="0" fontId="22" fillId="23" borderId="17" xfId="1" applyFont="1" applyFill="1" applyBorder="1"/>
    <xf numFmtId="0" fontId="23" fillId="31" borderId="17" xfId="0" applyFont="1" applyFill="1" applyBorder="1"/>
    <xf numFmtId="164" fontId="23" fillId="31" borderId="17" xfId="0" applyNumberFormat="1" applyFont="1" applyFill="1" applyBorder="1"/>
    <xf numFmtId="2" fontId="23" fillId="31" borderId="17" xfId="0" applyNumberFormat="1" applyFont="1" applyFill="1" applyBorder="1"/>
    <xf numFmtId="166" fontId="22" fillId="31" borderId="17" xfId="37" applyNumberFormat="1" applyFont="1" applyFill="1" applyBorder="1" applyAlignment="1">
      <alignment horizontal="right"/>
    </xf>
    <xf numFmtId="0" fontId="23" fillId="31" borderId="0" xfId="0" applyFont="1" applyFill="1"/>
    <xf numFmtId="165" fontId="22" fillId="31" borderId="18" xfId="37" applyNumberFormat="1" applyFont="1" applyFill="1" applyBorder="1"/>
    <xf numFmtId="164" fontId="22" fillId="31" borderId="18" xfId="37" applyNumberFormat="1" applyFont="1" applyFill="1" applyBorder="1" applyAlignment="1">
      <alignment horizontal="right"/>
    </xf>
    <xf numFmtId="0" fontId="2" fillId="33" borderId="17" xfId="1" applyFill="1" applyBorder="1"/>
    <xf numFmtId="165" fontId="22" fillId="31" borderId="18" xfId="37" applyNumberFormat="1" applyFont="1" applyFill="1" applyBorder="1" applyAlignment="1">
      <alignment horizontal="right"/>
    </xf>
    <xf numFmtId="0" fontId="0" fillId="0" borderId="19" xfId="0" applyBorder="1"/>
    <xf numFmtId="164" fontId="0" fillId="0" borderId="19" xfId="0" applyNumberFormat="1" applyBorder="1"/>
    <xf numFmtId="2" fontId="0" fillId="0" borderId="19" xfId="0" applyNumberFormat="1" applyBorder="1"/>
    <xf numFmtId="0" fontId="14" fillId="23" borderId="19" xfId="1" applyFont="1" applyFill="1" applyBorder="1"/>
    <xf numFmtId="0" fontId="0" fillId="30" borderId="1" xfId="0" applyFill="1" applyBorder="1" applyAlignment="1">
      <alignment horizontal="center"/>
    </xf>
    <xf numFmtId="0" fontId="0" fillId="30" borderId="3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24" borderId="1" xfId="0" applyFill="1" applyBorder="1" applyAlignment="1">
      <alignment wrapText="1"/>
    </xf>
    <xf numFmtId="0" fontId="0" fillId="24" borderId="2" xfId="0" applyFill="1" applyBorder="1" applyAlignment="1">
      <alignment wrapText="1"/>
    </xf>
    <xf numFmtId="0" fontId="0" fillId="24" borderId="3" xfId="0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heck Cell" xfId="27"/>
    <cellStyle name="Explanatory Text" xfId="28"/>
    <cellStyle name="Good" xfId="29"/>
    <cellStyle name="Halb 2" xfId="30"/>
    <cellStyle name="Heading 1" xfId="31"/>
    <cellStyle name="Heading 2" xfId="32"/>
    <cellStyle name="Heading 3" xfId="33"/>
    <cellStyle name="Heading 4" xfId="34"/>
    <cellStyle name="Input" xfId="35"/>
    <cellStyle name="Normaallaad" xfId="0" builtinId="0"/>
    <cellStyle name="Normaallaad 2" xfId="1"/>
    <cellStyle name="Normaallaad_Leht1" xfId="38"/>
    <cellStyle name="Normal 2 2" xfId="37"/>
    <cellStyle name="Output" xfId="36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31.12.2018(ilma km-ta)</a:t>
            </a:r>
            <a:endParaRPr lang="et-EE"/>
          </a:p>
        </c:rich>
      </c:tx>
      <c:layout>
        <c:manualLayout>
          <c:xMode val="edge"/>
          <c:yMode val="edge"/>
          <c:x val="0.22311044930271973"/>
          <c:y val="2.46261683925760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'!$B$3:$B$47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CF-40A8-A006-CAB5F47FC721}"/>
            </c:ext>
          </c:extLst>
        </c:ser>
        <c:ser>
          <c:idx val="1"/>
          <c:order val="1"/>
          <c:tx>
            <c:strRef>
              <c:f>'elanike vee ja kanali hind 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'!$C$3:$C$47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CF-40A8-A006-CAB5F47FC721}"/>
            </c:ext>
          </c:extLst>
        </c:ser>
        <c:ser>
          <c:idx val="2"/>
          <c:order val="2"/>
          <c:tx>
            <c:strRef>
              <c:f>'elanike vee ja kanali hind 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'!$D$3:$D$47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CF-40A8-A006-CAB5F47FC721}"/>
            </c:ext>
          </c:extLst>
        </c:ser>
        <c:ser>
          <c:idx val="3"/>
          <c:order val="3"/>
          <c:tx>
            <c:strRef>
              <c:f>'elanike vee ja kanali hind 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'!$E$3:$E$47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CF-40A8-A006-CAB5F47FC721}"/>
            </c:ext>
          </c:extLst>
        </c:ser>
        <c:ser>
          <c:idx val="4"/>
          <c:order val="4"/>
          <c:tx>
            <c:strRef>
              <c:f>'elanike vee ja kanali hind 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'!$F$3:$F$47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CF-40A8-A006-CAB5F47FC721}"/>
            </c:ext>
          </c:extLst>
        </c:ser>
        <c:ser>
          <c:idx val="5"/>
          <c:order val="5"/>
          <c:tx>
            <c:strRef>
              <c:f>'elanike vee ja kanali hind 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'!$G$3:$G$47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1CF-40A8-A006-CAB5F47FC721}"/>
            </c:ext>
          </c:extLst>
        </c:ser>
        <c:ser>
          <c:idx val="6"/>
          <c:order val="6"/>
          <c:tx>
            <c:strRef>
              <c:f>'elanike vee ja kanali hind 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'!$H$3:$H$47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1CF-40A8-A006-CAB5F47FC721}"/>
            </c:ext>
          </c:extLst>
        </c:ser>
        <c:ser>
          <c:idx val="7"/>
          <c:order val="7"/>
          <c:tx>
            <c:strRef>
              <c:f>'elanike vee ja kanali hind 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'!$I$3:$I$47</c:f>
              <c:numCache>
                <c:formatCode>General</c:formatCode>
                <c:ptCount val="45"/>
                <c:pt idx="0">
                  <c:v>0</c:v>
                </c:pt>
                <c:pt idx="1">
                  <c:v>1.349</c:v>
                </c:pt>
                <c:pt idx="2" formatCode="0.00">
                  <c:v>1.2190000000000001</c:v>
                </c:pt>
                <c:pt idx="3">
                  <c:v>0.75600000000000001</c:v>
                </c:pt>
                <c:pt idx="4">
                  <c:v>0.98</c:v>
                </c:pt>
                <c:pt idx="5">
                  <c:v>1.37</c:v>
                </c:pt>
                <c:pt idx="6">
                  <c:v>1.3</c:v>
                </c:pt>
                <c:pt idx="7">
                  <c:v>1.2210000000000001</c:v>
                </c:pt>
                <c:pt idx="8">
                  <c:v>1.32</c:v>
                </c:pt>
                <c:pt idx="9">
                  <c:v>0.89</c:v>
                </c:pt>
                <c:pt idx="10">
                  <c:v>1.36</c:v>
                </c:pt>
                <c:pt idx="11">
                  <c:v>1.4650000000000001</c:v>
                </c:pt>
                <c:pt idx="12">
                  <c:v>1.1200000000000001</c:v>
                </c:pt>
                <c:pt idx="13">
                  <c:v>1.32</c:v>
                </c:pt>
                <c:pt idx="14">
                  <c:v>1.1000000000000001</c:v>
                </c:pt>
                <c:pt idx="15">
                  <c:v>1.3</c:v>
                </c:pt>
                <c:pt idx="16" formatCode="0.00">
                  <c:v>0.90306422690014043</c:v>
                </c:pt>
                <c:pt idx="17">
                  <c:v>1.23</c:v>
                </c:pt>
                <c:pt idx="18">
                  <c:v>0.81</c:v>
                </c:pt>
                <c:pt idx="19">
                  <c:v>1.401</c:v>
                </c:pt>
                <c:pt idx="20">
                  <c:v>0.95299999999999996</c:v>
                </c:pt>
                <c:pt idx="21">
                  <c:v>0.875</c:v>
                </c:pt>
                <c:pt idx="22">
                  <c:v>1.43</c:v>
                </c:pt>
                <c:pt idx="23">
                  <c:v>0.74</c:v>
                </c:pt>
                <c:pt idx="24">
                  <c:v>1.2</c:v>
                </c:pt>
                <c:pt idx="25">
                  <c:v>1.1100000000000001</c:v>
                </c:pt>
                <c:pt idx="26">
                  <c:v>2.09</c:v>
                </c:pt>
                <c:pt idx="27">
                  <c:v>1.141</c:v>
                </c:pt>
                <c:pt idx="28">
                  <c:v>1.2549999999999999</c:v>
                </c:pt>
                <c:pt idx="29">
                  <c:v>0.93</c:v>
                </c:pt>
                <c:pt idx="30">
                  <c:v>1.1200000000000001</c:v>
                </c:pt>
                <c:pt idx="31">
                  <c:v>0.95</c:v>
                </c:pt>
                <c:pt idx="32">
                  <c:v>0.9</c:v>
                </c:pt>
                <c:pt idx="33">
                  <c:v>0.61599999999999999</c:v>
                </c:pt>
                <c:pt idx="34">
                  <c:v>1.53</c:v>
                </c:pt>
                <c:pt idx="35">
                  <c:v>1.1379999999999999</c:v>
                </c:pt>
                <c:pt idx="36" formatCode="0.00">
                  <c:v>1.0133719790528999</c:v>
                </c:pt>
                <c:pt idx="37">
                  <c:v>0.879</c:v>
                </c:pt>
                <c:pt idx="38">
                  <c:v>1.25</c:v>
                </c:pt>
                <c:pt idx="39">
                  <c:v>0.77</c:v>
                </c:pt>
                <c:pt idx="40">
                  <c:v>1</c:v>
                </c:pt>
                <c:pt idx="41">
                  <c:v>0.98</c:v>
                </c:pt>
                <c:pt idx="42" formatCode="0.00">
                  <c:v>1.157110905148826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1CF-40A8-A006-CAB5F47FC721}"/>
            </c:ext>
          </c:extLst>
        </c:ser>
        <c:ser>
          <c:idx val="8"/>
          <c:order val="8"/>
          <c:tx>
            <c:strRef>
              <c:f>'elanike vee ja kanali hind 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'!$J$3:$J$47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1CF-40A8-A006-CAB5F47FC721}"/>
            </c:ext>
          </c:extLst>
        </c:ser>
        <c:ser>
          <c:idx val="9"/>
          <c:order val="9"/>
          <c:tx>
            <c:strRef>
              <c:f>'elanike vee ja kanali hind 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'!$K$3:$K$47</c:f>
              <c:numCache>
                <c:formatCode>General</c:formatCode>
                <c:ptCount val="45"/>
                <c:pt idx="0">
                  <c:v>0</c:v>
                </c:pt>
                <c:pt idx="1">
                  <c:v>1.627</c:v>
                </c:pt>
                <c:pt idx="2" formatCode="0.00">
                  <c:v>1.542</c:v>
                </c:pt>
                <c:pt idx="3">
                  <c:v>0.61699999999999999</c:v>
                </c:pt>
                <c:pt idx="4">
                  <c:v>1.42</c:v>
                </c:pt>
                <c:pt idx="5">
                  <c:v>2.15</c:v>
                </c:pt>
                <c:pt idx="6">
                  <c:v>1.95</c:v>
                </c:pt>
                <c:pt idx="7">
                  <c:v>0.72299999999999998</c:v>
                </c:pt>
                <c:pt idx="8">
                  <c:v>2.0099999999999998</c:v>
                </c:pt>
                <c:pt idx="9">
                  <c:v>1.99</c:v>
                </c:pt>
                <c:pt idx="10">
                  <c:v>1.5649999999999999</c:v>
                </c:pt>
                <c:pt idx="11">
                  <c:v>2.1</c:v>
                </c:pt>
                <c:pt idx="12">
                  <c:v>1.37</c:v>
                </c:pt>
                <c:pt idx="13">
                  <c:v>1.81</c:v>
                </c:pt>
                <c:pt idx="14">
                  <c:v>2.09</c:v>
                </c:pt>
                <c:pt idx="15">
                  <c:v>2.34</c:v>
                </c:pt>
                <c:pt idx="16" formatCode="0.00">
                  <c:v>1.7012020821696621</c:v>
                </c:pt>
                <c:pt idx="17">
                  <c:v>1.95</c:v>
                </c:pt>
                <c:pt idx="18">
                  <c:v>1.39</c:v>
                </c:pt>
                <c:pt idx="19">
                  <c:v>1.8140000000000001</c:v>
                </c:pt>
                <c:pt idx="20">
                  <c:v>2.5059999999999998</c:v>
                </c:pt>
                <c:pt idx="21">
                  <c:v>1.375</c:v>
                </c:pt>
                <c:pt idx="22">
                  <c:v>1.5</c:v>
                </c:pt>
                <c:pt idx="23">
                  <c:v>1.49</c:v>
                </c:pt>
                <c:pt idx="24">
                  <c:v>1.1499999999999999</c:v>
                </c:pt>
                <c:pt idx="25">
                  <c:v>1.19</c:v>
                </c:pt>
                <c:pt idx="26">
                  <c:v>2.11</c:v>
                </c:pt>
                <c:pt idx="27">
                  <c:v>1.4159999999999999</c:v>
                </c:pt>
                <c:pt idx="28">
                  <c:v>1.323</c:v>
                </c:pt>
                <c:pt idx="29">
                  <c:v>0.83</c:v>
                </c:pt>
                <c:pt idx="30">
                  <c:v>1.69</c:v>
                </c:pt>
                <c:pt idx="31">
                  <c:v>0.78</c:v>
                </c:pt>
                <c:pt idx="32">
                  <c:v>1.18</c:v>
                </c:pt>
                <c:pt idx="33">
                  <c:v>1.08</c:v>
                </c:pt>
                <c:pt idx="34">
                  <c:v>1.6</c:v>
                </c:pt>
                <c:pt idx="35">
                  <c:v>1.357</c:v>
                </c:pt>
                <c:pt idx="36" formatCode="0.00">
                  <c:v>1.5997488609048183</c:v>
                </c:pt>
                <c:pt idx="37">
                  <c:v>1.915</c:v>
                </c:pt>
                <c:pt idx="38">
                  <c:v>1.95</c:v>
                </c:pt>
                <c:pt idx="39">
                  <c:v>1.08</c:v>
                </c:pt>
                <c:pt idx="40">
                  <c:v>1.5</c:v>
                </c:pt>
                <c:pt idx="41">
                  <c:v>1.54</c:v>
                </c:pt>
                <c:pt idx="42" formatCode="0.00">
                  <c:v>1.6080237735768617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1CF-40A8-A006-CAB5F47F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40176"/>
        <c:axId val="331843312"/>
      </c:barChart>
      <c:catAx>
        <c:axId val="33184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1843312"/>
        <c:crosses val="autoZero"/>
        <c:auto val="1"/>
        <c:lblAlgn val="ctr"/>
        <c:lblOffset val="100"/>
        <c:noMultiLvlLbl val="0"/>
      </c:catAx>
      <c:valAx>
        <c:axId val="33184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84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vee ja kanalisatsiooniteenuse 1m3 kohta koos abonenttasuga  31.12.2018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2'!$AC$1:$AC$2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2'!$AC$3:$AC$47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3D-406D-93CA-A6205E49326B}"/>
            </c:ext>
          </c:extLst>
        </c:ser>
        <c:ser>
          <c:idx val="1"/>
          <c:order val="1"/>
          <c:tx>
            <c:strRef>
              <c:f>'graafik 2'!$AD$1:$AD$2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2'!$AD$3:$AD$47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3D-406D-93CA-A6205E49326B}"/>
            </c:ext>
          </c:extLst>
        </c:ser>
        <c:ser>
          <c:idx val="2"/>
          <c:order val="2"/>
          <c:tx>
            <c:strRef>
              <c:f>'graafik 2'!$AE$1:$AE$2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2'!$AE$3:$AE$47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3D-406D-93CA-A6205E49326B}"/>
            </c:ext>
          </c:extLst>
        </c:ser>
        <c:ser>
          <c:idx val="3"/>
          <c:order val="3"/>
          <c:tx>
            <c:strRef>
              <c:f>'graafik 2'!$AF$1:$AF$2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2'!$AF$3:$AF$47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3D-406D-93CA-A6205E49326B}"/>
            </c:ext>
          </c:extLst>
        </c:ser>
        <c:ser>
          <c:idx val="4"/>
          <c:order val="4"/>
          <c:tx>
            <c:strRef>
              <c:f>'graafik 2'!$AG$1:$AG$2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2'!$AG$3:$AG$47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3D-406D-93CA-A6205E49326B}"/>
            </c:ext>
          </c:extLst>
        </c:ser>
        <c:ser>
          <c:idx val="5"/>
          <c:order val="5"/>
          <c:tx>
            <c:strRef>
              <c:f>'graafik 2'!$AH$1:$AH$2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2'!$AH$3:$AH$47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83D-406D-93CA-A6205E49326B}"/>
            </c:ext>
          </c:extLst>
        </c:ser>
        <c:ser>
          <c:idx val="6"/>
          <c:order val="6"/>
          <c:tx>
            <c:strRef>
              <c:f>'graafik 2'!$AI$1:$AI$2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2'!$AI$3:$AI$47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83D-406D-93CA-A6205E49326B}"/>
            </c:ext>
          </c:extLst>
        </c:ser>
        <c:ser>
          <c:idx val="7"/>
          <c:order val="7"/>
          <c:tx>
            <c:strRef>
              <c:f>'graafik 2'!$AJ$1:$AJ$2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2'!$AJ$3:$AJ$47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83D-406D-93CA-A6205E49326B}"/>
            </c:ext>
          </c:extLst>
        </c:ser>
        <c:ser>
          <c:idx val="8"/>
          <c:order val="8"/>
          <c:tx>
            <c:strRef>
              <c:f>'graafik 2'!$AK$1:$AK$2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2'!$AK$3:$AK$47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83D-406D-93CA-A6205E49326B}"/>
            </c:ext>
          </c:extLst>
        </c:ser>
        <c:ser>
          <c:idx val="9"/>
          <c:order val="9"/>
          <c:tx>
            <c:strRef>
              <c:f>'graafik 2'!$AL$1:$AL$2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2'!$AL$3:$AL$47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83D-406D-93CA-A6205E49326B}"/>
            </c:ext>
          </c:extLst>
        </c:ser>
        <c:ser>
          <c:idx val="10"/>
          <c:order val="10"/>
          <c:tx>
            <c:strRef>
              <c:f>'graafik 2'!$AM$1:$AM$2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2'!$AM$3:$AM$47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83D-406D-93CA-A6205E49326B}"/>
            </c:ext>
          </c:extLst>
        </c:ser>
        <c:ser>
          <c:idx val="11"/>
          <c:order val="11"/>
          <c:tx>
            <c:strRef>
              <c:f>'graafik 2'!$AN$1:$AN$2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2'!$AN$3:$AN$47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83D-406D-93CA-A6205E49326B}"/>
            </c:ext>
          </c:extLst>
        </c:ser>
        <c:ser>
          <c:idx val="12"/>
          <c:order val="12"/>
          <c:tx>
            <c:strRef>
              <c:f>'graafik 2'!$AO$1:$AO$2</c:f>
              <c:strCache>
                <c:ptCount val="2"/>
                <c:pt idx="0">
                  <c:v>tulu 1m3 kohta elanik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2'!$AO$3:$AO$47</c:f>
              <c:numCache>
                <c:formatCode>0.00</c:formatCode>
                <c:ptCount val="45"/>
                <c:pt idx="1">
                  <c:v>2.976392359241339</c:v>
                </c:pt>
                <c:pt idx="2">
                  <c:v>2.7076518275706838</c:v>
                </c:pt>
                <c:pt idx="3">
                  <c:v>1.5474830610357455</c:v>
                </c:pt>
                <c:pt idx="4">
                  <c:v>2.4089438274201651</c:v>
                </c:pt>
                <c:pt idx="5">
                  <c:v>3.5271853078510595</c:v>
                </c:pt>
                <c:pt idx="6">
                  <c:v>3.2502102562692308</c:v>
                </c:pt>
                <c:pt idx="7">
                  <c:v>1.9443159360555007</c:v>
                </c:pt>
                <c:pt idx="8">
                  <c:v>3.369526557731219</c:v>
                </c:pt>
                <c:pt idx="9">
                  <c:v>2.8800019487105999</c:v>
                </c:pt>
                <c:pt idx="10">
                  <c:v>2.9251224546724925</c:v>
                </c:pt>
                <c:pt idx="11">
                  <c:v>3.3952494865593348</c:v>
                </c:pt>
                <c:pt idx="12">
                  <c:v>2.4900076838327925</c:v>
                </c:pt>
                <c:pt idx="13">
                  <c:v>3.2832252080078854</c:v>
                </c:pt>
                <c:pt idx="14">
                  <c:v>3.1767782653446135</c:v>
                </c:pt>
                <c:pt idx="15">
                  <c:v>3.6390931948782277</c:v>
                </c:pt>
                <c:pt idx="16">
                  <c:v>2.608425385269086</c:v>
                </c:pt>
                <c:pt idx="17">
                  <c:v>0</c:v>
                </c:pt>
                <c:pt idx="18">
                  <c:v>2.4806768758188893</c:v>
                </c:pt>
                <c:pt idx="19">
                  <c:v>3.1141666762893943</c:v>
                </c:pt>
                <c:pt idx="20">
                  <c:v>3.4585916258973444</c:v>
                </c:pt>
                <c:pt idx="21">
                  <c:v>2.250065253262918</c:v>
                </c:pt>
                <c:pt idx="22">
                  <c:v>3.103891830627215</c:v>
                </c:pt>
                <c:pt idx="23">
                  <c:v>2.2380594343571887</c:v>
                </c:pt>
                <c:pt idx="24">
                  <c:v>2.3500031212970782</c:v>
                </c:pt>
                <c:pt idx="25">
                  <c:v>2.3000125550497579</c:v>
                </c:pt>
                <c:pt idx="26">
                  <c:v>4.2000613476935387</c:v>
                </c:pt>
                <c:pt idx="27">
                  <c:v>2.5771345552096632</c:v>
                </c:pt>
                <c:pt idx="28">
                  <c:v>2.5779042776927437</c:v>
                </c:pt>
                <c:pt idx="29">
                  <c:v>1.7599983363527834</c:v>
                </c:pt>
                <c:pt idx="30">
                  <c:v>2.8099994471021192</c:v>
                </c:pt>
                <c:pt idx="31">
                  <c:v>1.7300554926813074</c:v>
                </c:pt>
                <c:pt idx="32">
                  <c:v>2.0800114445292803</c:v>
                </c:pt>
                <c:pt idx="33">
                  <c:v>1.6985238712563495</c:v>
                </c:pt>
                <c:pt idx="34">
                  <c:v>3.2912172509307513</c:v>
                </c:pt>
                <c:pt idx="35">
                  <c:v>2.5163073542173731</c:v>
                </c:pt>
                <c:pt idx="36">
                  <c:v>2.6202962426771959</c:v>
                </c:pt>
                <c:pt idx="37">
                  <c:v>2.7941940921512067</c:v>
                </c:pt>
                <c:pt idx="38">
                  <c:v>3.2097153360458037</c:v>
                </c:pt>
                <c:pt idx="39">
                  <c:v>1.8499989096323874</c:v>
                </c:pt>
                <c:pt idx="40">
                  <c:v>2.5000353182171366</c:v>
                </c:pt>
                <c:pt idx="41">
                  <c:v>2.4727643225897871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83D-406D-93CA-A6205E49326B}"/>
            </c:ext>
          </c:extLst>
        </c:ser>
        <c:ser>
          <c:idx val="13"/>
          <c:order val="13"/>
          <c:tx>
            <c:strRef>
              <c:f>'graafik 2'!$AP$1:$AP$2</c:f>
              <c:strCache>
                <c:ptCount val="2"/>
                <c:pt idx="0">
                  <c:v>tulu 1 m3 kohta ettevõte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2'!$AP$3:$AP$47</c:f>
              <c:numCache>
                <c:formatCode>0.00</c:formatCode>
                <c:ptCount val="45"/>
                <c:pt idx="1">
                  <c:v>3.1521374413234899</c:v>
                </c:pt>
                <c:pt idx="2">
                  <c:v>2.8602408708562361</c:v>
                </c:pt>
                <c:pt idx="3">
                  <c:v>0</c:v>
                </c:pt>
                <c:pt idx="4">
                  <c:v>2.5116513633100723</c:v>
                </c:pt>
                <c:pt idx="5">
                  <c:v>3.2272514638547074</c:v>
                </c:pt>
                <c:pt idx="6">
                  <c:v>3.4101487521035043</c:v>
                </c:pt>
                <c:pt idx="7">
                  <c:v>2.2869693782474414</c:v>
                </c:pt>
                <c:pt idx="8">
                  <c:v>3.3341590544567632</c:v>
                </c:pt>
                <c:pt idx="9">
                  <c:v>2.879972352297643</c:v>
                </c:pt>
                <c:pt idx="10">
                  <c:v>3.014076153053376</c:v>
                </c:pt>
                <c:pt idx="11">
                  <c:v>3.4472180867716382</c:v>
                </c:pt>
                <c:pt idx="12">
                  <c:v>2.547676127076969</c:v>
                </c:pt>
                <c:pt idx="13">
                  <c:v>4.6367228075271107</c:v>
                </c:pt>
                <c:pt idx="14">
                  <c:v>3.6700487204396044</c:v>
                </c:pt>
                <c:pt idx="15">
                  <c:v>3.6400147252258206</c:v>
                </c:pt>
                <c:pt idx="16">
                  <c:v>3.140538108047874</c:v>
                </c:pt>
                <c:pt idx="17">
                  <c:v>0</c:v>
                </c:pt>
                <c:pt idx="18">
                  <c:v>2.539208025949629</c:v>
                </c:pt>
                <c:pt idx="19">
                  <c:v>3.1055497371915237</c:v>
                </c:pt>
                <c:pt idx="20">
                  <c:v>3.9162913012362903</c:v>
                </c:pt>
                <c:pt idx="21">
                  <c:v>1.9094685147544661</c:v>
                </c:pt>
                <c:pt idx="22">
                  <c:v>3.2224228246698354</c:v>
                </c:pt>
                <c:pt idx="23">
                  <c:v>2.0918381289803913</c:v>
                </c:pt>
                <c:pt idx="24">
                  <c:v>2.3499970352267345</c:v>
                </c:pt>
                <c:pt idx="25">
                  <c:v>2.2999917673315498</c:v>
                </c:pt>
                <c:pt idx="26">
                  <c:v>4.5296615589169669</c:v>
                </c:pt>
                <c:pt idx="27">
                  <c:v>2.567957090199787</c:v>
                </c:pt>
                <c:pt idx="28">
                  <c:v>3.4123254070063744</c:v>
                </c:pt>
                <c:pt idx="29">
                  <c:v>2.1520210522367145</c:v>
                </c:pt>
                <c:pt idx="30">
                  <c:v>4.6900021686485704</c:v>
                </c:pt>
                <c:pt idx="31">
                  <c:v>4.0442723044688726</c:v>
                </c:pt>
                <c:pt idx="32">
                  <c:v>2.4199820603033997</c:v>
                </c:pt>
                <c:pt idx="33">
                  <c:v>2.3641104649188067</c:v>
                </c:pt>
                <c:pt idx="34">
                  <c:v>4.5544287554208136</c:v>
                </c:pt>
                <c:pt idx="35">
                  <c:v>2.7122427412333963</c:v>
                </c:pt>
                <c:pt idx="36">
                  <c:v>2.6266783214850609</c:v>
                </c:pt>
                <c:pt idx="37">
                  <c:v>2.7942882565318854</c:v>
                </c:pt>
                <c:pt idx="38">
                  <c:v>3.6391940547648347</c:v>
                </c:pt>
                <c:pt idx="39">
                  <c:v>1.9904137165150617</c:v>
                </c:pt>
                <c:pt idx="40">
                  <c:v>2.5</c:v>
                </c:pt>
                <c:pt idx="41">
                  <c:v>2.499132753030251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83D-406D-93CA-A6205E493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73368"/>
        <c:axId val="334673760"/>
      </c:barChart>
      <c:catAx>
        <c:axId val="33467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4673760"/>
        <c:crosses val="autoZero"/>
        <c:auto val="1"/>
        <c:lblAlgn val="ctr"/>
        <c:lblOffset val="100"/>
        <c:noMultiLvlLbl val="0"/>
      </c:catAx>
      <c:valAx>
        <c:axId val="33467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673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</a:t>
            </a:r>
            <a:r>
              <a:rPr lang="et-EE" baseline="0"/>
              <a:t>teenuse(vesi+kanal) hind koos abonenttasu ja km-ga seisuga 31.12.2018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3'!$AC$1:$AC$2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3'!$AC$3:$AC$47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78-4D02-B257-F7A569425087}"/>
            </c:ext>
          </c:extLst>
        </c:ser>
        <c:ser>
          <c:idx val="1"/>
          <c:order val="1"/>
          <c:tx>
            <c:strRef>
              <c:f>'graafik 3'!$AD$1:$AD$2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3'!$AD$3:$AD$47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78-4D02-B257-F7A569425087}"/>
            </c:ext>
          </c:extLst>
        </c:ser>
        <c:ser>
          <c:idx val="2"/>
          <c:order val="2"/>
          <c:tx>
            <c:strRef>
              <c:f>'graafik 3'!$AE$1:$AE$2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3'!$AE$3:$AE$47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78-4D02-B257-F7A569425087}"/>
            </c:ext>
          </c:extLst>
        </c:ser>
        <c:ser>
          <c:idx val="3"/>
          <c:order val="3"/>
          <c:tx>
            <c:strRef>
              <c:f>'graafik 3'!$AF$1:$AF$2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3'!$AF$3:$AF$47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78-4D02-B257-F7A569425087}"/>
            </c:ext>
          </c:extLst>
        </c:ser>
        <c:ser>
          <c:idx val="4"/>
          <c:order val="4"/>
          <c:tx>
            <c:strRef>
              <c:f>'graafik 3'!$AG$1:$AG$2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3'!$AG$3:$AG$47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78-4D02-B257-F7A569425087}"/>
            </c:ext>
          </c:extLst>
        </c:ser>
        <c:ser>
          <c:idx val="5"/>
          <c:order val="5"/>
          <c:tx>
            <c:strRef>
              <c:f>'graafik 3'!$AH$1:$AH$2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3'!$AH$3:$AH$47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978-4D02-B257-F7A569425087}"/>
            </c:ext>
          </c:extLst>
        </c:ser>
        <c:ser>
          <c:idx val="6"/>
          <c:order val="6"/>
          <c:tx>
            <c:strRef>
              <c:f>'graafik 3'!$AI$1:$AI$2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3'!$AI$3:$AI$47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978-4D02-B257-F7A569425087}"/>
            </c:ext>
          </c:extLst>
        </c:ser>
        <c:ser>
          <c:idx val="7"/>
          <c:order val="7"/>
          <c:tx>
            <c:strRef>
              <c:f>'graafik 3'!$AJ$1:$AJ$2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3'!$AJ$3:$AJ$47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978-4D02-B257-F7A569425087}"/>
            </c:ext>
          </c:extLst>
        </c:ser>
        <c:ser>
          <c:idx val="8"/>
          <c:order val="8"/>
          <c:tx>
            <c:strRef>
              <c:f>'graafik 3'!$AK$1:$AK$2</c:f>
              <c:strCache>
                <c:ptCount val="2"/>
                <c:pt idx="0">
                  <c:v>Hind koos abonenttasuga 1 m³ kohta € +KM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3'!$AK$3:$AK$47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978-4D02-B257-F7A569425087}"/>
            </c:ext>
          </c:extLst>
        </c:ser>
        <c:ser>
          <c:idx val="9"/>
          <c:order val="9"/>
          <c:tx>
            <c:strRef>
              <c:f>'graafik 3'!$AL$1:$AL$2</c:f>
              <c:strCache>
                <c:ptCount val="2"/>
                <c:pt idx="0">
                  <c:v>Hind koos abonenttasuga 1 m³ kohta € +KM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3'!$AL$3:$AL$47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978-4D02-B257-F7A569425087}"/>
            </c:ext>
          </c:extLst>
        </c:ser>
        <c:ser>
          <c:idx val="10"/>
          <c:order val="10"/>
          <c:tx>
            <c:strRef>
              <c:f>'graafik 3'!$AM$1:$AM$2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3'!$AM$3:$AM$47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978-4D02-B257-F7A569425087}"/>
            </c:ext>
          </c:extLst>
        </c:ser>
        <c:ser>
          <c:idx val="11"/>
          <c:order val="11"/>
          <c:tx>
            <c:strRef>
              <c:f>'graafik 3'!$AN$1:$AN$2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3'!$AN$3:$AN$47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978-4D02-B257-F7A569425087}"/>
            </c:ext>
          </c:extLst>
        </c:ser>
        <c:ser>
          <c:idx val="12"/>
          <c:order val="12"/>
          <c:tx>
            <c:strRef>
              <c:f>'graafik 3'!$AO$1:$AO$2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3'!$AO$3:$AO$47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978-4D02-B257-F7A569425087}"/>
            </c:ext>
          </c:extLst>
        </c:ser>
        <c:ser>
          <c:idx val="13"/>
          <c:order val="13"/>
          <c:tx>
            <c:strRef>
              <c:f>'graafik 3'!$AP$1:$AP$2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3'!$AP$3:$AP$47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978-4D02-B257-F7A569425087}"/>
            </c:ext>
          </c:extLst>
        </c:ser>
        <c:ser>
          <c:idx val="14"/>
          <c:order val="14"/>
          <c:tx>
            <c:strRef>
              <c:f>'graafik 3'!$AQ$1:$AQ$2</c:f>
              <c:strCache>
                <c:ptCount val="2"/>
                <c:pt idx="0">
                  <c:v>Hind koos abonenttasuga 1 m³ kohta € +KM elanik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3'!$AQ$3:$AQ$47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3.5712000000000002</c:v>
                </c:pt>
                <c:pt idx="2">
                  <c:v>3.3132000000000001</c:v>
                </c:pt>
                <c:pt idx="3">
                  <c:v>1.8521523426703335</c:v>
                </c:pt>
                <c:pt idx="4">
                  <c:v>2.8907325929041985</c:v>
                </c:pt>
                <c:pt idx="5">
                  <c:v>4.7497073346328094</c:v>
                </c:pt>
                <c:pt idx="6">
                  <c:v>3.9</c:v>
                </c:pt>
                <c:pt idx="7">
                  <c:v>2.3327999999999998</c:v>
                </c:pt>
                <c:pt idx="8">
                  <c:v>4.0188220233299283</c:v>
                </c:pt>
                <c:pt idx="9">
                  <c:v>3.456</c:v>
                </c:pt>
                <c:pt idx="10">
                  <c:v>3.51</c:v>
                </c:pt>
                <c:pt idx="11">
                  <c:v>4.2780000000000005</c:v>
                </c:pt>
                <c:pt idx="12">
                  <c:v>2.9880000000000004</c:v>
                </c:pt>
                <c:pt idx="13">
                  <c:v>3.9399317245438494</c:v>
                </c:pt>
                <c:pt idx="14">
                  <c:v>3.8279999999999994</c:v>
                </c:pt>
                <c:pt idx="15">
                  <c:v>4.3680000000000003</c:v>
                </c:pt>
                <c:pt idx="16">
                  <c:v>3.1301104623229028</c:v>
                </c:pt>
                <c:pt idx="17">
                  <c:v>0</c:v>
                </c:pt>
                <c:pt idx="18">
                  <c:v>2.6399999999999997</c:v>
                </c:pt>
                <c:pt idx="19">
                  <c:v>3.8580000000000001</c:v>
                </c:pt>
                <c:pt idx="20">
                  <c:v>4.1509338837442815</c:v>
                </c:pt>
                <c:pt idx="21">
                  <c:v>2.7</c:v>
                </c:pt>
                <c:pt idx="22">
                  <c:v>3.516</c:v>
                </c:pt>
                <c:pt idx="23">
                  <c:v>2.6760000000000002</c:v>
                </c:pt>
                <c:pt idx="24">
                  <c:v>2.82</c:v>
                </c:pt>
                <c:pt idx="25">
                  <c:v>2.76</c:v>
                </c:pt>
                <c:pt idx="26">
                  <c:v>5.0399999999999991</c:v>
                </c:pt>
                <c:pt idx="27">
                  <c:v>3.0927767313019388</c:v>
                </c:pt>
                <c:pt idx="28">
                  <c:v>3.0935999999999995</c:v>
                </c:pt>
                <c:pt idx="29">
                  <c:v>2.1120000000000001</c:v>
                </c:pt>
                <c:pt idx="30">
                  <c:v>3.3719999999999999</c:v>
                </c:pt>
                <c:pt idx="31">
                  <c:v>2.0759999999999996</c:v>
                </c:pt>
                <c:pt idx="32">
                  <c:v>2.496</c:v>
                </c:pt>
                <c:pt idx="33">
                  <c:v>2.0352000000000001</c:v>
                </c:pt>
                <c:pt idx="34">
                  <c:v>3.9413874662846049</c:v>
                </c:pt>
                <c:pt idx="35">
                  <c:v>3.002712082598439</c:v>
                </c:pt>
                <c:pt idx="36">
                  <c:v>3.144355491212635</c:v>
                </c:pt>
                <c:pt idx="37">
                  <c:v>3.3528000000000002</c:v>
                </c:pt>
                <c:pt idx="38">
                  <c:v>3.84</c:v>
                </c:pt>
                <c:pt idx="39">
                  <c:v>2.2199999999999998</c:v>
                </c:pt>
                <c:pt idx="40">
                  <c:v>3</c:v>
                </c:pt>
                <c:pt idx="41">
                  <c:v>3.024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978-4D02-B257-F7A569425087}"/>
            </c:ext>
          </c:extLst>
        </c:ser>
        <c:ser>
          <c:idx val="15"/>
          <c:order val="15"/>
          <c:tx>
            <c:strRef>
              <c:f>'graafik 3'!$AR$1:$AR$2</c:f>
              <c:strCache>
                <c:ptCount val="2"/>
                <c:pt idx="0">
                  <c:v>Hind koos abonenttasuga 1 m³ kohta € +KM ettevõte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3'!$AR$3:$AR$47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3.7812000000000001</c:v>
                </c:pt>
                <c:pt idx="2">
                  <c:v>3.3132000000000001</c:v>
                </c:pt>
                <c:pt idx="3">
                  <c:v>0</c:v>
                </c:pt>
                <c:pt idx="4">
                  <c:v>3.0139816359720868</c:v>
                </c:pt>
                <c:pt idx="5">
                  <c:v>4.02533609049802</c:v>
                </c:pt>
                <c:pt idx="6">
                  <c:v>4.0919999999999996</c:v>
                </c:pt>
                <c:pt idx="7">
                  <c:v>2.7431999999999999</c:v>
                </c:pt>
                <c:pt idx="8">
                  <c:v>3.9956362742271865</c:v>
                </c:pt>
                <c:pt idx="9">
                  <c:v>3.456</c:v>
                </c:pt>
                <c:pt idx="10">
                  <c:v>3.617</c:v>
                </c:pt>
                <c:pt idx="11">
                  <c:v>4.2780000000000005</c:v>
                </c:pt>
                <c:pt idx="12">
                  <c:v>2.988</c:v>
                </c:pt>
                <c:pt idx="13">
                  <c:v>5.5641632507574403</c:v>
                </c:pt>
                <c:pt idx="14">
                  <c:v>4.4039999999999999</c:v>
                </c:pt>
                <c:pt idx="15">
                  <c:v>4.3680000000000003</c:v>
                </c:pt>
                <c:pt idx="16">
                  <c:v>3.7670879347203621</c:v>
                </c:pt>
                <c:pt idx="17">
                  <c:v>0</c:v>
                </c:pt>
                <c:pt idx="18">
                  <c:v>2.6399999999999997</c:v>
                </c:pt>
                <c:pt idx="19">
                  <c:v>3.8580000000000001</c:v>
                </c:pt>
                <c:pt idx="20">
                  <c:v>4.6992000000000003</c:v>
                </c:pt>
                <c:pt idx="21">
                  <c:v>2.7</c:v>
                </c:pt>
                <c:pt idx="22">
                  <c:v>3.7800000000000002</c:v>
                </c:pt>
                <c:pt idx="23">
                  <c:v>3.1679999999999997</c:v>
                </c:pt>
                <c:pt idx="24">
                  <c:v>2.82</c:v>
                </c:pt>
                <c:pt idx="25">
                  <c:v>2.76</c:v>
                </c:pt>
                <c:pt idx="26">
                  <c:v>5.4399999999999995</c:v>
                </c:pt>
                <c:pt idx="27">
                  <c:v>3.0798095985511615</c:v>
                </c:pt>
                <c:pt idx="28">
                  <c:v>4.0944000000000003</c:v>
                </c:pt>
                <c:pt idx="29">
                  <c:v>2.4239999999999999</c:v>
                </c:pt>
                <c:pt idx="30">
                  <c:v>5.6280000000000001</c:v>
                </c:pt>
                <c:pt idx="31">
                  <c:v>4.84</c:v>
                </c:pt>
                <c:pt idx="32">
                  <c:v>2.9039999999999999</c:v>
                </c:pt>
                <c:pt idx="33">
                  <c:v>2.0350000000000001</c:v>
                </c:pt>
                <c:pt idx="34">
                  <c:v>3.9492408761056756</c:v>
                </c:pt>
                <c:pt idx="35">
                  <c:v>3.260507859924084</c:v>
                </c:pt>
                <c:pt idx="36">
                  <c:v>3.152013985782073</c:v>
                </c:pt>
                <c:pt idx="37">
                  <c:v>3.3529999999999998</c:v>
                </c:pt>
                <c:pt idx="38">
                  <c:v>4.4000000000000004</c:v>
                </c:pt>
                <c:pt idx="39">
                  <c:v>2.2200000000000002</c:v>
                </c:pt>
                <c:pt idx="40">
                  <c:v>3</c:v>
                </c:pt>
                <c:pt idx="41">
                  <c:v>3.024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978-4D02-B257-F7A569425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75328"/>
        <c:axId val="334674544"/>
      </c:barChart>
      <c:catAx>
        <c:axId val="33467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4674544"/>
        <c:crosses val="autoZero"/>
        <c:auto val="1"/>
        <c:lblAlgn val="ctr"/>
        <c:lblOffset val="100"/>
        <c:noMultiLvlLbl val="0"/>
      </c:catAx>
      <c:valAx>
        <c:axId val="33467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67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31.12.2018 koos km-ga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+km'!$B$3:$B$47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E-4C06-B98D-3EF34FC211EE}"/>
            </c:ext>
          </c:extLst>
        </c:ser>
        <c:ser>
          <c:idx val="1"/>
          <c:order val="1"/>
          <c:tx>
            <c:strRef>
              <c:f>'elanike vee ja kanali hind +km'!$C$1:$C$2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+km'!$C$3:$C$47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7E-4C06-B98D-3EF34FC211EE}"/>
            </c:ext>
          </c:extLst>
        </c:ser>
        <c:ser>
          <c:idx val="2"/>
          <c:order val="2"/>
          <c:tx>
            <c:strRef>
              <c:f>'elanike vee ja kanali hind +km'!$D$1:$D$2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+km'!$D$3:$D$47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7E-4C06-B98D-3EF34FC211EE}"/>
            </c:ext>
          </c:extLst>
        </c:ser>
        <c:ser>
          <c:idx val="3"/>
          <c:order val="3"/>
          <c:tx>
            <c:strRef>
              <c:f>'elanike vee ja kanali hind +km'!$E$1:$E$2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+km'!$E$3:$E$47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7E-4C06-B98D-3EF34FC211EE}"/>
            </c:ext>
          </c:extLst>
        </c:ser>
        <c:ser>
          <c:idx val="4"/>
          <c:order val="4"/>
          <c:tx>
            <c:strRef>
              <c:f>'elanike vee ja kanali hind +km'!$F$1:$F$2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+km'!$F$3:$F$47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7E-4C06-B98D-3EF34FC211EE}"/>
            </c:ext>
          </c:extLst>
        </c:ser>
        <c:ser>
          <c:idx val="5"/>
          <c:order val="5"/>
          <c:tx>
            <c:strRef>
              <c:f>'elanike vee ja kanali hind +km'!$G$1:$G$2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+km'!$G$3:$G$47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E7E-4C06-B98D-3EF34FC211EE}"/>
            </c:ext>
          </c:extLst>
        </c:ser>
        <c:ser>
          <c:idx val="6"/>
          <c:order val="6"/>
          <c:tx>
            <c:strRef>
              <c:f>'elanike vee ja kanali hind +km'!$H$1:$H$2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+km'!$H$3:$H$47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E7E-4C06-B98D-3EF34FC211EE}"/>
            </c:ext>
          </c:extLst>
        </c:ser>
        <c:ser>
          <c:idx val="7"/>
          <c:order val="7"/>
          <c:tx>
            <c:strRef>
              <c:f>'elanike vee ja kanali hind +km'!$I$1:$I$2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+km'!$I$3:$I$47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7E-4C06-B98D-3EF34FC211EE}"/>
            </c:ext>
          </c:extLst>
        </c:ser>
        <c:ser>
          <c:idx val="8"/>
          <c:order val="8"/>
          <c:tx>
            <c:strRef>
              <c:f>'elanike vee ja kanali hind +km'!$J$1:$J$2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+km'!$J$3:$J$47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E7E-4C06-B98D-3EF34FC211EE}"/>
            </c:ext>
          </c:extLst>
        </c:ser>
        <c:ser>
          <c:idx val="9"/>
          <c:order val="9"/>
          <c:tx>
            <c:strRef>
              <c:f>'elanike vee ja kanali hind +km'!$K$1:$K$2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+km'!$K$3:$K$47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E7E-4C06-B98D-3EF34FC211EE}"/>
            </c:ext>
          </c:extLst>
        </c:ser>
        <c:ser>
          <c:idx val="10"/>
          <c:order val="10"/>
          <c:tx>
            <c:strRef>
              <c:f>'elanike vee ja kanali hind +km'!$L$1:$L$2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+km'!$L$3:$L$47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E7E-4C06-B98D-3EF34FC211EE}"/>
            </c:ext>
          </c:extLst>
        </c:ser>
        <c:ser>
          <c:idx val="11"/>
          <c:order val="11"/>
          <c:tx>
            <c:strRef>
              <c:f>'elanike vee ja kanali hind +km'!$M$1:$M$2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+km'!$M$3:$M$47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1.6188</c:v>
                </c:pt>
                <c:pt idx="2">
                  <c:v>1.4628000000000001</c:v>
                </c:pt>
                <c:pt idx="3">
                  <c:v>0.90720000000000001</c:v>
                </c:pt>
                <c:pt idx="4">
                  <c:v>1.1809688746854459</c:v>
                </c:pt>
                <c:pt idx="5">
                  <c:v>1.6440000000000001</c:v>
                </c:pt>
                <c:pt idx="6">
                  <c:v>1.56</c:v>
                </c:pt>
                <c:pt idx="7">
                  <c:v>1.4652000000000001</c:v>
                </c:pt>
                <c:pt idx="8">
                  <c:v>1.5840000000000001</c:v>
                </c:pt>
                <c:pt idx="9">
                  <c:v>1.0680000000000001</c:v>
                </c:pt>
                <c:pt idx="10">
                  <c:v>1.6319999999999999</c:v>
                </c:pt>
                <c:pt idx="11">
                  <c:v>1.758</c:v>
                </c:pt>
                <c:pt idx="12">
                  <c:v>1.3440000000000001</c:v>
                </c:pt>
                <c:pt idx="13">
                  <c:v>1.5840000000000001</c:v>
                </c:pt>
                <c:pt idx="14">
                  <c:v>1.32</c:v>
                </c:pt>
                <c:pt idx="15">
                  <c:v>1.56</c:v>
                </c:pt>
                <c:pt idx="16">
                  <c:v>1.0836770722801685</c:v>
                </c:pt>
                <c:pt idx="17">
                  <c:v>1.476</c:v>
                </c:pt>
                <c:pt idx="18">
                  <c:v>0.97199999999999998</c:v>
                </c:pt>
                <c:pt idx="19">
                  <c:v>1.6812</c:v>
                </c:pt>
                <c:pt idx="20">
                  <c:v>1.1435999999999999</c:v>
                </c:pt>
                <c:pt idx="21">
                  <c:v>1.05</c:v>
                </c:pt>
                <c:pt idx="22">
                  <c:v>1.716</c:v>
                </c:pt>
                <c:pt idx="23">
                  <c:v>0.88800000000000001</c:v>
                </c:pt>
                <c:pt idx="24">
                  <c:v>1.44</c:v>
                </c:pt>
                <c:pt idx="25">
                  <c:v>1.3320000000000001</c:v>
                </c:pt>
                <c:pt idx="26">
                  <c:v>2.5099999999999998</c:v>
                </c:pt>
                <c:pt idx="27">
                  <c:v>1.3692</c:v>
                </c:pt>
                <c:pt idx="28">
                  <c:v>1.5059999999999998</c:v>
                </c:pt>
                <c:pt idx="29">
                  <c:v>1.1160000000000001</c:v>
                </c:pt>
                <c:pt idx="30">
                  <c:v>1.3440000000000001</c:v>
                </c:pt>
                <c:pt idx="31">
                  <c:v>1.1399999999999999</c:v>
                </c:pt>
                <c:pt idx="32">
                  <c:v>1.08</c:v>
                </c:pt>
                <c:pt idx="33">
                  <c:v>0.73899999999999999</c:v>
                </c:pt>
                <c:pt idx="34">
                  <c:v>1.8359999999999999</c:v>
                </c:pt>
                <c:pt idx="35">
                  <c:v>1.365</c:v>
                </c:pt>
                <c:pt idx="36">
                  <c:v>1.2160463748634798</c:v>
                </c:pt>
                <c:pt idx="37">
                  <c:v>1.0549999999999999</c:v>
                </c:pt>
                <c:pt idx="38">
                  <c:v>1.5</c:v>
                </c:pt>
                <c:pt idx="39">
                  <c:v>0.92400000000000004</c:v>
                </c:pt>
                <c:pt idx="40">
                  <c:v>1.2</c:v>
                </c:pt>
                <c:pt idx="41">
                  <c:v>1.1759999999999999</c:v>
                </c:pt>
                <c:pt idx="42">
                  <c:v>1.3886923080457274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E7E-4C06-B98D-3EF34FC211EE}"/>
            </c:ext>
          </c:extLst>
        </c:ser>
        <c:ser>
          <c:idx val="12"/>
          <c:order val="12"/>
          <c:tx>
            <c:strRef>
              <c:f>'elanike vee ja kanali hind +km'!$N$1:$N$2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+km'!$N$3:$N$47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E7E-4C06-B98D-3EF34FC211EE}"/>
            </c:ext>
          </c:extLst>
        </c:ser>
        <c:ser>
          <c:idx val="13"/>
          <c:order val="13"/>
          <c:tx>
            <c:strRef>
              <c:f>'elanike vee ja kanali hind +km'!$O$1:$O$2</c:f>
              <c:strCache>
                <c:ptCount val="2"/>
                <c:pt idx="1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+km'!$O$3:$O$47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1.9523999999999999</c:v>
                </c:pt>
                <c:pt idx="2">
                  <c:v>1.8504</c:v>
                </c:pt>
                <c:pt idx="3">
                  <c:v>0.74039999999999995</c:v>
                </c:pt>
                <c:pt idx="4">
                  <c:v>1.7097637182187524</c:v>
                </c:pt>
                <c:pt idx="5">
                  <c:v>2.5799999999999996</c:v>
                </c:pt>
                <c:pt idx="6">
                  <c:v>2.34</c:v>
                </c:pt>
                <c:pt idx="7">
                  <c:v>0.86759999999999993</c:v>
                </c:pt>
                <c:pt idx="8">
                  <c:v>2.4119999999999995</c:v>
                </c:pt>
                <c:pt idx="9">
                  <c:v>2.3879999999999999</c:v>
                </c:pt>
                <c:pt idx="10">
                  <c:v>1.8779999999999999</c:v>
                </c:pt>
                <c:pt idx="11">
                  <c:v>2.52</c:v>
                </c:pt>
                <c:pt idx="12">
                  <c:v>1.6439999999999999</c:v>
                </c:pt>
                <c:pt idx="13">
                  <c:v>2.1720000000000002</c:v>
                </c:pt>
                <c:pt idx="14">
                  <c:v>2.508</c:v>
                </c:pt>
                <c:pt idx="15">
                  <c:v>2.8079999999999998</c:v>
                </c:pt>
                <c:pt idx="16">
                  <c:v>2.0414424986035944</c:v>
                </c:pt>
                <c:pt idx="17">
                  <c:v>2.34</c:v>
                </c:pt>
                <c:pt idx="18">
                  <c:v>1.6679999999999999</c:v>
                </c:pt>
                <c:pt idx="19">
                  <c:v>2.1768000000000001</c:v>
                </c:pt>
                <c:pt idx="20">
                  <c:v>3.0071999999999997</c:v>
                </c:pt>
                <c:pt idx="21">
                  <c:v>1.65</c:v>
                </c:pt>
                <c:pt idx="22">
                  <c:v>1.8</c:v>
                </c:pt>
                <c:pt idx="23">
                  <c:v>1.788</c:v>
                </c:pt>
                <c:pt idx="24">
                  <c:v>1.38</c:v>
                </c:pt>
                <c:pt idx="25">
                  <c:v>1.4279999999999999</c:v>
                </c:pt>
                <c:pt idx="26">
                  <c:v>2.5299999999999998</c:v>
                </c:pt>
                <c:pt idx="27">
                  <c:v>1.6991999999999998</c:v>
                </c:pt>
                <c:pt idx="28">
                  <c:v>1.5875999999999999</c:v>
                </c:pt>
                <c:pt idx="29">
                  <c:v>0.996</c:v>
                </c:pt>
                <c:pt idx="30">
                  <c:v>2.028</c:v>
                </c:pt>
                <c:pt idx="31">
                  <c:v>0.94</c:v>
                </c:pt>
                <c:pt idx="32">
                  <c:v>1.4159999999999999</c:v>
                </c:pt>
                <c:pt idx="33">
                  <c:v>1.296</c:v>
                </c:pt>
                <c:pt idx="34">
                  <c:v>1.92</c:v>
                </c:pt>
                <c:pt idx="35">
                  <c:v>1.6279999999999999</c:v>
                </c:pt>
                <c:pt idx="36">
                  <c:v>1.9196986330857819</c:v>
                </c:pt>
                <c:pt idx="37">
                  <c:v>2.298</c:v>
                </c:pt>
                <c:pt idx="38">
                  <c:v>2.34</c:v>
                </c:pt>
                <c:pt idx="39">
                  <c:v>1.296</c:v>
                </c:pt>
                <c:pt idx="40">
                  <c:v>1.8</c:v>
                </c:pt>
                <c:pt idx="41">
                  <c:v>1.8480000000000001</c:v>
                </c:pt>
                <c:pt idx="42">
                  <c:v>1.9298126212477029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E7E-4C06-B98D-3EF34FC21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45272"/>
        <c:axId val="331840568"/>
      </c:barChart>
      <c:catAx>
        <c:axId val="331845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1840568"/>
        <c:crosses val="autoZero"/>
        <c:auto val="1"/>
        <c:lblAlgn val="ctr"/>
        <c:lblOffset val="100"/>
        <c:noMultiLvlLbl val="0"/>
      </c:catAx>
      <c:valAx>
        <c:axId val="331840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845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baseline="0"/>
              <a:t>Vee ja kanalsatsiooniteenuse hind elanikele koos abonenttasu ja käibemaksuga seisuga 31.12.2018</a:t>
            </a:r>
            <a:endParaRPr lang="et-E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32180737970021E-2"/>
          <c:y val="0.26983688386956811"/>
          <c:w val="0.68424298229403335"/>
          <c:h val="0.33565222237186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 vee ja kanali hind+ab.+km'!$AC$1:$AC$2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hind+ab.+km'!$AC$3:$AC$47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B7-4E4F-A16C-37D531E0AB23}"/>
            </c:ext>
          </c:extLst>
        </c:ser>
        <c:ser>
          <c:idx val="1"/>
          <c:order val="1"/>
          <c:tx>
            <c:strRef>
              <c:f>'el vee ja kanali hind+ab.+km'!$AD$1:$AD$2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hind+ab.+km'!$AD$3:$AD$47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B7-4E4F-A16C-37D531E0AB23}"/>
            </c:ext>
          </c:extLst>
        </c:ser>
        <c:ser>
          <c:idx val="2"/>
          <c:order val="2"/>
          <c:tx>
            <c:strRef>
              <c:f>'el vee ja kanali hind+ab.+km'!$AE$1:$AE$2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hind+ab.+km'!$AE$3:$AE$47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B7-4E4F-A16C-37D531E0AB23}"/>
            </c:ext>
          </c:extLst>
        </c:ser>
        <c:ser>
          <c:idx val="3"/>
          <c:order val="3"/>
          <c:tx>
            <c:strRef>
              <c:f>'el vee ja kanali hind+ab.+km'!$AF$1:$AF$2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hind+ab.+km'!$AF$3:$AF$47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B7-4E4F-A16C-37D531E0AB23}"/>
            </c:ext>
          </c:extLst>
        </c:ser>
        <c:ser>
          <c:idx val="4"/>
          <c:order val="4"/>
          <c:tx>
            <c:strRef>
              <c:f>'el vee ja kanali hind+ab.+km'!$AG$1:$AG$2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hind+ab.+km'!$AG$3:$AG$47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B7-4E4F-A16C-37D531E0AB23}"/>
            </c:ext>
          </c:extLst>
        </c:ser>
        <c:ser>
          <c:idx val="5"/>
          <c:order val="5"/>
          <c:tx>
            <c:strRef>
              <c:f>'el vee ja kanali hind+ab.+km'!$AH$1:$AH$2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hind+ab.+km'!$AH$3:$AH$47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B7-4E4F-A16C-37D531E0AB23}"/>
            </c:ext>
          </c:extLst>
        </c:ser>
        <c:ser>
          <c:idx val="6"/>
          <c:order val="6"/>
          <c:tx>
            <c:strRef>
              <c:f>'el vee ja kanali hind+ab.+km'!$AI$1:$AI$2</c:f>
              <c:strCache>
                <c:ptCount val="2"/>
                <c:pt idx="0">
                  <c:v>Hind koos abonenttasuga 1 m³ kohta € +KM</c:v>
                </c:pt>
                <c:pt idx="1">
                  <c:v>elanikud vesi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hind+ab.+km'!$AI$3:$AI$47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1.6188</c:v>
                </c:pt>
                <c:pt idx="2">
                  <c:v>1.4628000000000001</c:v>
                </c:pt>
                <c:pt idx="3">
                  <c:v>1.0229789585547291</c:v>
                </c:pt>
                <c:pt idx="4">
                  <c:v>1.1809688746854459</c:v>
                </c:pt>
                <c:pt idx="5">
                  <c:v>1.8702388456426808</c:v>
                </c:pt>
                <c:pt idx="6">
                  <c:v>1.56</c:v>
                </c:pt>
                <c:pt idx="7">
                  <c:v>1.4652000000000001</c:v>
                </c:pt>
                <c:pt idx="8">
                  <c:v>1.5951843918990565</c:v>
                </c:pt>
                <c:pt idx="9">
                  <c:v>1.0680000000000001</c:v>
                </c:pt>
                <c:pt idx="10">
                  <c:v>1.6320000000000001</c:v>
                </c:pt>
                <c:pt idx="11">
                  <c:v>1.758</c:v>
                </c:pt>
                <c:pt idx="12">
                  <c:v>1.3440000000000001</c:v>
                </c:pt>
                <c:pt idx="13">
                  <c:v>1.7679317245438495</c:v>
                </c:pt>
                <c:pt idx="14">
                  <c:v>1.32</c:v>
                </c:pt>
                <c:pt idx="15">
                  <c:v>1.56</c:v>
                </c:pt>
                <c:pt idx="16">
                  <c:v>1.086245962940138</c:v>
                </c:pt>
                <c:pt idx="17">
                  <c:v>0</c:v>
                </c:pt>
                <c:pt idx="18">
                  <c:v>0.97199999999999998</c:v>
                </c:pt>
                <c:pt idx="19">
                  <c:v>1.6812</c:v>
                </c:pt>
                <c:pt idx="20">
                  <c:v>1.1435999999999999</c:v>
                </c:pt>
                <c:pt idx="21">
                  <c:v>1.05</c:v>
                </c:pt>
                <c:pt idx="22">
                  <c:v>1.716</c:v>
                </c:pt>
                <c:pt idx="23">
                  <c:v>0.88800000000000001</c:v>
                </c:pt>
                <c:pt idx="24">
                  <c:v>1.44</c:v>
                </c:pt>
                <c:pt idx="25">
                  <c:v>1.3320000000000001</c:v>
                </c:pt>
                <c:pt idx="26">
                  <c:v>2.5079999999999996</c:v>
                </c:pt>
                <c:pt idx="27">
                  <c:v>1.3692</c:v>
                </c:pt>
                <c:pt idx="28">
                  <c:v>1.5059999999999998</c:v>
                </c:pt>
                <c:pt idx="29">
                  <c:v>1.1160000000000001</c:v>
                </c:pt>
                <c:pt idx="30">
                  <c:v>1.3440000000000001</c:v>
                </c:pt>
                <c:pt idx="31">
                  <c:v>1.1399999999999999</c:v>
                </c:pt>
                <c:pt idx="32">
                  <c:v>1.08</c:v>
                </c:pt>
                <c:pt idx="33">
                  <c:v>0.73919999999999997</c:v>
                </c:pt>
                <c:pt idx="34">
                  <c:v>1.9270655195234943</c:v>
                </c:pt>
                <c:pt idx="35">
                  <c:v>1.3703428441960577</c:v>
                </c:pt>
                <c:pt idx="36">
                  <c:v>1.2160463748634798</c:v>
                </c:pt>
                <c:pt idx="37">
                  <c:v>1.0548</c:v>
                </c:pt>
                <c:pt idx="38">
                  <c:v>1.5</c:v>
                </c:pt>
                <c:pt idx="39">
                  <c:v>0.92399999999999993</c:v>
                </c:pt>
                <c:pt idx="40">
                  <c:v>1.2</c:v>
                </c:pt>
                <c:pt idx="41">
                  <c:v>1.1759999999999999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5B7-4E4F-A16C-37D531E0AB23}"/>
            </c:ext>
          </c:extLst>
        </c:ser>
        <c:ser>
          <c:idx val="7"/>
          <c:order val="7"/>
          <c:tx>
            <c:strRef>
              <c:f>'el vee ja kanali hind+ab.+km'!$AJ$1:$AJ$2</c:f>
              <c:strCache>
                <c:ptCount val="2"/>
                <c:pt idx="0">
                  <c:v>Hind koos abonenttasuga 1 m³ kohta € +KM</c:v>
                </c:pt>
                <c:pt idx="1">
                  <c:v>elanikud kanal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hind+ab.+km'!$AJ$3:$AJ$47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1.9523999999999999</c:v>
                </c:pt>
                <c:pt idx="2">
                  <c:v>1.8504</c:v>
                </c:pt>
                <c:pt idx="3">
                  <c:v>0.82917338411560437</c:v>
                </c:pt>
                <c:pt idx="4">
                  <c:v>1.7097637182187524</c:v>
                </c:pt>
                <c:pt idx="5">
                  <c:v>2.879468488990129</c:v>
                </c:pt>
                <c:pt idx="6">
                  <c:v>2.34</c:v>
                </c:pt>
                <c:pt idx="7">
                  <c:v>0.86759999999999993</c:v>
                </c:pt>
                <c:pt idx="8">
                  <c:v>2.4236376314308723</c:v>
                </c:pt>
                <c:pt idx="9">
                  <c:v>2.3879999999999999</c:v>
                </c:pt>
                <c:pt idx="10">
                  <c:v>1.8779999999999999</c:v>
                </c:pt>
                <c:pt idx="11">
                  <c:v>2.52</c:v>
                </c:pt>
                <c:pt idx="12">
                  <c:v>1.6440000000000001</c:v>
                </c:pt>
                <c:pt idx="13">
                  <c:v>2.1720000000000002</c:v>
                </c:pt>
                <c:pt idx="14">
                  <c:v>2.5079999999999996</c:v>
                </c:pt>
                <c:pt idx="15">
                  <c:v>2.8079999999999998</c:v>
                </c:pt>
                <c:pt idx="16">
                  <c:v>2.043864499382765</c:v>
                </c:pt>
                <c:pt idx="17">
                  <c:v>0</c:v>
                </c:pt>
                <c:pt idx="18">
                  <c:v>1.6679999999999999</c:v>
                </c:pt>
                <c:pt idx="19">
                  <c:v>2.1768000000000001</c:v>
                </c:pt>
                <c:pt idx="20">
                  <c:v>3.0073338837442818</c:v>
                </c:pt>
                <c:pt idx="21">
                  <c:v>1.65</c:v>
                </c:pt>
                <c:pt idx="22">
                  <c:v>1.7999999999999998</c:v>
                </c:pt>
                <c:pt idx="23">
                  <c:v>1.788</c:v>
                </c:pt>
                <c:pt idx="24">
                  <c:v>1.38</c:v>
                </c:pt>
                <c:pt idx="25">
                  <c:v>1.4279999999999999</c:v>
                </c:pt>
                <c:pt idx="26">
                  <c:v>2.5319999999999996</c:v>
                </c:pt>
                <c:pt idx="27">
                  <c:v>1.723576731301939</c:v>
                </c:pt>
                <c:pt idx="28">
                  <c:v>1.5875999999999999</c:v>
                </c:pt>
                <c:pt idx="29">
                  <c:v>0.99599999999999989</c:v>
                </c:pt>
                <c:pt idx="30">
                  <c:v>2.028</c:v>
                </c:pt>
                <c:pt idx="31">
                  <c:v>0.93599999999999994</c:v>
                </c:pt>
                <c:pt idx="32">
                  <c:v>1.4159999999999999</c:v>
                </c:pt>
                <c:pt idx="33">
                  <c:v>1.296</c:v>
                </c:pt>
                <c:pt idx="34">
                  <c:v>2.0143219467611106</c:v>
                </c:pt>
                <c:pt idx="35">
                  <c:v>1.6323692384023816</c:v>
                </c:pt>
                <c:pt idx="36">
                  <c:v>1.928309116349155</c:v>
                </c:pt>
                <c:pt idx="37">
                  <c:v>2.298</c:v>
                </c:pt>
                <c:pt idx="38">
                  <c:v>2.34</c:v>
                </c:pt>
                <c:pt idx="39">
                  <c:v>1.296</c:v>
                </c:pt>
                <c:pt idx="40">
                  <c:v>1.7999999999999998</c:v>
                </c:pt>
                <c:pt idx="41">
                  <c:v>1.8479999999999999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5B7-4E4F-A16C-37D531E0A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46056"/>
        <c:axId val="331840960"/>
      </c:barChart>
      <c:catAx>
        <c:axId val="331846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1840960"/>
        <c:crosses val="autoZero"/>
        <c:auto val="1"/>
        <c:lblAlgn val="ctr"/>
        <c:lblOffset val="100"/>
        <c:noMultiLvlLbl val="0"/>
      </c:catAx>
      <c:valAx>
        <c:axId val="33184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8460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 31.12.2018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hind+km'!$AC$3:$AC$47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D0-44C0-A5E4-12F19F5BCC46}"/>
            </c:ext>
          </c:extLst>
        </c:ser>
        <c:ser>
          <c:idx val="1"/>
          <c:order val="1"/>
          <c:tx>
            <c:strRef>
              <c:f>'elanike veeteenuse hind+km'!$AD$1:$AD$2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hind+km'!$AD$3:$AD$47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D0-44C0-A5E4-12F19F5BCC46}"/>
            </c:ext>
          </c:extLst>
        </c:ser>
        <c:ser>
          <c:idx val="2"/>
          <c:order val="2"/>
          <c:tx>
            <c:strRef>
              <c:f>'elanike veeteenuse hind+km'!$AE$1:$AE$2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hind+km'!$AE$3:$AE$47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D0-44C0-A5E4-12F19F5BCC46}"/>
            </c:ext>
          </c:extLst>
        </c:ser>
        <c:ser>
          <c:idx val="3"/>
          <c:order val="3"/>
          <c:tx>
            <c:strRef>
              <c:f>'elanike veeteenuse hind+km'!$AF$1:$AF$2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hind+km'!$AF$3:$AF$47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D0-44C0-A5E4-12F19F5BCC46}"/>
            </c:ext>
          </c:extLst>
        </c:ser>
        <c:ser>
          <c:idx val="4"/>
          <c:order val="4"/>
          <c:tx>
            <c:strRef>
              <c:f>'elanike veeteenuse hind+km'!$AG$1:$AG$2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hind+km'!$AG$3:$AG$47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D0-44C0-A5E4-12F19F5BCC46}"/>
            </c:ext>
          </c:extLst>
        </c:ser>
        <c:ser>
          <c:idx val="5"/>
          <c:order val="5"/>
          <c:tx>
            <c:strRef>
              <c:f>'elanike veeteenuse hind+km'!$AH$1:$AH$2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hind+km'!$AH$3:$AH$47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D0-44C0-A5E4-12F19F5BCC46}"/>
            </c:ext>
          </c:extLst>
        </c:ser>
        <c:ser>
          <c:idx val="6"/>
          <c:order val="6"/>
          <c:tx>
            <c:strRef>
              <c:f>'elanike veeteenuse hind+km'!$AI$1:$AI$2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hind+km'!$AI$3:$AI$47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D0-44C0-A5E4-12F19F5BCC46}"/>
            </c:ext>
          </c:extLst>
        </c:ser>
        <c:ser>
          <c:idx val="7"/>
          <c:order val="7"/>
          <c:tx>
            <c:strRef>
              <c:f>'elanike veeteenuse hind+km'!$AJ$1:$AJ$2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hind+km'!$AJ$3:$AJ$47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9D0-44C0-A5E4-12F19F5BCC46}"/>
            </c:ext>
          </c:extLst>
        </c:ser>
        <c:ser>
          <c:idx val="8"/>
          <c:order val="8"/>
          <c:tx>
            <c:strRef>
              <c:f>'elanike veeteenuse hind+km'!$AK$1:$AK$2</c:f>
              <c:strCache>
                <c:ptCount val="2"/>
                <c:pt idx="0">
                  <c:v>tulu 1 m³ kohta koos abonenttasuga €</c:v>
                </c:pt>
                <c:pt idx="1">
                  <c:v>Vesi+kanal €+KM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hind+km'!$AK$3:$AK$47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3.5712000000000002</c:v>
                </c:pt>
                <c:pt idx="2">
                  <c:v>3.3132000000000001</c:v>
                </c:pt>
                <c:pt idx="3">
                  <c:v>1.6476</c:v>
                </c:pt>
                <c:pt idx="4">
                  <c:v>2.8907325929041985</c:v>
                </c:pt>
                <c:pt idx="5">
                  <c:v>4.2240000000000002</c:v>
                </c:pt>
                <c:pt idx="6">
                  <c:v>3.9</c:v>
                </c:pt>
                <c:pt idx="7">
                  <c:v>2.3327999999999998</c:v>
                </c:pt>
                <c:pt idx="8">
                  <c:v>3.9959999999999996</c:v>
                </c:pt>
                <c:pt idx="9">
                  <c:v>3.456</c:v>
                </c:pt>
                <c:pt idx="10">
                  <c:v>3.51</c:v>
                </c:pt>
                <c:pt idx="11">
                  <c:v>4.2780000000000005</c:v>
                </c:pt>
                <c:pt idx="12">
                  <c:v>2.988</c:v>
                </c:pt>
                <c:pt idx="13">
                  <c:v>3.7560000000000002</c:v>
                </c:pt>
                <c:pt idx="14">
                  <c:v>3.8280000000000003</c:v>
                </c:pt>
                <c:pt idx="15">
                  <c:v>4.3680000000000003</c:v>
                </c:pt>
                <c:pt idx="16">
                  <c:v>3.1251195708837631</c:v>
                </c:pt>
                <c:pt idx="17">
                  <c:v>3.8159999999999998</c:v>
                </c:pt>
                <c:pt idx="18">
                  <c:v>2.6399999999999997</c:v>
                </c:pt>
                <c:pt idx="19">
                  <c:v>3.8580000000000001</c:v>
                </c:pt>
                <c:pt idx="20">
                  <c:v>4.1507999999999994</c:v>
                </c:pt>
                <c:pt idx="21">
                  <c:v>2.7</c:v>
                </c:pt>
                <c:pt idx="22">
                  <c:v>3.516</c:v>
                </c:pt>
                <c:pt idx="23">
                  <c:v>2.6760000000000002</c:v>
                </c:pt>
                <c:pt idx="24">
                  <c:v>2.82</c:v>
                </c:pt>
                <c:pt idx="25">
                  <c:v>2.76</c:v>
                </c:pt>
                <c:pt idx="26">
                  <c:v>5.0399999999999991</c:v>
                </c:pt>
                <c:pt idx="27">
                  <c:v>3.0683999999999996</c:v>
                </c:pt>
                <c:pt idx="28">
                  <c:v>3.0935999999999995</c:v>
                </c:pt>
                <c:pt idx="29">
                  <c:v>2.1120000000000001</c:v>
                </c:pt>
                <c:pt idx="30">
                  <c:v>3.3719999999999999</c:v>
                </c:pt>
                <c:pt idx="31">
                  <c:v>2.08</c:v>
                </c:pt>
                <c:pt idx="32">
                  <c:v>2.496</c:v>
                </c:pt>
                <c:pt idx="33">
                  <c:v>2.0350000000000001</c:v>
                </c:pt>
                <c:pt idx="34">
                  <c:v>3.7559999999999998</c:v>
                </c:pt>
                <c:pt idx="35">
                  <c:v>2.9929999999999999</c:v>
                </c:pt>
                <c:pt idx="36">
                  <c:v>3.1357450079492617</c:v>
                </c:pt>
                <c:pt idx="37">
                  <c:v>3.3529999999999998</c:v>
                </c:pt>
                <c:pt idx="38">
                  <c:v>3.84</c:v>
                </c:pt>
                <c:pt idx="39">
                  <c:v>2.2200000000000002</c:v>
                </c:pt>
                <c:pt idx="40">
                  <c:v>3</c:v>
                </c:pt>
                <c:pt idx="41">
                  <c:v>3.024</c:v>
                </c:pt>
                <c:pt idx="42">
                  <c:v>3.3185049292934301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9D0-44C0-A5E4-12F19F5B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41744"/>
        <c:axId val="331847232"/>
      </c:barChart>
      <c:catAx>
        <c:axId val="33184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1847232"/>
        <c:crosses val="autoZero"/>
        <c:auto val="1"/>
        <c:lblAlgn val="ctr"/>
        <c:lblOffset val="100"/>
        <c:noMultiLvlLbl val="0"/>
      </c:catAx>
      <c:valAx>
        <c:axId val="33184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84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Elanike veeteenuse h</a:t>
            </a:r>
            <a:r>
              <a:rPr lang="en-US"/>
              <a:t>ind koos abonenttasuga 1 m³ kohta € +KM</a:t>
            </a:r>
            <a:r>
              <a:rPr lang="et-EE"/>
              <a:t> 31.12.2018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hind+ab+km'!$AC$1:$AC$2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hind+ab+km'!$AC$3:$AC$47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83-47F9-B0A4-FEE5CA1FE302}"/>
            </c:ext>
          </c:extLst>
        </c:ser>
        <c:ser>
          <c:idx val="1"/>
          <c:order val="1"/>
          <c:tx>
            <c:strRef>
              <c:f>'elanike veeteenuse hind+ab+km'!$AD$1:$AD$2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hind+ab+km'!$AD$3:$AD$47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83-47F9-B0A4-FEE5CA1FE302}"/>
            </c:ext>
          </c:extLst>
        </c:ser>
        <c:ser>
          <c:idx val="2"/>
          <c:order val="2"/>
          <c:tx>
            <c:strRef>
              <c:f>'elanike veeteenuse hind+ab+km'!$AE$1:$AE$2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hind+ab+km'!$AE$3:$AE$47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83-47F9-B0A4-FEE5CA1FE302}"/>
            </c:ext>
          </c:extLst>
        </c:ser>
        <c:ser>
          <c:idx val="3"/>
          <c:order val="3"/>
          <c:tx>
            <c:strRef>
              <c:f>'elanike veeteenuse hind+ab+km'!$AF$1:$AF$2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hind+ab+km'!$AF$3:$AF$47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983-47F9-B0A4-FEE5CA1FE302}"/>
            </c:ext>
          </c:extLst>
        </c:ser>
        <c:ser>
          <c:idx val="4"/>
          <c:order val="4"/>
          <c:tx>
            <c:strRef>
              <c:f>'elanike veeteenuse hind+ab+km'!$AG$1:$AG$2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hind+ab+km'!$AG$3:$AG$47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83-47F9-B0A4-FEE5CA1FE302}"/>
            </c:ext>
          </c:extLst>
        </c:ser>
        <c:ser>
          <c:idx val="5"/>
          <c:order val="5"/>
          <c:tx>
            <c:strRef>
              <c:f>'elanike veeteenuse hind+ab+km'!$AH$1:$AH$2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hind+ab+km'!$AH$3:$AH$47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983-47F9-B0A4-FEE5CA1FE302}"/>
            </c:ext>
          </c:extLst>
        </c:ser>
        <c:ser>
          <c:idx val="6"/>
          <c:order val="6"/>
          <c:tx>
            <c:strRef>
              <c:f>'elanike veeteenuse hind+ab+km'!$AI$1:$AI$2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hind+ab+km'!$AI$3:$AI$47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83-47F9-B0A4-FEE5CA1FE302}"/>
            </c:ext>
          </c:extLst>
        </c:ser>
        <c:ser>
          <c:idx val="7"/>
          <c:order val="7"/>
          <c:tx>
            <c:strRef>
              <c:f>'elanike veeteenuse hind+ab+km'!$AJ$1:$AJ$2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hind+ab+km'!$AJ$3:$AJ$47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983-47F9-B0A4-FEE5CA1FE302}"/>
            </c:ext>
          </c:extLst>
        </c:ser>
        <c:ser>
          <c:idx val="8"/>
          <c:order val="8"/>
          <c:tx>
            <c:strRef>
              <c:f>'elanike veeteenuse hind+ab+km'!$AK$1:$AK$2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hind+ab+km'!$AK$3:$AK$47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83-47F9-B0A4-FEE5CA1FE302}"/>
            </c:ext>
          </c:extLst>
        </c:ser>
        <c:ser>
          <c:idx val="9"/>
          <c:order val="9"/>
          <c:tx>
            <c:strRef>
              <c:f>'elanike veeteenuse hind+ab+km'!$AL$1:$AL$2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hind+ab+km'!$AL$3:$AL$47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983-47F9-B0A4-FEE5CA1FE302}"/>
            </c:ext>
          </c:extLst>
        </c:ser>
        <c:ser>
          <c:idx val="10"/>
          <c:order val="10"/>
          <c:tx>
            <c:strRef>
              <c:f>'elanike veeteenuse hind+ab+km'!$AM$1:$AM$2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hind+ab+km'!$AM$3:$AM$47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983-47F9-B0A4-FEE5CA1FE302}"/>
            </c:ext>
          </c:extLst>
        </c:ser>
        <c:ser>
          <c:idx val="11"/>
          <c:order val="11"/>
          <c:tx>
            <c:strRef>
              <c:f>'elanike veeteenuse hind+ab+km'!$AN$1:$AN$2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hind+ab+km'!$AN$3:$AN$47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983-47F9-B0A4-FEE5CA1FE302}"/>
            </c:ext>
          </c:extLst>
        </c:ser>
        <c:ser>
          <c:idx val="12"/>
          <c:order val="12"/>
          <c:tx>
            <c:strRef>
              <c:f>'elanike veeteenuse hind+ab+km'!$AO$1:$AO$2</c:f>
              <c:strCache>
                <c:ptCount val="2"/>
                <c:pt idx="0">
                  <c:v>Hind koos abonenttasuga 1 m³ kohta € +KM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hind+ab+km'!$AO$3:$AO$47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3.5712000000000002</c:v>
                </c:pt>
                <c:pt idx="2">
                  <c:v>3.3132000000000001</c:v>
                </c:pt>
                <c:pt idx="3">
                  <c:v>1.8521523426703335</c:v>
                </c:pt>
                <c:pt idx="4">
                  <c:v>2.8907325929041985</c:v>
                </c:pt>
                <c:pt idx="5">
                  <c:v>4.7497073346328094</c:v>
                </c:pt>
                <c:pt idx="6">
                  <c:v>3.9</c:v>
                </c:pt>
                <c:pt idx="7">
                  <c:v>2.3327999999999998</c:v>
                </c:pt>
                <c:pt idx="8">
                  <c:v>4.0188220233299283</c:v>
                </c:pt>
                <c:pt idx="9">
                  <c:v>3.456</c:v>
                </c:pt>
                <c:pt idx="10">
                  <c:v>3.51</c:v>
                </c:pt>
                <c:pt idx="11">
                  <c:v>4.2780000000000005</c:v>
                </c:pt>
                <c:pt idx="12">
                  <c:v>2.9880000000000004</c:v>
                </c:pt>
                <c:pt idx="13">
                  <c:v>3.9399317245438494</c:v>
                </c:pt>
                <c:pt idx="14">
                  <c:v>3.8279999999999994</c:v>
                </c:pt>
                <c:pt idx="15">
                  <c:v>4.3680000000000003</c:v>
                </c:pt>
                <c:pt idx="16">
                  <c:v>3.1301104623229028</c:v>
                </c:pt>
                <c:pt idx="17">
                  <c:v>0</c:v>
                </c:pt>
                <c:pt idx="18">
                  <c:v>2.6399999999999997</c:v>
                </c:pt>
                <c:pt idx="19">
                  <c:v>3.8580000000000001</c:v>
                </c:pt>
                <c:pt idx="20">
                  <c:v>4.1509338837442815</c:v>
                </c:pt>
                <c:pt idx="21">
                  <c:v>2.7</c:v>
                </c:pt>
                <c:pt idx="22">
                  <c:v>3.516</c:v>
                </c:pt>
                <c:pt idx="23">
                  <c:v>2.6760000000000002</c:v>
                </c:pt>
                <c:pt idx="24">
                  <c:v>2.82</c:v>
                </c:pt>
                <c:pt idx="25">
                  <c:v>2.76</c:v>
                </c:pt>
                <c:pt idx="26">
                  <c:v>5.0399999999999991</c:v>
                </c:pt>
                <c:pt idx="27">
                  <c:v>3.0927767313019388</c:v>
                </c:pt>
                <c:pt idx="28">
                  <c:v>3.0935999999999995</c:v>
                </c:pt>
                <c:pt idx="29">
                  <c:v>2.1120000000000001</c:v>
                </c:pt>
                <c:pt idx="30">
                  <c:v>3.3719999999999999</c:v>
                </c:pt>
                <c:pt idx="31">
                  <c:v>2.0759999999999996</c:v>
                </c:pt>
                <c:pt idx="32">
                  <c:v>2.496</c:v>
                </c:pt>
                <c:pt idx="33">
                  <c:v>2.0352000000000001</c:v>
                </c:pt>
                <c:pt idx="34">
                  <c:v>3.9413874662846049</c:v>
                </c:pt>
                <c:pt idx="35">
                  <c:v>3.002712082598439</c:v>
                </c:pt>
                <c:pt idx="36">
                  <c:v>3.144355491212635</c:v>
                </c:pt>
                <c:pt idx="37">
                  <c:v>3.3528000000000002</c:v>
                </c:pt>
                <c:pt idx="38">
                  <c:v>3.84</c:v>
                </c:pt>
                <c:pt idx="39">
                  <c:v>2.2199999999999998</c:v>
                </c:pt>
                <c:pt idx="40">
                  <c:v>3</c:v>
                </c:pt>
                <c:pt idx="41">
                  <c:v>3.024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983-47F9-B0A4-FEE5CA1FE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44488"/>
        <c:axId val="334678856"/>
      </c:barChart>
      <c:catAx>
        <c:axId val="331844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4678856"/>
        <c:crosses val="autoZero"/>
        <c:auto val="1"/>
        <c:lblAlgn val="ctr"/>
        <c:lblOffset val="100"/>
        <c:noMultiLvlLbl val="0"/>
      </c:catAx>
      <c:valAx>
        <c:axId val="334678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844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31.12.2018(ilma km-ta)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hind'!$B$3:$B$47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F3-49B4-8DC9-18EF731D8F19}"/>
            </c:ext>
          </c:extLst>
        </c:ser>
        <c:ser>
          <c:idx val="1"/>
          <c:order val="1"/>
          <c:tx>
            <c:strRef>
              <c:f>'ettevõtete vee ja kanali hind'!$C$1:$C$2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hind'!$C$3:$C$47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F3-49B4-8DC9-18EF731D8F19}"/>
            </c:ext>
          </c:extLst>
        </c:ser>
        <c:ser>
          <c:idx val="2"/>
          <c:order val="2"/>
          <c:tx>
            <c:strRef>
              <c:f>'ettevõtete vee ja kanali hind'!$D$1:$D$2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hind'!$D$3:$D$47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F3-49B4-8DC9-18EF731D8F19}"/>
            </c:ext>
          </c:extLst>
        </c:ser>
        <c:ser>
          <c:idx val="3"/>
          <c:order val="3"/>
          <c:tx>
            <c:strRef>
              <c:f>'ettevõtete vee ja kanali hind'!$E$1:$E$2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hind'!$E$3:$E$47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F3-49B4-8DC9-18EF731D8F19}"/>
            </c:ext>
          </c:extLst>
        </c:ser>
        <c:ser>
          <c:idx val="4"/>
          <c:order val="4"/>
          <c:tx>
            <c:strRef>
              <c:f>'ettevõtete vee ja kanali hind'!$F$1:$F$2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hind'!$F$3:$F$47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F3-49B4-8DC9-18EF731D8F19}"/>
            </c:ext>
          </c:extLst>
        </c:ser>
        <c:ser>
          <c:idx val="5"/>
          <c:order val="5"/>
          <c:tx>
            <c:strRef>
              <c:f>'ettevõtete vee ja kanali hind'!$G$1:$G$2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hind'!$G$3:$G$47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F3-49B4-8DC9-18EF731D8F19}"/>
            </c:ext>
          </c:extLst>
        </c:ser>
        <c:ser>
          <c:idx val="6"/>
          <c:order val="6"/>
          <c:tx>
            <c:strRef>
              <c:f>'ettevõtete vee ja kanali hind'!$H$1:$H$2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hind'!$H$3:$H$47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4F3-49B4-8DC9-18EF731D8F19}"/>
            </c:ext>
          </c:extLst>
        </c:ser>
        <c:ser>
          <c:idx val="7"/>
          <c:order val="7"/>
          <c:tx>
            <c:strRef>
              <c:f>'ettevõtete vee ja kanali hind'!$I$1:$I$2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hind'!$I$3:$I$47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4F3-49B4-8DC9-18EF731D8F19}"/>
            </c:ext>
          </c:extLst>
        </c:ser>
        <c:ser>
          <c:idx val="8"/>
          <c:order val="8"/>
          <c:tx>
            <c:strRef>
              <c:f>'ettevõtete vee ja kanali hind'!$J$1:$J$2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hind'!$J$3:$J$47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1.35</c:v>
                </c:pt>
                <c:pt idx="2">
                  <c:v>1.2190000000000001</c:v>
                </c:pt>
                <c:pt idx="3">
                  <c:v>0.9831910826029272</c:v>
                </c:pt>
                <c:pt idx="4">
                  <c:v>1.26</c:v>
                </c:pt>
                <c:pt idx="5">
                  <c:v>1.36</c:v>
                </c:pt>
                <c:pt idx="6">
                  <c:v>1.56</c:v>
                </c:pt>
                <c:pt idx="7">
                  <c:v>1.32</c:v>
                </c:pt>
                <c:pt idx="8">
                  <c:v>0.89</c:v>
                </c:pt>
                <c:pt idx="9">
                  <c:v>1.43</c:v>
                </c:pt>
                <c:pt idx="10">
                  <c:v>1.4650000000000001</c:v>
                </c:pt>
                <c:pt idx="11">
                  <c:v>1.1200000000000001</c:v>
                </c:pt>
                <c:pt idx="12">
                  <c:v>1.83</c:v>
                </c:pt>
                <c:pt idx="13">
                  <c:v>1.27</c:v>
                </c:pt>
                <c:pt idx="14">
                  <c:v>1.3</c:v>
                </c:pt>
                <c:pt idx="15">
                  <c:v>0.95461082376687267</c:v>
                </c:pt>
                <c:pt idx="16">
                  <c:v>1.23</c:v>
                </c:pt>
                <c:pt idx="17">
                  <c:v>0.81</c:v>
                </c:pt>
                <c:pt idx="18">
                  <c:v>1.401</c:v>
                </c:pt>
                <c:pt idx="19">
                  <c:v>0.97699999999999998</c:v>
                </c:pt>
                <c:pt idx="20">
                  <c:v>0.875</c:v>
                </c:pt>
                <c:pt idx="21">
                  <c:v>1.52</c:v>
                </c:pt>
                <c:pt idx="22">
                  <c:v>1</c:v>
                </c:pt>
                <c:pt idx="23">
                  <c:v>1.2</c:v>
                </c:pt>
                <c:pt idx="24">
                  <c:v>1.1100000000000001</c:v>
                </c:pt>
                <c:pt idx="25">
                  <c:v>2.14</c:v>
                </c:pt>
                <c:pt idx="26">
                  <c:v>1.141</c:v>
                </c:pt>
                <c:pt idx="27">
                  <c:v>1.4419999999999999</c:v>
                </c:pt>
                <c:pt idx="28">
                  <c:v>1.04</c:v>
                </c:pt>
                <c:pt idx="29">
                  <c:v>1.87</c:v>
                </c:pt>
                <c:pt idx="30">
                  <c:v>2.3199999999999998</c:v>
                </c:pt>
                <c:pt idx="31">
                  <c:v>1.05</c:v>
                </c:pt>
                <c:pt idx="32">
                  <c:v>0.61599999999999999</c:v>
                </c:pt>
                <c:pt idx="33">
                  <c:v>1.53</c:v>
                </c:pt>
                <c:pt idx="34">
                  <c:v>1.2509999999999999</c:v>
                </c:pt>
                <c:pt idx="35">
                  <c:v>1.0094929077236752</c:v>
                </c:pt>
                <c:pt idx="36">
                  <c:v>0.879</c:v>
                </c:pt>
                <c:pt idx="37">
                  <c:v>1.47</c:v>
                </c:pt>
                <c:pt idx="38">
                  <c:v>0.77</c:v>
                </c:pt>
                <c:pt idx="39">
                  <c:v>1</c:v>
                </c:pt>
                <c:pt idx="40">
                  <c:v>0.98</c:v>
                </c:pt>
                <c:pt idx="41" formatCode="0.00">
                  <c:v>1.2485823703523367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4F3-49B4-8DC9-18EF731D8F19}"/>
            </c:ext>
          </c:extLst>
        </c:ser>
        <c:ser>
          <c:idx val="9"/>
          <c:order val="9"/>
          <c:tx>
            <c:strRef>
              <c:f>'ettevõtete vee ja kanali hind'!$K$1:$K$2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hind'!$K$3:$K$47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F3-49B4-8DC9-18EF731D8F19}"/>
            </c:ext>
          </c:extLst>
        </c:ser>
        <c:ser>
          <c:idx val="10"/>
          <c:order val="10"/>
          <c:tx>
            <c:strRef>
              <c:f>'ettevõtete vee ja kanali hind'!$L$1:$L$2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Kehtna elamu OÜ**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AS**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hind'!$L$3:$L$47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1.8009999999999999</c:v>
                </c:pt>
                <c:pt idx="2">
                  <c:v>1.542</c:v>
                </c:pt>
                <c:pt idx="3">
                  <c:v>1.528460280707145</c:v>
                </c:pt>
                <c:pt idx="4">
                  <c:v>1.96</c:v>
                </c:pt>
                <c:pt idx="5">
                  <c:v>2.0499999999999998</c:v>
                </c:pt>
                <c:pt idx="6">
                  <c:v>0.72599999999999998</c:v>
                </c:pt>
                <c:pt idx="7">
                  <c:v>2</c:v>
                </c:pt>
                <c:pt idx="8">
                  <c:v>1.99</c:v>
                </c:pt>
                <c:pt idx="9">
                  <c:v>1.5840000000000001</c:v>
                </c:pt>
                <c:pt idx="10">
                  <c:v>2.1</c:v>
                </c:pt>
                <c:pt idx="11">
                  <c:v>1.37</c:v>
                </c:pt>
                <c:pt idx="12">
                  <c:v>2.77</c:v>
                </c:pt>
                <c:pt idx="13">
                  <c:v>2.4</c:v>
                </c:pt>
                <c:pt idx="14">
                  <c:v>2.34</c:v>
                </c:pt>
                <c:pt idx="15">
                  <c:v>2.1835501944377889</c:v>
                </c:pt>
                <c:pt idx="16">
                  <c:v>1.95</c:v>
                </c:pt>
                <c:pt idx="17">
                  <c:v>1.39</c:v>
                </c:pt>
                <c:pt idx="18">
                  <c:v>1.8140000000000001</c:v>
                </c:pt>
                <c:pt idx="19">
                  <c:v>2.9390000000000001</c:v>
                </c:pt>
                <c:pt idx="20">
                  <c:v>1.375</c:v>
                </c:pt>
                <c:pt idx="21">
                  <c:v>1.63</c:v>
                </c:pt>
                <c:pt idx="22">
                  <c:v>1.64</c:v>
                </c:pt>
                <c:pt idx="23">
                  <c:v>1.1499999999999999</c:v>
                </c:pt>
                <c:pt idx="24">
                  <c:v>1.19</c:v>
                </c:pt>
                <c:pt idx="25">
                  <c:v>2.39</c:v>
                </c:pt>
                <c:pt idx="26">
                  <c:v>1.4159999999999999</c:v>
                </c:pt>
                <c:pt idx="27">
                  <c:v>1.97</c:v>
                </c:pt>
                <c:pt idx="28">
                  <c:v>0.98</c:v>
                </c:pt>
                <c:pt idx="29">
                  <c:v>2.82</c:v>
                </c:pt>
                <c:pt idx="30">
                  <c:v>1.72</c:v>
                </c:pt>
                <c:pt idx="31">
                  <c:v>1.37</c:v>
                </c:pt>
                <c:pt idx="32">
                  <c:v>1.08</c:v>
                </c:pt>
                <c:pt idx="33">
                  <c:v>1.6</c:v>
                </c:pt>
                <c:pt idx="34">
                  <c:v>1.464</c:v>
                </c:pt>
                <c:pt idx="35">
                  <c:v>1.6171854137613859</c:v>
                </c:pt>
                <c:pt idx="36">
                  <c:v>1.915</c:v>
                </c:pt>
                <c:pt idx="37">
                  <c:v>2.2000000000000002</c:v>
                </c:pt>
                <c:pt idx="38">
                  <c:v>1.08</c:v>
                </c:pt>
                <c:pt idx="39">
                  <c:v>1.5</c:v>
                </c:pt>
                <c:pt idx="40">
                  <c:v>1.54</c:v>
                </c:pt>
                <c:pt idx="41" formatCode="0.00">
                  <c:v>1.7521298972226576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4F3-49B4-8DC9-18EF731D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78464"/>
        <c:axId val="334676896"/>
      </c:barChart>
      <c:catAx>
        <c:axId val="33467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4676896"/>
        <c:crosses val="autoZero"/>
        <c:auto val="1"/>
        <c:lblAlgn val="ctr"/>
        <c:lblOffset val="100"/>
        <c:noMultiLvlLbl val="0"/>
      </c:catAx>
      <c:valAx>
        <c:axId val="33467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67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1m</a:t>
            </a:r>
            <a:r>
              <a:rPr lang="et-EE">
                <a:latin typeface="Calibri"/>
              </a:rPr>
              <a:t>³</a:t>
            </a:r>
            <a:r>
              <a:rPr lang="et-EE"/>
              <a:t> vee</a:t>
            </a:r>
            <a:r>
              <a:rPr lang="et-EE" baseline="0"/>
              <a:t> müügi kohta 01.01.2018-31.12.2018</a:t>
            </a:r>
            <a:endParaRPr lang="et-E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vee müügist'!$AC$1:$AC$2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müügist'!$AC$3:$AC$47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25-45C8-98C5-B59ED7CF3DEA}"/>
            </c:ext>
          </c:extLst>
        </c:ser>
        <c:ser>
          <c:idx val="1"/>
          <c:order val="1"/>
          <c:tx>
            <c:strRef>
              <c:f>'tulu 1m3 vee müügist'!$AD$1:$AD$2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müügist'!$AD$3:$AD$47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25-45C8-98C5-B59ED7CF3DEA}"/>
            </c:ext>
          </c:extLst>
        </c:ser>
        <c:ser>
          <c:idx val="2"/>
          <c:order val="2"/>
          <c:tx>
            <c:strRef>
              <c:f>'tulu 1m3 vee müügist'!$AE$1:$AE$2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müügist'!$AE$3:$AE$47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25-45C8-98C5-B59ED7CF3DEA}"/>
            </c:ext>
          </c:extLst>
        </c:ser>
        <c:ser>
          <c:idx val="3"/>
          <c:order val="3"/>
          <c:tx>
            <c:strRef>
              <c:f>'tulu 1m3 vee müügist'!$AF$1:$AF$2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müügist'!$AF$3:$AF$47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25-45C8-98C5-B59ED7CF3DEA}"/>
            </c:ext>
          </c:extLst>
        </c:ser>
        <c:ser>
          <c:idx val="4"/>
          <c:order val="4"/>
          <c:tx>
            <c:strRef>
              <c:f>'tulu 1m3 vee müügist'!$AG$1:$AG$2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müügist'!$AG$3:$AG$47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1.3491204925241864</c:v>
                </c:pt>
                <c:pt idx="2">
                  <c:v>1.2285219642317446</c:v>
                </c:pt>
                <c:pt idx="3">
                  <c:v>0.85469713071200848</c:v>
                </c:pt>
                <c:pt idx="4">
                  <c:v>0.98414072890453819</c:v>
                </c:pt>
                <c:pt idx="5">
                  <c:v>1.3788684260489841</c:v>
                </c:pt>
                <c:pt idx="6">
                  <c:v>1.3001128080527595</c:v>
                </c:pt>
                <c:pt idx="7">
                  <c:v>1.2208884748429205</c:v>
                </c:pt>
                <c:pt idx="8">
                  <c:v>1.3390202523592407</c:v>
                </c:pt>
                <c:pt idx="9">
                  <c:v>0.89000430616858661</c:v>
                </c:pt>
                <c:pt idx="10">
                  <c:v>1.359995365363819</c:v>
                </c:pt>
                <c:pt idx="11">
                  <c:v>1.4205194153440812</c:v>
                </c:pt>
                <c:pt idx="12">
                  <c:v>1.1200164600169997</c:v>
                </c:pt>
                <c:pt idx="13">
                  <c:v>1.4732808514812634</c:v>
                </c:pt>
                <c:pt idx="14">
                  <c:v>1.087121072259351</c:v>
                </c:pt>
                <c:pt idx="15">
                  <c:v>1.2990775681341717</c:v>
                </c:pt>
                <c:pt idx="16">
                  <c:v>0.90520496911678161</c:v>
                </c:pt>
                <c:pt idx="17">
                  <c:v>0</c:v>
                </c:pt>
                <c:pt idx="18">
                  <c:v>0.93448979005715249</c:v>
                </c:pt>
                <c:pt idx="19">
                  <c:v>1.3682441004821109</c:v>
                </c:pt>
                <c:pt idx="20">
                  <c:v>0.95260032834072239</c:v>
                </c:pt>
                <c:pt idx="21">
                  <c:v>0.87464724404209182</c:v>
                </c:pt>
                <c:pt idx="22">
                  <c:v>1.5099761715647337</c:v>
                </c:pt>
                <c:pt idx="23">
                  <c:v>0.74957700519679338</c:v>
                </c:pt>
                <c:pt idx="24">
                  <c:v>1.2000008886558637</c:v>
                </c:pt>
                <c:pt idx="25">
                  <c:v>1.1100103405717336</c:v>
                </c:pt>
                <c:pt idx="26">
                  <c:v>2.0900211118930332</c:v>
                </c:pt>
                <c:pt idx="27">
                  <c:v>1.1409563904996425</c:v>
                </c:pt>
                <c:pt idx="28">
                  <c:v>1.2545020870602268</c:v>
                </c:pt>
                <c:pt idx="29">
                  <c:v>0.92999850281968965</c:v>
                </c:pt>
                <c:pt idx="30">
                  <c:v>1.1199976520922468</c:v>
                </c:pt>
                <c:pt idx="31">
                  <c:v>0.95005543411538962</c:v>
                </c:pt>
                <c:pt idx="32">
                  <c:v>0.9000038366605706</c:v>
                </c:pt>
                <c:pt idx="33">
                  <c:v>0.61651738166987191</c:v>
                </c:pt>
                <c:pt idx="34">
                  <c:v>1.3896977718949921</c:v>
                </c:pt>
                <c:pt idx="35">
                  <c:v>1.1327442539586636</c:v>
                </c:pt>
                <c:pt idx="36">
                  <c:v>1.0133719790528999</c:v>
                </c:pt>
                <c:pt idx="37">
                  <c:v>0.87929933557684015</c:v>
                </c:pt>
                <c:pt idx="38">
                  <c:v>1.2620154998587858</c:v>
                </c:pt>
                <c:pt idx="39">
                  <c:v>0.76999906510019012</c:v>
                </c:pt>
                <c:pt idx="40">
                  <c:v>1</c:v>
                </c:pt>
                <c:pt idx="41">
                  <c:v>0.97848905296978195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25-45C8-98C5-B59ED7CF3DEA}"/>
            </c:ext>
          </c:extLst>
        </c:ser>
        <c:ser>
          <c:idx val="5"/>
          <c:order val="5"/>
          <c:tx>
            <c:strRef>
              <c:f>'tulu 1m3 vee müügist'!$AH$1:$AH$2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müügist'!$AH$3:$AH$47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F25-45C8-98C5-B59ED7CF3DEA}"/>
            </c:ext>
          </c:extLst>
        </c:ser>
        <c:ser>
          <c:idx val="6"/>
          <c:order val="6"/>
          <c:tx>
            <c:strRef>
              <c:f>'tulu 1m3 vee müügist'!$AI$1:$AI$2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müügist'!$AI$3:$AI$47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1.3512970230688237</c:v>
                </c:pt>
                <c:pt idx="2">
                  <c:v>1.2169939404333163</c:v>
                </c:pt>
                <c:pt idx="3">
                  <c:v>0</c:v>
                </c:pt>
                <c:pt idx="4">
                  <c:v>0.9831910826029272</c:v>
                </c:pt>
                <c:pt idx="5">
                  <c:v>1.267542454341557</c:v>
                </c:pt>
                <c:pt idx="6">
                  <c:v>1.3600674135025279</c:v>
                </c:pt>
                <c:pt idx="7">
                  <c:v>1.5604773947781552</c:v>
                </c:pt>
                <c:pt idx="8">
                  <c:v>1.3235557753531355</c:v>
                </c:pt>
                <c:pt idx="9">
                  <c:v>0.88996763754045305</c:v>
                </c:pt>
                <c:pt idx="10">
                  <c:v>1.4297176293275411</c:v>
                </c:pt>
                <c:pt idx="11">
                  <c:v>1.4339584182633511</c:v>
                </c:pt>
                <c:pt idx="12">
                  <c:v>1.1434829082220777</c:v>
                </c:pt>
                <c:pt idx="13">
                  <c:v>1.8667795401889149</c:v>
                </c:pt>
                <c:pt idx="14">
                  <c:v>1.270093608779858</c:v>
                </c:pt>
                <c:pt idx="15">
                  <c:v>1.2999798265079685</c:v>
                </c:pt>
                <c:pt idx="16">
                  <c:v>0.95686257498388771</c:v>
                </c:pt>
                <c:pt idx="17">
                  <c:v>0</c:v>
                </c:pt>
                <c:pt idx="18">
                  <c:v>0.98115849034591374</c:v>
                </c:pt>
                <c:pt idx="19">
                  <c:v>1.3646131551973988</c:v>
                </c:pt>
                <c:pt idx="20">
                  <c:v>0.97749869876816708</c:v>
                </c:pt>
                <c:pt idx="21">
                  <c:v>0.68128425763241274</c:v>
                </c:pt>
                <c:pt idx="22">
                  <c:v>1.5508002371072909</c:v>
                </c:pt>
                <c:pt idx="23">
                  <c:v>0.98102897205897499</c:v>
                </c:pt>
                <c:pt idx="24">
                  <c:v>1.1999979595168135</c:v>
                </c:pt>
                <c:pt idx="25">
                  <c:v>1.1099880973995844</c:v>
                </c:pt>
                <c:pt idx="26">
                  <c:v>2.1398116894652692</c:v>
                </c:pt>
                <c:pt idx="27">
                  <c:v>1.1416063506887695</c:v>
                </c:pt>
                <c:pt idx="28">
                  <c:v>1.4421016966822175</c:v>
                </c:pt>
                <c:pt idx="29">
                  <c:v>1.0400011034787164</c:v>
                </c:pt>
                <c:pt idx="30">
                  <c:v>1.8699999999999999</c:v>
                </c:pt>
                <c:pt idx="31">
                  <c:v>2.322200844768699</c:v>
                </c:pt>
                <c:pt idx="32">
                  <c:v>1.049992512354615</c:v>
                </c:pt>
                <c:pt idx="33">
                  <c:v>0.61600065746380883</c:v>
                </c:pt>
                <c:pt idx="34">
                  <c:v>2.1671772428884024</c:v>
                </c:pt>
                <c:pt idx="35">
                  <c:v>1.2333068756821113</c:v>
                </c:pt>
                <c:pt idx="36">
                  <c:v>1.0094929077236752</c:v>
                </c:pt>
                <c:pt idx="37">
                  <c:v>0.87933162441849433</c:v>
                </c:pt>
                <c:pt idx="38">
                  <c:v>1.4652554493964187</c:v>
                </c:pt>
                <c:pt idx="39">
                  <c:v>0.77000292940142578</c:v>
                </c:pt>
                <c:pt idx="40">
                  <c:v>1</c:v>
                </c:pt>
                <c:pt idx="41">
                  <c:v>0.97016714204751331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25-45C8-98C5-B59ED7CF3DEA}"/>
            </c:ext>
          </c:extLst>
        </c:ser>
        <c:ser>
          <c:idx val="7"/>
          <c:order val="7"/>
          <c:tx>
            <c:strRef>
              <c:f>'tulu 1m3 vee müügist'!$AJ$1:$AJ$2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müügist'!$AJ$3:$AJ$47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F25-45C8-98C5-B59ED7CF3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71800"/>
        <c:axId val="334672584"/>
      </c:barChart>
      <c:catAx>
        <c:axId val="334671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4672584"/>
        <c:crosses val="autoZero"/>
        <c:auto val="1"/>
        <c:lblAlgn val="ctr"/>
        <c:lblOffset val="100"/>
        <c:noMultiLvlLbl val="0"/>
      </c:catAx>
      <c:valAx>
        <c:axId val="334672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671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 m</a:t>
            </a:r>
            <a:r>
              <a:rPr lang="et-EE">
                <a:latin typeface="Calibri"/>
              </a:rPr>
              <a:t>³</a:t>
            </a:r>
            <a:r>
              <a:rPr lang="et-EE"/>
              <a:t> kanalisatsiooniteenuse müügi kohta 01.01.2018-31.12.2018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kanali müügist 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'!$AC$3:$AC$47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19-4DC0-91C7-914F00D8080F}"/>
            </c:ext>
          </c:extLst>
        </c:ser>
        <c:ser>
          <c:idx val="1"/>
          <c:order val="1"/>
          <c:tx>
            <c:strRef>
              <c:f>'tulu 1m3 kanali müügist 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'!$AD$3:$AD$47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19-4DC0-91C7-914F00D8080F}"/>
            </c:ext>
          </c:extLst>
        </c:ser>
        <c:ser>
          <c:idx val="2"/>
          <c:order val="2"/>
          <c:tx>
            <c:strRef>
              <c:f>'tulu 1m3 kanali müügist 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'!$AE$3:$AE$47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19-4DC0-91C7-914F00D8080F}"/>
            </c:ext>
          </c:extLst>
        </c:ser>
        <c:ser>
          <c:idx val="3"/>
          <c:order val="3"/>
          <c:tx>
            <c:strRef>
              <c:f>'tulu 1m3 kanali müügist 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'!$AF$3:$AF$47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19-4DC0-91C7-914F00D8080F}"/>
            </c:ext>
          </c:extLst>
        </c:ser>
        <c:ser>
          <c:idx val="4"/>
          <c:order val="4"/>
          <c:tx>
            <c:strRef>
              <c:f>'tulu 1m3 kanali müügist 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'!$AG$3:$AG$47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19-4DC0-91C7-914F00D8080F}"/>
            </c:ext>
          </c:extLst>
        </c:ser>
        <c:ser>
          <c:idx val="5"/>
          <c:order val="5"/>
          <c:tx>
            <c:strRef>
              <c:f>'tulu 1m3 kanali müügist 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'!$AH$3:$AH$47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1.6272718667171526</c:v>
                </c:pt>
                <c:pt idx="2">
                  <c:v>1.4791298633389391</c:v>
                </c:pt>
                <c:pt idx="3">
                  <c:v>0.69278593032373703</c:v>
                </c:pt>
                <c:pt idx="4">
                  <c:v>1.424803098515627</c:v>
                </c:pt>
                <c:pt idx="5">
                  <c:v>2.1483168818020753</c:v>
                </c:pt>
                <c:pt idx="6">
                  <c:v>1.950097448216471</c:v>
                </c:pt>
                <c:pt idx="7">
                  <c:v>0.72342746121258028</c:v>
                </c:pt>
                <c:pt idx="8">
                  <c:v>2.0305063053719783</c:v>
                </c:pt>
                <c:pt idx="9">
                  <c:v>1.9899976425420132</c:v>
                </c:pt>
                <c:pt idx="10">
                  <c:v>1.5651270893086737</c:v>
                </c:pt>
                <c:pt idx="11">
                  <c:v>1.9747300712152538</c:v>
                </c:pt>
                <c:pt idx="12">
                  <c:v>1.3699912238157925</c:v>
                </c:pt>
                <c:pt idx="13">
                  <c:v>1.8099443565266222</c:v>
                </c:pt>
                <c:pt idx="14">
                  <c:v>2.0896571930852623</c:v>
                </c:pt>
                <c:pt idx="15">
                  <c:v>2.3400156267440559</c:v>
                </c:pt>
                <c:pt idx="16">
                  <c:v>1.7032204161523044</c:v>
                </c:pt>
                <c:pt idx="17">
                  <c:v>0</c:v>
                </c:pt>
                <c:pt idx="18">
                  <c:v>1.546187085761737</c:v>
                </c:pt>
                <c:pt idx="19">
                  <c:v>1.7459225758072832</c:v>
                </c:pt>
                <c:pt idx="20">
                  <c:v>2.5059912975566219</c:v>
                </c:pt>
                <c:pt idx="21">
                  <c:v>1.3754180092208261</c:v>
                </c:pt>
                <c:pt idx="22">
                  <c:v>1.5939156590624812</c:v>
                </c:pt>
                <c:pt idx="23">
                  <c:v>1.4884824291603953</c:v>
                </c:pt>
                <c:pt idx="24">
                  <c:v>1.1500022326412147</c:v>
                </c:pt>
                <c:pt idx="25">
                  <c:v>1.190002214478024</c:v>
                </c:pt>
                <c:pt idx="26">
                  <c:v>2.1100402358005055</c:v>
                </c:pt>
                <c:pt idx="27">
                  <c:v>1.4361781647100209</c:v>
                </c:pt>
                <c:pt idx="28">
                  <c:v>1.3234021906325166</c:v>
                </c:pt>
                <c:pt idx="29">
                  <c:v>0.82999983353309359</c:v>
                </c:pt>
                <c:pt idx="30">
                  <c:v>1.6900017950098727</c:v>
                </c:pt>
                <c:pt idx="31">
                  <c:v>0.7800000585659177</c:v>
                </c:pt>
                <c:pt idx="32">
                  <c:v>1.1800076078687098</c:v>
                </c:pt>
                <c:pt idx="33">
                  <c:v>1.0820064895864776</c:v>
                </c:pt>
                <c:pt idx="34">
                  <c:v>1.901519479035759</c:v>
                </c:pt>
                <c:pt idx="35">
                  <c:v>1.3835631002587094</c:v>
                </c:pt>
                <c:pt idx="36">
                  <c:v>1.606924263624296</c:v>
                </c:pt>
                <c:pt idx="37">
                  <c:v>1.9148947565743668</c:v>
                </c:pt>
                <c:pt idx="38">
                  <c:v>1.9476998361870181</c:v>
                </c:pt>
                <c:pt idx="39">
                  <c:v>1.0799998445321972</c:v>
                </c:pt>
                <c:pt idx="40">
                  <c:v>1.5000353182171364</c:v>
                </c:pt>
                <c:pt idx="41">
                  <c:v>1.4942752696200052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19-4DC0-91C7-914F00D8080F}"/>
            </c:ext>
          </c:extLst>
        </c:ser>
        <c:ser>
          <c:idx val="6"/>
          <c:order val="6"/>
          <c:tx>
            <c:strRef>
              <c:f>'tulu 1m3 kanali müügist '!$AI$1:$AI$2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'!$AI$3:$AI$47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F19-4DC0-91C7-914F00D8080F}"/>
            </c:ext>
          </c:extLst>
        </c:ser>
        <c:ser>
          <c:idx val="7"/>
          <c:order val="7"/>
          <c:tx>
            <c:strRef>
              <c:f>'tulu 1m3 kanali müügist 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'!$AJ$3:$AJ$47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1.8008404182546662</c:v>
                </c:pt>
                <c:pt idx="2">
                  <c:v>1.6432469304229196</c:v>
                </c:pt>
                <c:pt idx="3">
                  <c:v>0</c:v>
                </c:pt>
                <c:pt idx="4">
                  <c:v>1.528460280707145</c:v>
                </c:pt>
                <c:pt idx="5">
                  <c:v>1.9597090095131504</c:v>
                </c:pt>
                <c:pt idx="6">
                  <c:v>2.0500813386009762</c:v>
                </c:pt>
                <c:pt idx="7">
                  <c:v>0.72649198346928623</c:v>
                </c:pt>
                <c:pt idx="8">
                  <c:v>2.0106032791036275</c:v>
                </c:pt>
                <c:pt idx="9">
                  <c:v>1.9900047147571898</c:v>
                </c:pt>
                <c:pt idx="10">
                  <c:v>1.5843585237258349</c:v>
                </c:pt>
                <c:pt idx="11">
                  <c:v>2.0132596685082871</c:v>
                </c:pt>
                <c:pt idx="12">
                  <c:v>1.4041932188548913</c:v>
                </c:pt>
                <c:pt idx="13">
                  <c:v>2.7699432673381961</c:v>
                </c:pt>
                <c:pt idx="14">
                  <c:v>2.3999551116597462</c:v>
                </c:pt>
                <c:pt idx="15">
                  <c:v>2.3400348987178519</c:v>
                </c:pt>
                <c:pt idx="16">
                  <c:v>2.1836755330639863</c:v>
                </c:pt>
                <c:pt idx="17">
                  <c:v>0</c:v>
                </c:pt>
                <c:pt idx="18">
                  <c:v>1.5580495356037152</c:v>
                </c:pt>
                <c:pt idx="19">
                  <c:v>1.7409365819941249</c:v>
                </c:pt>
                <c:pt idx="20">
                  <c:v>2.9387926024681232</c:v>
                </c:pt>
                <c:pt idx="21">
                  <c:v>1.2281842571220534</c:v>
                </c:pt>
                <c:pt idx="22">
                  <c:v>1.6716225875625448</c:v>
                </c:pt>
                <c:pt idx="23">
                  <c:v>1.1108091569214162</c:v>
                </c:pt>
                <c:pt idx="24">
                  <c:v>1.1499990757099208</c:v>
                </c:pt>
                <c:pt idx="25">
                  <c:v>1.1900036699319652</c:v>
                </c:pt>
                <c:pt idx="26">
                  <c:v>2.3898498694516972</c:v>
                </c:pt>
                <c:pt idx="27">
                  <c:v>1.4263507395110173</c:v>
                </c:pt>
                <c:pt idx="28">
                  <c:v>1.9702237103241571</c:v>
                </c:pt>
                <c:pt idx="29">
                  <c:v>1.112019948757998</c:v>
                </c:pt>
                <c:pt idx="30">
                  <c:v>2.8200021686485703</c:v>
                </c:pt>
                <c:pt idx="31">
                  <c:v>1.7220714597001741</c:v>
                </c:pt>
                <c:pt idx="32">
                  <c:v>1.3699895479487847</c:v>
                </c:pt>
                <c:pt idx="33">
                  <c:v>1.7481098074549979</c:v>
                </c:pt>
                <c:pt idx="34">
                  <c:v>2.3872515125324112</c:v>
                </c:pt>
                <c:pt idx="35">
                  <c:v>1.4789358655512848</c:v>
                </c:pt>
                <c:pt idx="36">
                  <c:v>1.6171854137613859</c:v>
                </c:pt>
                <c:pt idx="37">
                  <c:v>1.9149566321133908</c:v>
                </c:pt>
                <c:pt idx="38">
                  <c:v>2.173938605368416</c:v>
                </c:pt>
                <c:pt idx="39">
                  <c:v>1.2204107871136358</c:v>
                </c:pt>
                <c:pt idx="40">
                  <c:v>1.5</c:v>
                </c:pt>
                <c:pt idx="41">
                  <c:v>1.5289656109827376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F19-4DC0-91C7-914F00D8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72976"/>
        <c:axId val="334676112"/>
      </c:barChart>
      <c:catAx>
        <c:axId val="33467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4676112"/>
        <c:crosses val="autoZero"/>
        <c:auto val="1"/>
        <c:lblAlgn val="ctr"/>
        <c:lblOffset val="100"/>
        <c:noMultiLvlLbl val="0"/>
      </c:catAx>
      <c:valAx>
        <c:axId val="33467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672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 hind koos km-ga  31.12.2018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1 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'graafik 1 '!$AO$3:$AO$44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1 '!$AP$3:$AP$44</c:f>
              <c:numCache>
                <c:formatCode>0.00</c:formatCode>
                <c:ptCount val="42"/>
                <c:pt idx="1">
                  <c:v>3.5712000000000002</c:v>
                </c:pt>
                <c:pt idx="2">
                  <c:v>3.3132000000000001</c:v>
                </c:pt>
                <c:pt idx="3">
                  <c:v>1.6476</c:v>
                </c:pt>
                <c:pt idx="4">
                  <c:v>2.8907325929041985</c:v>
                </c:pt>
                <c:pt idx="5">
                  <c:v>4.2240000000000002</c:v>
                </c:pt>
                <c:pt idx="6">
                  <c:v>3.9</c:v>
                </c:pt>
                <c:pt idx="7">
                  <c:v>2.3327999999999998</c:v>
                </c:pt>
                <c:pt idx="8">
                  <c:v>3.9959999999999996</c:v>
                </c:pt>
                <c:pt idx="9">
                  <c:v>3.456</c:v>
                </c:pt>
                <c:pt idx="10">
                  <c:v>3.51</c:v>
                </c:pt>
                <c:pt idx="11">
                  <c:v>4.2780000000000005</c:v>
                </c:pt>
                <c:pt idx="12">
                  <c:v>2.988</c:v>
                </c:pt>
                <c:pt idx="13">
                  <c:v>3.7560000000000002</c:v>
                </c:pt>
                <c:pt idx="14">
                  <c:v>3.8280000000000003</c:v>
                </c:pt>
                <c:pt idx="15">
                  <c:v>4.3680000000000003</c:v>
                </c:pt>
                <c:pt idx="16">
                  <c:v>3.1251195708837631</c:v>
                </c:pt>
                <c:pt idx="17">
                  <c:v>3.8159999999999998</c:v>
                </c:pt>
                <c:pt idx="18">
                  <c:v>2.6399999999999997</c:v>
                </c:pt>
                <c:pt idx="19">
                  <c:v>3.8580000000000001</c:v>
                </c:pt>
                <c:pt idx="20">
                  <c:v>4.1507999999999994</c:v>
                </c:pt>
                <c:pt idx="21">
                  <c:v>2.7</c:v>
                </c:pt>
                <c:pt idx="22">
                  <c:v>3.516</c:v>
                </c:pt>
                <c:pt idx="23">
                  <c:v>2.6760000000000002</c:v>
                </c:pt>
                <c:pt idx="24">
                  <c:v>2.82</c:v>
                </c:pt>
                <c:pt idx="25">
                  <c:v>2.76</c:v>
                </c:pt>
                <c:pt idx="26">
                  <c:v>5.0399999999999991</c:v>
                </c:pt>
                <c:pt idx="27">
                  <c:v>3.0683999999999996</c:v>
                </c:pt>
                <c:pt idx="28">
                  <c:v>3.0935999999999995</c:v>
                </c:pt>
                <c:pt idx="29">
                  <c:v>2.1120000000000001</c:v>
                </c:pt>
                <c:pt idx="30">
                  <c:v>3.3719999999999999</c:v>
                </c:pt>
                <c:pt idx="31">
                  <c:v>2.08</c:v>
                </c:pt>
                <c:pt idx="32">
                  <c:v>2.496</c:v>
                </c:pt>
                <c:pt idx="33">
                  <c:v>2.0350000000000001</c:v>
                </c:pt>
                <c:pt idx="34">
                  <c:v>3.7559999999999998</c:v>
                </c:pt>
                <c:pt idx="35">
                  <c:v>2.9929999999999999</c:v>
                </c:pt>
                <c:pt idx="36">
                  <c:v>3.1357450079492617</c:v>
                </c:pt>
                <c:pt idx="37">
                  <c:v>3.3529999999999998</c:v>
                </c:pt>
                <c:pt idx="38">
                  <c:v>3.84</c:v>
                </c:pt>
                <c:pt idx="39">
                  <c:v>2.2200000000000002</c:v>
                </c:pt>
                <c:pt idx="40">
                  <c:v>3</c:v>
                </c:pt>
                <c:pt idx="41">
                  <c:v>3.024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E6-46AA-A175-FA86E340C423}"/>
            </c:ext>
          </c:extLst>
        </c:ser>
        <c:ser>
          <c:idx val="1"/>
          <c:order val="1"/>
          <c:tx>
            <c:strRef>
              <c:f>'graafik 1 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'graafik 1 '!$AO$3:$AO$44</c:f>
              <c:strCache>
                <c:ptCount val="42"/>
                <c:pt idx="0">
                  <c:v>30.06.2019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1 '!$AQ$3:$AQ$44</c:f>
              <c:numCache>
                <c:formatCode>0.00</c:formatCode>
                <c:ptCount val="42"/>
                <c:pt idx="1">
                  <c:v>3.7812000000000001</c:v>
                </c:pt>
                <c:pt idx="2">
                  <c:v>3.3132000000000001</c:v>
                </c:pt>
                <c:pt idx="3">
                  <c:v>0</c:v>
                </c:pt>
                <c:pt idx="4">
                  <c:v>3.0139816359720868</c:v>
                </c:pt>
                <c:pt idx="5">
                  <c:v>3.8639999999999999</c:v>
                </c:pt>
                <c:pt idx="6">
                  <c:v>4.0919999999999996</c:v>
                </c:pt>
                <c:pt idx="7">
                  <c:v>2.7431999999999999</c:v>
                </c:pt>
                <c:pt idx="8">
                  <c:v>3.984</c:v>
                </c:pt>
                <c:pt idx="9">
                  <c:v>3.456</c:v>
                </c:pt>
                <c:pt idx="10">
                  <c:v>3.617</c:v>
                </c:pt>
                <c:pt idx="11">
                  <c:v>4.2780000000000005</c:v>
                </c:pt>
                <c:pt idx="12">
                  <c:v>2.988</c:v>
                </c:pt>
                <c:pt idx="13">
                  <c:v>5.52</c:v>
                </c:pt>
                <c:pt idx="14">
                  <c:v>4.4039999999999999</c:v>
                </c:pt>
                <c:pt idx="15">
                  <c:v>4.3680000000000003</c:v>
                </c:pt>
                <c:pt idx="16">
                  <c:v>3.7657932218455938</c:v>
                </c:pt>
                <c:pt idx="17">
                  <c:v>3.8159999999999998</c:v>
                </c:pt>
                <c:pt idx="18">
                  <c:v>2.6399999999999997</c:v>
                </c:pt>
                <c:pt idx="19">
                  <c:v>3.8580000000000001</c:v>
                </c:pt>
                <c:pt idx="20">
                  <c:v>4.6992000000000003</c:v>
                </c:pt>
                <c:pt idx="21">
                  <c:v>2.7</c:v>
                </c:pt>
                <c:pt idx="22">
                  <c:v>3.7800000000000002</c:v>
                </c:pt>
                <c:pt idx="23">
                  <c:v>3.1679999999999997</c:v>
                </c:pt>
                <c:pt idx="24">
                  <c:v>2.82</c:v>
                </c:pt>
                <c:pt idx="25">
                  <c:v>2.76</c:v>
                </c:pt>
                <c:pt idx="26">
                  <c:v>5.4399999999999995</c:v>
                </c:pt>
                <c:pt idx="27">
                  <c:v>3.0683999999999996</c:v>
                </c:pt>
                <c:pt idx="28">
                  <c:v>4.0944000000000003</c:v>
                </c:pt>
                <c:pt idx="29">
                  <c:v>2.4239999999999999</c:v>
                </c:pt>
                <c:pt idx="30">
                  <c:v>5.6280000000000001</c:v>
                </c:pt>
                <c:pt idx="31">
                  <c:v>4.84</c:v>
                </c:pt>
                <c:pt idx="32">
                  <c:v>2.9039999999999999</c:v>
                </c:pt>
                <c:pt idx="33">
                  <c:v>2.0350000000000001</c:v>
                </c:pt>
                <c:pt idx="34">
                  <c:v>3.7559999999999998</c:v>
                </c:pt>
                <c:pt idx="35">
                  <c:v>3.258</c:v>
                </c:pt>
                <c:pt idx="36">
                  <c:v>3.152013985782073</c:v>
                </c:pt>
                <c:pt idx="37">
                  <c:v>3.3529999999999998</c:v>
                </c:pt>
                <c:pt idx="38">
                  <c:v>4.4000000000000004</c:v>
                </c:pt>
                <c:pt idx="39">
                  <c:v>2.2200000000000002</c:v>
                </c:pt>
                <c:pt idx="40">
                  <c:v>3</c:v>
                </c:pt>
                <c:pt idx="41">
                  <c:v>3.024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E6-46AA-A175-FA86E340C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79248"/>
        <c:axId val="334674936"/>
      </c:barChart>
      <c:catAx>
        <c:axId val="33467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4674936"/>
        <c:crosses val="autoZero"/>
        <c:auto val="1"/>
        <c:lblAlgn val="ctr"/>
        <c:lblOffset val="100"/>
        <c:noMultiLvlLbl val="0"/>
      </c:catAx>
      <c:valAx>
        <c:axId val="334674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67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6</xdr:row>
      <xdr:rowOff>152400</xdr:rowOff>
    </xdr:from>
    <xdr:to>
      <xdr:col>55</xdr:col>
      <xdr:colOff>371475</xdr:colOff>
      <xdr:row>24</xdr:row>
      <xdr:rowOff>142881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552449</xdr:colOff>
      <xdr:row>0</xdr:row>
      <xdr:rowOff>123831</xdr:rowOff>
    </xdr:from>
    <xdr:to>
      <xdr:col>72</xdr:col>
      <xdr:colOff>323850</xdr:colOff>
      <xdr:row>31</xdr:row>
      <xdr:rowOff>9525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428625</xdr:colOff>
      <xdr:row>8</xdr:row>
      <xdr:rowOff>19050</xdr:rowOff>
    </xdr:from>
    <xdr:to>
      <xdr:col>62</xdr:col>
      <xdr:colOff>381000</xdr:colOff>
      <xdr:row>33</xdr:row>
      <xdr:rowOff>66675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542925</xdr:colOff>
      <xdr:row>10</xdr:row>
      <xdr:rowOff>152400</xdr:rowOff>
    </xdr:from>
    <xdr:to>
      <xdr:col>65</xdr:col>
      <xdr:colOff>228600</xdr:colOff>
      <xdr:row>31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0.51194</cdr:x>
      <cdr:y>0.53097</cdr:y>
    </cdr:from>
    <cdr:to>
      <cdr:x>0.60363</cdr:x>
      <cdr:y>0.81416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5400" y="1714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8</xdr:row>
      <xdr:rowOff>114299</xdr:rowOff>
    </xdr:from>
    <xdr:to>
      <xdr:col>58</xdr:col>
      <xdr:colOff>428625</xdr:colOff>
      <xdr:row>34</xdr:row>
      <xdr:rowOff>133350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295276</xdr:colOff>
      <xdr:row>10</xdr:row>
      <xdr:rowOff>171450</xdr:rowOff>
    </xdr:from>
    <xdr:to>
      <xdr:col>63</xdr:col>
      <xdr:colOff>495300</xdr:colOff>
      <xdr:row>30</xdr:row>
      <xdr:rowOff>61912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5</xdr:row>
      <xdr:rowOff>171450</xdr:rowOff>
    </xdr:from>
    <xdr:to>
      <xdr:col>60</xdr:col>
      <xdr:colOff>285750</xdr:colOff>
      <xdr:row>33</xdr:row>
      <xdr:rowOff>152400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352425</xdr:colOff>
      <xdr:row>10</xdr:row>
      <xdr:rowOff>152399</xdr:rowOff>
    </xdr:from>
    <xdr:to>
      <xdr:col>62</xdr:col>
      <xdr:colOff>266700</xdr:colOff>
      <xdr:row>34</xdr:row>
      <xdr:rowOff>47624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6</xdr:row>
      <xdr:rowOff>161923</xdr:rowOff>
    </xdr:from>
    <xdr:to>
      <xdr:col>56</xdr:col>
      <xdr:colOff>1</xdr:colOff>
      <xdr:row>30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523875</xdr:colOff>
      <xdr:row>9</xdr:row>
      <xdr:rowOff>0</xdr:rowOff>
    </xdr:from>
    <xdr:to>
      <xdr:col>57</xdr:col>
      <xdr:colOff>95250</xdr:colOff>
      <xdr:row>31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457199</xdr:colOff>
      <xdr:row>9</xdr:row>
      <xdr:rowOff>0</xdr:rowOff>
    </xdr:from>
    <xdr:to>
      <xdr:col>57</xdr:col>
      <xdr:colOff>209550</xdr:colOff>
      <xdr:row>27</xdr:row>
      <xdr:rowOff>57156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5" x14ac:dyDescent="0.25"/>
  <cols>
    <col min="1" max="1" width="25.42578125" style="4" customWidth="1"/>
    <col min="2" max="2" width="14.85546875" style="4" customWidth="1"/>
    <col min="3" max="3" width="13" style="4" hidden="1" customWidth="1"/>
    <col min="4" max="4" width="9.7109375" customWidth="1"/>
    <col min="5" max="6" width="9.140625" customWidth="1"/>
    <col min="7" max="7" width="9.5703125" customWidth="1"/>
    <col min="8" max="9" width="9.140625" customWidth="1"/>
    <col min="10" max="10" width="10.28515625" customWidth="1"/>
    <col min="11" max="19" width="9.140625" customWidth="1"/>
    <col min="20" max="20" width="10.5703125" customWidth="1"/>
    <col min="21" max="21" width="9.140625" customWidth="1"/>
    <col min="22" max="22" width="9.85546875" customWidth="1"/>
    <col min="23" max="23" width="10.140625" customWidth="1"/>
    <col min="24" max="29" width="9.140625" customWidth="1"/>
    <col min="30" max="30" width="10.7109375" customWidth="1"/>
    <col min="31" max="31" width="15" customWidth="1"/>
    <col min="32" max="32" width="15.7109375" customWidth="1"/>
    <col min="33" max="33" width="18.7109375" customWidth="1"/>
    <col min="34" max="35" width="17.28515625" customWidth="1"/>
    <col min="36" max="36" width="17.7109375" customWidth="1"/>
    <col min="37" max="37" width="18.85546875" customWidth="1"/>
    <col min="38" max="38" width="20.28515625" customWidth="1"/>
    <col min="39" max="42" width="9.140625" customWidth="1"/>
    <col min="43" max="43" width="19.28515625" customWidth="1"/>
    <col min="44" max="44" width="14.42578125" customWidth="1"/>
    <col min="45" max="45" width="16.85546875" customWidth="1"/>
    <col min="46" max="46" width="14.5703125" customWidth="1"/>
    <col min="47" max="47" width="13.85546875" customWidth="1"/>
    <col min="48" max="48" width="13.28515625" customWidth="1"/>
  </cols>
  <sheetData>
    <row r="1" spans="1:48" x14ac:dyDescent="0.25">
      <c r="AE1" s="8" t="s">
        <v>0</v>
      </c>
      <c r="AF1" s="9"/>
      <c r="AG1" s="8" t="s">
        <v>0</v>
      </c>
      <c r="AH1" s="9"/>
      <c r="AI1" s="16" t="s">
        <v>1</v>
      </c>
      <c r="AJ1" s="16"/>
      <c r="AK1" s="18" t="s">
        <v>2</v>
      </c>
      <c r="AL1" s="19"/>
      <c r="AM1" s="11" t="s">
        <v>3</v>
      </c>
      <c r="AN1" s="12"/>
      <c r="AO1" s="12"/>
      <c r="AP1" s="13"/>
      <c r="AQ1" s="87"/>
      <c r="AR1" s="88"/>
      <c r="AS1" s="87"/>
      <c r="AT1" s="88"/>
      <c r="AU1" s="87"/>
      <c r="AV1" s="88"/>
    </row>
    <row r="2" spans="1:48" x14ac:dyDescent="0.25">
      <c r="A2" s="2"/>
      <c r="B2" s="27" t="s">
        <v>4</v>
      </c>
      <c r="C2" s="25" t="s">
        <v>5</v>
      </c>
      <c r="D2" s="89" t="s">
        <v>6</v>
      </c>
      <c r="E2" s="90"/>
      <c r="F2" s="91"/>
      <c r="G2" s="89" t="s">
        <v>7</v>
      </c>
      <c r="H2" s="90"/>
      <c r="I2" s="90"/>
      <c r="J2" s="43"/>
      <c r="K2" s="42" t="s">
        <v>8</v>
      </c>
      <c r="L2" s="43"/>
      <c r="M2" s="41" t="s">
        <v>9</v>
      </c>
      <c r="N2" s="43"/>
      <c r="O2" s="41" t="s">
        <v>10</v>
      </c>
      <c r="P2" s="43"/>
      <c r="Q2" s="41" t="s">
        <v>11</v>
      </c>
      <c r="R2" s="43"/>
      <c r="S2" s="41" t="s">
        <v>12</v>
      </c>
      <c r="T2" s="42"/>
      <c r="U2" s="43"/>
      <c r="V2" s="41" t="s">
        <v>13</v>
      </c>
      <c r="W2" s="42"/>
      <c r="X2" s="43"/>
      <c r="Y2" s="41" t="s">
        <v>14</v>
      </c>
      <c r="Z2" s="42"/>
      <c r="AA2" s="43"/>
      <c r="AB2" s="92" t="s">
        <v>15</v>
      </c>
      <c r="AC2" s="93"/>
      <c r="AD2" s="94"/>
      <c r="AE2" s="8" t="s">
        <v>16</v>
      </c>
      <c r="AF2" s="9"/>
      <c r="AG2" s="8" t="s">
        <v>17</v>
      </c>
      <c r="AH2" s="9"/>
      <c r="AI2" s="16" t="s">
        <v>16</v>
      </c>
      <c r="AJ2" s="16"/>
      <c r="AK2" s="16" t="s">
        <v>16</v>
      </c>
      <c r="AL2" s="16"/>
      <c r="AM2" s="11" t="s">
        <v>16</v>
      </c>
      <c r="AN2" s="13"/>
      <c r="AO2" s="11" t="s">
        <v>17</v>
      </c>
      <c r="AP2" s="13"/>
      <c r="AQ2" s="85"/>
      <c r="AR2" s="86"/>
      <c r="AS2" s="85"/>
      <c r="AT2" s="86"/>
      <c r="AU2" s="85"/>
      <c r="AV2" s="86"/>
    </row>
    <row r="3" spans="1:48" ht="21" x14ac:dyDescent="0.35">
      <c r="A3" s="3">
        <v>43646</v>
      </c>
      <c r="B3" s="28" t="s">
        <v>99</v>
      </c>
      <c r="C3" s="26">
        <v>2014</v>
      </c>
      <c r="D3" s="47" t="s">
        <v>18</v>
      </c>
      <c r="E3" s="47" t="s">
        <v>19</v>
      </c>
      <c r="F3" s="47" t="s">
        <v>20</v>
      </c>
      <c r="G3" s="7" t="s">
        <v>18</v>
      </c>
      <c r="H3" s="7" t="s">
        <v>21</v>
      </c>
      <c r="I3" s="7" t="s">
        <v>20</v>
      </c>
      <c r="J3" s="7" t="s">
        <v>22</v>
      </c>
      <c r="K3" s="47" t="s">
        <v>18</v>
      </c>
      <c r="L3" s="47" t="s">
        <v>19</v>
      </c>
      <c r="M3" s="47" t="s">
        <v>18</v>
      </c>
      <c r="N3" s="47" t="s">
        <v>19</v>
      </c>
      <c r="O3" s="47" t="s">
        <v>18</v>
      </c>
      <c r="P3" s="47" t="s">
        <v>19</v>
      </c>
      <c r="Q3" s="47" t="s">
        <v>18</v>
      </c>
      <c r="R3" s="47" t="s">
        <v>19</v>
      </c>
      <c r="S3" s="47" t="s">
        <v>18</v>
      </c>
      <c r="T3" s="47" t="s">
        <v>19</v>
      </c>
      <c r="U3" s="47" t="s">
        <v>23</v>
      </c>
      <c r="V3" s="47" t="s">
        <v>18</v>
      </c>
      <c r="W3" s="47" t="s">
        <v>19</v>
      </c>
      <c r="X3" s="47" t="s">
        <v>23</v>
      </c>
      <c r="Y3" s="47" t="s">
        <v>18</v>
      </c>
      <c r="Z3" s="47" t="s">
        <v>19</v>
      </c>
      <c r="AA3" s="47" t="s">
        <v>23</v>
      </c>
      <c r="AB3" s="47" t="s">
        <v>18</v>
      </c>
      <c r="AC3" s="47" t="s">
        <v>19</v>
      </c>
      <c r="AD3" s="47" t="s">
        <v>23</v>
      </c>
      <c r="AE3" s="10" t="s">
        <v>24</v>
      </c>
      <c r="AF3" s="10" t="s">
        <v>25</v>
      </c>
      <c r="AG3" s="10" t="s">
        <v>24</v>
      </c>
      <c r="AH3" s="10" t="s">
        <v>25</v>
      </c>
      <c r="AI3" s="17" t="s">
        <v>24</v>
      </c>
      <c r="AJ3" s="17" t="s">
        <v>25</v>
      </c>
      <c r="AK3" s="17" t="s">
        <v>24</v>
      </c>
      <c r="AL3" s="17" t="s">
        <v>25</v>
      </c>
      <c r="AM3" s="14" t="s">
        <v>24</v>
      </c>
      <c r="AN3" s="14" t="s">
        <v>25</v>
      </c>
      <c r="AO3" s="14" t="s">
        <v>24</v>
      </c>
      <c r="AP3" s="14" t="s">
        <v>25</v>
      </c>
      <c r="AQ3" s="48"/>
      <c r="AR3" s="48"/>
      <c r="AS3" s="48"/>
      <c r="AT3" s="48"/>
      <c r="AU3" s="48"/>
      <c r="AV3" s="48"/>
    </row>
    <row r="4" spans="1:48" s="4" customFormat="1" x14ac:dyDescent="0.25">
      <c r="A4" s="40" t="s">
        <v>26</v>
      </c>
      <c r="B4" s="40">
        <v>97.605000000000004</v>
      </c>
      <c r="C4" s="49">
        <v>109.489</v>
      </c>
      <c r="D4" s="49">
        <v>22.74</v>
      </c>
      <c r="E4" s="49">
        <v>10.446999999999999</v>
      </c>
      <c r="F4" s="49">
        <v>0</v>
      </c>
      <c r="G4" s="49">
        <v>21.128</v>
      </c>
      <c r="H4" s="49">
        <v>10.233000000000001</v>
      </c>
      <c r="I4" s="49">
        <v>0</v>
      </c>
      <c r="J4" s="49">
        <v>0</v>
      </c>
      <c r="K4" s="49">
        <v>1.349</v>
      </c>
      <c r="L4" s="49">
        <v>1.35</v>
      </c>
      <c r="M4" s="49">
        <v>1.627</v>
      </c>
      <c r="N4" s="49">
        <v>1.8009999999999999</v>
      </c>
      <c r="O4" s="49">
        <f t="shared" ref="O4:R5" si="0">K4*1.2</f>
        <v>1.6188</v>
      </c>
      <c r="P4" s="49">
        <f t="shared" si="0"/>
        <v>1.62</v>
      </c>
      <c r="Q4" s="49">
        <f t="shared" si="0"/>
        <v>1.9523999999999999</v>
      </c>
      <c r="R4" s="49">
        <f t="shared" si="0"/>
        <v>2.1612</v>
      </c>
      <c r="S4" s="50">
        <v>30.678999999999998</v>
      </c>
      <c r="T4" s="50">
        <v>14.117000000000001</v>
      </c>
      <c r="U4" s="50">
        <v>0</v>
      </c>
      <c r="V4" s="50">
        <v>34.381</v>
      </c>
      <c r="W4" s="50">
        <v>18.428000000000001</v>
      </c>
      <c r="X4" s="49">
        <v>0</v>
      </c>
      <c r="Y4" s="49"/>
      <c r="Z4" s="49"/>
      <c r="AA4" s="49">
        <v>0</v>
      </c>
      <c r="AB4" s="49"/>
      <c r="AC4" s="49"/>
      <c r="AD4" s="49">
        <v>0</v>
      </c>
      <c r="AE4" s="49">
        <f>Y4/D4</f>
        <v>0</v>
      </c>
      <c r="AF4" s="49">
        <f>AB4/G4</f>
        <v>0</v>
      </c>
      <c r="AG4" s="49">
        <f>(Z4+AA4)/(E4+F4)</f>
        <v>0</v>
      </c>
      <c r="AH4" s="49">
        <f>(AC4+AD4)/(H4+I4)</f>
        <v>0</v>
      </c>
      <c r="AI4" s="49">
        <f>K4+AE4</f>
        <v>1.349</v>
      </c>
      <c r="AJ4" s="49">
        <f>M4+AF4</f>
        <v>1.627</v>
      </c>
      <c r="AK4" s="51">
        <f>AI4*1.2</f>
        <v>1.6188</v>
      </c>
      <c r="AL4" s="51">
        <f>AJ4*1.2</f>
        <v>1.9523999999999999</v>
      </c>
      <c r="AM4" s="51">
        <f t="shared" ref="AM4:AM24" si="1">(S4+Y4)/D4</f>
        <v>1.3491204925241864</v>
      </c>
      <c r="AN4" s="51">
        <f t="shared" ref="AN4:AN24" si="2">(V4+AB4)/G4</f>
        <v>1.6272718667171526</v>
      </c>
      <c r="AO4" s="51">
        <f t="shared" ref="AO4:AO18" si="3">(T4+U4+Z4+AA4)/(E4+F4)</f>
        <v>1.3512970230688237</v>
      </c>
      <c r="AP4" s="51">
        <f t="shared" ref="AP4:AP24" si="4">(W4+X4+AC4+AD4)/(H4+I4)</f>
        <v>1.8008404182546662</v>
      </c>
      <c r="AQ4" s="52"/>
      <c r="AR4" s="52"/>
      <c r="AS4" s="52"/>
      <c r="AT4" s="52"/>
      <c r="AU4" s="52"/>
      <c r="AV4" s="52"/>
    </row>
    <row r="5" spans="1:48" x14ac:dyDescent="0.25">
      <c r="A5" s="40" t="s">
        <v>78</v>
      </c>
      <c r="B5" s="40">
        <v>1153.2360000000001</v>
      </c>
      <c r="C5" s="49">
        <v>1662.13</v>
      </c>
      <c r="D5" s="53">
        <v>304.404</v>
      </c>
      <c r="E5" s="53">
        <v>139.94399999999999</v>
      </c>
      <c r="F5" s="53"/>
      <c r="G5" s="53">
        <v>283.036</v>
      </c>
      <c r="H5" s="53">
        <v>115.81399999999999</v>
      </c>
      <c r="I5" s="53"/>
      <c r="J5" s="53"/>
      <c r="K5" s="54">
        <v>1.2190000000000001</v>
      </c>
      <c r="L5" s="54">
        <v>1.2190000000000001</v>
      </c>
      <c r="M5" s="54">
        <v>1.542</v>
      </c>
      <c r="N5" s="54">
        <v>1.542</v>
      </c>
      <c r="O5" s="55">
        <f t="shared" si="0"/>
        <v>1.4628000000000001</v>
      </c>
      <c r="P5" s="55">
        <f t="shared" si="0"/>
        <v>1.4628000000000001</v>
      </c>
      <c r="Q5" s="55">
        <f t="shared" si="0"/>
        <v>1.8504</v>
      </c>
      <c r="R5" s="55">
        <f t="shared" si="0"/>
        <v>1.8504</v>
      </c>
      <c r="S5" s="53">
        <v>373.96699999999998</v>
      </c>
      <c r="T5" s="53">
        <v>170.31100000000001</v>
      </c>
      <c r="U5" s="53"/>
      <c r="V5" s="53">
        <v>418.64699999999999</v>
      </c>
      <c r="W5" s="53">
        <v>190.31100000000001</v>
      </c>
      <c r="X5" s="53"/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f t="shared" ref="AE5:AE42" si="5">Y5/D5</f>
        <v>0</v>
      </c>
      <c r="AF5" s="53">
        <f t="shared" ref="AF5:AF42" si="6">AB5/G5</f>
        <v>0</v>
      </c>
      <c r="AG5" s="53">
        <f t="shared" ref="AG5:AG42" si="7">(Z5+AA5)/(E5+F5)</f>
        <v>0</v>
      </c>
      <c r="AH5" s="53">
        <f t="shared" ref="AH5:AH42" si="8">(AC5+AD5)/(H5+I5)</f>
        <v>0</v>
      </c>
      <c r="AI5" s="53">
        <f t="shared" ref="AI5:AI42" si="9">K5+AE5</f>
        <v>1.2190000000000001</v>
      </c>
      <c r="AJ5" s="53">
        <f t="shared" ref="AJ5:AJ42" si="10">M5+AF5</f>
        <v>1.542</v>
      </c>
      <c r="AK5" s="55">
        <f t="shared" ref="AK5:AL42" si="11">AI5*1.2</f>
        <v>1.4628000000000001</v>
      </c>
      <c r="AL5" s="55">
        <f t="shared" si="11"/>
        <v>1.8504</v>
      </c>
      <c r="AM5" s="55">
        <f t="shared" si="1"/>
        <v>1.2285219642317446</v>
      </c>
      <c r="AN5" s="55">
        <f t="shared" si="2"/>
        <v>1.4791298633389391</v>
      </c>
      <c r="AO5" s="51">
        <f t="shared" si="3"/>
        <v>1.2169939404333163</v>
      </c>
      <c r="AP5" s="55">
        <f t="shared" si="4"/>
        <v>1.6432469304229196</v>
      </c>
      <c r="AQ5" s="56"/>
      <c r="AR5" s="56"/>
      <c r="AS5" s="56"/>
      <c r="AT5" s="56"/>
      <c r="AU5" s="56"/>
      <c r="AV5" s="56"/>
    </row>
    <row r="6" spans="1:48" s="15" customFormat="1" x14ac:dyDescent="0.25">
      <c r="A6" s="40" t="s">
        <v>28</v>
      </c>
      <c r="B6" s="36">
        <v>142.27199999999999</v>
      </c>
      <c r="C6" s="37">
        <v>233.28800000000001</v>
      </c>
      <c r="D6" s="37">
        <v>94.1</v>
      </c>
      <c r="E6" s="37">
        <v>0</v>
      </c>
      <c r="F6" s="37">
        <v>0</v>
      </c>
      <c r="G6" s="37">
        <v>89.27</v>
      </c>
      <c r="H6" s="37">
        <v>0</v>
      </c>
      <c r="I6" s="37">
        <v>0</v>
      </c>
      <c r="J6" s="37"/>
      <c r="K6" s="37">
        <v>0.75600000000000001</v>
      </c>
      <c r="L6" s="37"/>
      <c r="M6" s="37">
        <v>0.61699999999999999</v>
      </c>
      <c r="N6" s="37"/>
      <c r="O6" s="37">
        <f>K6*1.2</f>
        <v>0.90720000000000001</v>
      </c>
      <c r="P6" s="37"/>
      <c r="Q6" s="37">
        <f>M6*1.2</f>
        <v>0.74039999999999995</v>
      </c>
      <c r="R6" s="37"/>
      <c r="S6" s="37">
        <v>71.347999999999999</v>
      </c>
      <c r="T6" s="37"/>
      <c r="U6" s="37"/>
      <c r="V6" s="37">
        <v>55.241</v>
      </c>
      <c r="W6" s="37"/>
      <c r="X6" s="37"/>
      <c r="Y6" s="37">
        <v>9.0790000000000006</v>
      </c>
      <c r="Z6" s="37"/>
      <c r="AA6" s="37"/>
      <c r="AB6" s="37">
        <v>6.6040000000000001</v>
      </c>
      <c r="AC6" s="37"/>
      <c r="AD6" s="37"/>
      <c r="AE6" s="37">
        <f t="shared" si="5"/>
        <v>9.6482465462274195E-2</v>
      </c>
      <c r="AF6" s="37">
        <f t="shared" si="6"/>
        <v>7.3977820096336966E-2</v>
      </c>
      <c r="AG6" s="37"/>
      <c r="AH6" s="37"/>
      <c r="AI6" s="37">
        <f t="shared" si="9"/>
        <v>0.85248246546227424</v>
      </c>
      <c r="AJ6" s="37">
        <f t="shared" si="10"/>
        <v>0.69097782009633701</v>
      </c>
      <c r="AK6" s="38">
        <f t="shared" si="11"/>
        <v>1.0229789585547291</v>
      </c>
      <c r="AL6" s="38">
        <f t="shared" si="11"/>
        <v>0.82917338411560437</v>
      </c>
      <c r="AM6" s="38">
        <f t="shared" si="1"/>
        <v>0.85469713071200848</v>
      </c>
      <c r="AN6" s="38">
        <f t="shared" si="2"/>
        <v>0.69278593032373703</v>
      </c>
      <c r="AO6" s="38"/>
      <c r="AP6" s="38"/>
      <c r="AQ6" s="57"/>
      <c r="AR6" s="57"/>
      <c r="AS6" s="57"/>
      <c r="AT6" s="57"/>
      <c r="AU6" s="57"/>
      <c r="AV6" s="57"/>
    </row>
    <row r="7" spans="1:48" x14ac:dyDescent="0.25">
      <c r="A7" s="40" t="s">
        <v>29</v>
      </c>
      <c r="B7" s="40">
        <v>724.57399999999996</v>
      </c>
      <c r="C7" s="49">
        <v>1187.9110000000001</v>
      </c>
      <c r="D7" s="49">
        <v>209.02600000000001</v>
      </c>
      <c r="E7" s="49">
        <v>95.722999999999999</v>
      </c>
      <c r="F7" s="49">
        <v>0</v>
      </c>
      <c r="G7" s="49">
        <v>200.35400000000001</v>
      </c>
      <c r="H7" s="49">
        <v>91.126999999999995</v>
      </c>
      <c r="I7" s="49">
        <v>0</v>
      </c>
      <c r="J7" s="49"/>
      <c r="K7" s="50">
        <f>S7/D7</f>
        <v>0.98414072890453819</v>
      </c>
      <c r="L7" s="50">
        <f>T7/E7</f>
        <v>0.9831910826029272</v>
      </c>
      <c r="M7" s="50">
        <f>V7/G7</f>
        <v>1.424803098515627</v>
      </c>
      <c r="N7" s="50">
        <f>W7/H7</f>
        <v>1.528460280707145</v>
      </c>
      <c r="O7" s="51">
        <f>K7*1.2</f>
        <v>1.1809688746854459</v>
      </c>
      <c r="P7" s="51">
        <f>L7*1.2</f>
        <v>1.1798292991235126</v>
      </c>
      <c r="Q7" s="51">
        <f>M7*1.2</f>
        <v>1.7097637182187524</v>
      </c>
      <c r="R7" s="51">
        <f>N7*1.2</f>
        <v>1.8341523368485739</v>
      </c>
      <c r="S7" s="49">
        <v>205.71100000000001</v>
      </c>
      <c r="T7" s="49">
        <v>94.114000000000004</v>
      </c>
      <c r="U7" s="49">
        <v>0</v>
      </c>
      <c r="V7" s="49">
        <v>285.46499999999997</v>
      </c>
      <c r="W7" s="49">
        <v>139.28399999999999</v>
      </c>
      <c r="X7" s="49">
        <v>0</v>
      </c>
      <c r="Y7" s="49"/>
      <c r="Z7" s="49"/>
      <c r="AA7" s="49"/>
      <c r="AB7" s="49"/>
      <c r="AC7" s="49"/>
      <c r="AD7" s="49"/>
      <c r="AE7" s="49">
        <f t="shared" si="5"/>
        <v>0</v>
      </c>
      <c r="AF7" s="49">
        <f t="shared" si="6"/>
        <v>0</v>
      </c>
      <c r="AG7" s="49">
        <f t="shared" si="7"/>
        <v>0</v>
      </c>
      <c r="AH7" s="49">
        <f t="shared" si="8"/>
        <v>0</v>
      </c>
      <c r="AI7" s="49">
        <f t="shared" si="9"/>
        <v>0.98414072890453819</v>
      </c>
      <c r="AJ7" s="49">
        <f t="shared" si="10"/>
        <v>1.424803098515627</v>
      </c>
      <c r="AK7" s="51">
        <f t="shared" si="11"/>
        <v>1.1809688746854459</v>
      </c>
      <c r="AL7" s="51">
        <f t="shared" si="11"/>
        <v>1.7097637182187524</v>
      </c>
      <c r="AM7" s="51">
        <f t="shared" si="1"/>
        <v>0.98414072890453819</v>
      </c>
      <c r="AN7" s="51">
        <f t="shared" si="2"/>
        <v>1.424803098515627</v>
      </c>
      <c r="AO7" s="51">
        <f t="shared" si="3"/>
        <v>0.9831910826029272</v>
      </c>
      <c r="AP7" s="51">
        <f t="shared" si="4"/>
        <v>1.528460280707145</v>
      </c>
      <c r="AQ7" s="56"/>
      <c r="AR7" s="56"/>
      <c r="AS7" s="56"/>
      <c r="AT7" s="56"/>
      <c r="AU7" s="56"/>
      <c r="AV7" s="56"/>
    </row>
    <row r="8" spans="1:48" x14ac:dyDescent="0.25">
      <c r="A8" s="40" t="s">
        <v>30</v>
      </c>
      <c r="B8" s="40">
        <v>30.359000000000002</v>
      </c>
      <c r="C8" s="49">
        <v>1187.9110000000001</v>
      </c>
      <c r="D8" s="49">
        <v>10.534000000000001</v>
      </c>
      <c r="E8" s="49">
        <v>3.008</v>
      </c>
      <c r="F8" s="49">
        <v>0.113</v>
      </c>
      <c r="G8" s="49">
        <v>3.9510000000000001</v>
      </c>
      <c r="H8" s="49">
        <v>1.778</v>
      </c>
      <c r="I8" s="49">
        <v>8.9999999999999993E-3</v>
      </c>
      <c r="J8" s="49"/>
      <c r="K8" s="50">
        <v>1.37</v>
      </c>
      <c r="L8" s="50">
        <v>1.26</v>
      </c>
      <c r="M8" s="50">
        <v>2.15</v>
      </c>
      <c r="N8" s="50">
        <v>1.96</v>
      </c>
      <c r="O8" s="51">
        <f>K8*1.2</f>
        <v>1.6440000000000001</v>
      </c>
      <c r="P8" s="51">
        <f>L8*1.2</f>
        <v>1.512</v>
      </c>
      <c r="Q8" s="51">
        <f>M8*1.2</f>
        <v>2.5799999999999996</v>
      </c>
      <c r="R8" s="51">
        <f>N8*1.2</f>
        <v>2.3519999999999999</v>
      </c>
      <c r="S8" s="49">
        <v>12.539</v>
      </c>
      <c r="T8" s="49">
        <v>3.5979999999999999</v>
      </c>
      <c r="U8" s="49">
        <v>0.13400000000000001</v>
      </c>
      <c r="V8" s="49">
        <v>7.5019999999999998</v>
      </c>
      <c r="W8" s="49">
        <v>3.3730000000000002</v>
      </c>
      <c r="X8" s="49">
        <v>1.7000000000000001E-2</v>
      </c>
      <c r="Y8" s="49">
        <v>1.986</v>
      </c>
      <c r="Z8" s="49">
        <v>0.218</v>
      </c>
      <c r="AA8" s="49">
        <v>6.0000000000000001E-3</v>
      </c>
      <c r="AB8" s="49">
        <v>0.98599999999999999</v>
      </c>
      <c r="AC8" s="49">
        <v>0.106</v>
      </c>
      <c r="AD8" s="49">
        <v>6.0000000000000001E-3</v>
      </c>
      <c r="AE8" s="49">
        <f t="shared" ref="AE8" si="12">Y8/D8</f>
        <v>0.18853237136890069</v>
      </c>
      <c r="AF8" s="49">
        <f t="shared" ref="AF8" si="13">AB8/G8</f>
        <v>0.24955707415844089</v>
      </c>
      <c r="AG8" s="49">
        <f t="shared" ref="AG8" si="14">(Z8+AA8)/(E8+F8)</f>
        <v>7.1771867991028512E-2</v>
      </c>
      <c r="AH8" s="49">
        <f t="shared" ref="AH8" si="15">(AC8+AD8)/(H8+I8)</f>
        <v>6.2674874090654739E-2</v>
      </c>
      <c r="AI8" s="49">
        <f t="shared" ref="AI8" si="16">K8+AE8</f>
        <v>1.5585323713689008</v>
      </c>
      <c r="AJ8" s="49">
        <f t="shared" ref="AJ8" si="17">M8+AF8</f>
        <v>2.3995570741584409</v>
      </c>
      <c r="AK8" s="51">
        <f t="shared" ref="AK8" si="18">AI8*1.2</f>
        <v>1.8702388456426808</v>
      </c>
      <c r="AL8" s="51">
        <f t="shared" ref="AL8" si="19">AJ8*1.2</f>
        <v>2.879468488990129</v>
      </c>
      <c r="AM8" s="51">
        <f t="shared" ref="AM8" si="20">(S8+Y8)/D8</f>
        <v>1.3788684260489841</v>
      </c>
      <c r="AN8" s="51">
        <f t="shared" ref="AN8" si="21">(V8+AB8)/G8</f>
        <v>2.1483168818020753</v>
      </c>
      <c r="AO8" s="51">
        <f t="shared" ref="AO8" si="22">(T8+U8+Z8+AA8)/(E8+F8)</f>
        <v>1.267542454341557</v>
      </c>
      <c r="AP8" s="51">
        <f t="shared" ref="AP8" si="23">(W8+X8+AC8+AD8)/(H8+I8)</f>
        <v>1.9597090095131504</v>
      </c>
      <c r="AQ8" s="56"/>
      <c r="AR8" s="56"/>
      <c r="AS8" s="56"/>
      <c r="AT8" s="56"/>
      <c r="AU8" s="56"/>
      <c r="AV8" s="56"/>
    </row>
    <row r="9" spans="1:48" s="35" customFormat="1" x14ac:dyDescent="0.25">
      <c r="A9" s="40" t="s">
        <v>31</v>
      </c>
      <c r="B9" s="36">
        <v>104.352</v>
      </c>
      <c r="C9" s="37">
        <v>156.61199999999999</v>
      </c>
      <c r="D9" s="37">
        <v>23.047999999999998</v>
      </c>
      <c r="E9" s="37">
        <v>10.087</v>
      </c>
      <c r="F9" s="37">
        <v>0</v>
      </c>
      <c r="G9" s="37">
        <v>22.062999999999999</v>
      </c>
      <c r="H9" s="37">
        <v>8.6059999999999999</v>
      </c>
      <c r="I9" s="37">
        <v>0</v>
      </c>
      <c r="J9" s="37"/>
      <c r="K9" s="37">
        <v>1.3</v>
      </c>
      <c r="L9" s="37">
        <v>1.36</v>
      </c>
      <c r="M9" s="37">
        <v>1.95</v>
      </c>
      <c r="N9" s="37">
        <v>2.0499999999999998</v>
      </c>
      <c r="O9" s="37">
        <v>1.56</v>
      </c>
      <c r="P9" s="37">
        <v>1.6319999999999999</v>
      </c>
      <c r="Q9" s="37">
        <v>2.34</v>
      </c>
      <c r="R9" s="37">
        <v>2.46</v>
      </c>
      <c r="S9" s="37">
        <v>29.965</v>
      </c>
      <c r="T9" s="37">
        <v>13.718999999999999</v>
      </c>
      <c r="U9" s="37">
        <v>0</v>
      </c>
      <c r="V9" s="37">
        <v>43.024999999999999</v>
      </c>
      <c r="W9" s="37">
        <v>17.643000000000001</v>
      </c>
      <c r="X9" s="37">
        <v>0</v>
      </c>
      <c r="Y9" s="37"/>
      <c r="Z9" s="37"/>
      <c r="AA9" s="37"/>
      <c r="AB9" s="37"/>
      <c r="AC9" s="37"/>
      <c r="AD9" s="37"/>
      <c r="AE9" s="37">
        <f t="shared" si="5"/>
        <v>0</v>
      </c>
      <c r="AF9" s="37">
        <f t="shared" si="6"/>
        <v>0</v>
      </c>
      <c r="AG9" s="37">
        <f t="shared" si="7"/>
        <v>0</v>
      </c>
      <c r="AH9" s="37">
        <f t="shared" si="8"/>
        <v>0</v>
      </c>
      <c r="AI9" s="37">
        <f t="shared" si="9"/>
        <v>1.3</v>
      </c>
      <c r="AJ9" s="37">
        <f t="shared" si="10"/>
        <v>1.95</v>
      </c>
      <c r="AK9" s="38">
        <f t="shared" si="11"/>
        <v>1.56</v>
      </c>
      <c r="AL9" s="38">
        <f t="shared" si="11"/>
        <v>2.34</v>
      </c>
      <c r="AM9" s="38">
        <f t="shared" si="1"/>
        <v>1.3001128080527595</v>
      </c>
      <c r="AN9" s="38">
        <f t="shared" si="2"/>
        <v>1.950097448216471</v>
      </c>
      <c r="AO9" s="38">
        <f t="shared" si="3"/>
        <v>1.3600674135025279</v>
      </c>
      <c r="AP9" s="38">
        <f t="shared" si="4"/>
        <v>2.0500813386009762</v>
      </c>
      <c r="AQ9" s="39"/>
      <c r="AR9" s="39"/>
      <c r="AS9" s="39"/>
      <c r="AT9" s="39"/>
      <c r="AU9" s="39"/>
      <c r="AV9" s="39"/>
    </row>
    <row r="10" spans="1:48" x14ac:dyDescent="0.25">
      <c r="A10" s="40" t="s">
        <v>32</v>
      </c>
      <c r="B10" s="40">
        <v>2931.5279999999998</v>
      </c>
      <c r="C10" s="49">
        <v>5332.19</v>
      </c>
      <c r="D10" s="50">
        <v>924.21299999999997</v>
      </c>
      <c r="E10" s="50">
        <v>221.03299999999999</v>
      </c>
      <c r="F10" s="49">
        <v>0</v>
      </c>
      <c r="G10" s="49">
        <v>855.43200000000002</v>
      </c>
      <c r="H10" s="49">
        <v>1155.425</v>
      </c>
      <c r="I10" s="49">
        <v>0</v>
      </c>
      <c r="J10" s="49"/>
      <c r="K10" s="49">
        <v>1.2210000000000001</v>
      </c>
      <c r="L10" s="49">
        <v>1.56</v>
      </c>
      <c r="M10" s="49">
        <v>0.72299999999999998</v>
      </c>
      <c r="N10" s="49">
        <v>0.72599999999999998</v>
      </c>
      <c r="O10" s="49">
        <f t="shared" ref="O10:R11" si="24">K10*1.2</f>
        <v>1.4652000000000001</v>
      </c>
      <c r="P10" s="49">
        <f t="shared" si="24"/>
        <v>1.8719999999999999</v>
      </c>
      <c r="Q10" s="49">
        <f t="shared" si="24"/>
        <v>0.86759999999999993</v>
      </c>
      <c r="R10" s="49">
        <f t="shared" si="24"/>
        <v>0.87119999999999997</v>
      </c>
      <c r="S10" s="49">
        <v>1128.3610000000001</v>
      </c>
      <c r="T10" s="49">
        <v>344.91699999999997</v>
      </c>
      <c r="U10" s="49">
        <v>0</v>
      </c>
      <c r="V10" s="49">
        <v>618.84299999999996</v>
      </c>
      <c r="W10" s="49">
        <v>839.40700000000004</v>
      </c>
      <c r="X10" s="49">
        <v>0</v>
      </c>
      <c r="Y10" s="49"/>
      <c r="Z10" s="49"/>
      <c r="AA10" s="49">
        <v>0</v>
      </c>
      <c r="AB10" s="49">
        <v>0</v>
      </c>
      <c r="AC10" s="49">
        <v>0</v>
      </c>
      <c r="AD10" s="49">
        <v>0</v>
      </c>
      <c r="AE10" s="49">
        <f t="shared" si="5"/>
        <v>0</v>
      </c>
      <c r="AF10" s="49">
        <f t="shared" si="6"/>
        <v>0</v>
      </c>
      <c r="AG10" s="49">
        <f t="shared" si="7"/>
        <v>0</v>
      </c>
      <c r="AH10" s="49">
        <f t="shared" si="8"/>
        <v>0</v>
      </c>
      <c r="AI10" s="49">
        <f t="shared" si="9"/>
        <v>1.2210000000000001</v>
      </c>
      <c r="AJ10" s="49">
        <f t="shared" si="10"/>
        <v>0.72299999999999998</v>
      </c>
      <c r="AK10" s="51">
        <f t="shared" si="11"/>
        <v>1.4652000000000001</v>
      </c>
      <c r="AL10" s="51">
        <f t="shared" si="11"/>
        <v>0.86759999999999993</v>
      </c>
      <c r="AM10" s="51">
        <f t="shared" si="1"/>
        <v>1.2208884748429205</v>
      </c>
      <c r="AN10" s="51">
        <f t="shared" si="2"/>
        <v>0.72342746121258028</v>
      </c>
      <c r="AO10" s="51">
        <f t="shared" si="3"/>
        <v>1.5604773947781552</v>
      </c>
      <c r="AP10" s="51">
        <f t="shared" si="4"/>
        <v>0.72649198346928623</v>
      </c>
      <c r="AQ10" s="56"/>
      <c r="AR10" s="56"/>
      <c r="AS10" s="56"/>
      <c r="AT10" s="56"/>
      <c r="AU10" s="56"/>
      <c r="AV10" s="56"/>
    </row>
    <row r="11" spans="1:48" s="35" customFormat="1" x14ac:dyDescent="0.25">
      <c r="A11" s="70" t="s">
        <v>98</v>
      </c>
      <c r="B11" s="66">
        <v>414.27600000000001</v>
      </c>
      <c r="C11" s="67">
        <v>436.286</v>
      </c>
      <c r="D11" s="67">
        <v>94.31</v>
      </c>
      <c r="E11" s="67">
        <v>31.204999999999998</v>
      </c>
      <c r="F11" s="67">
        <v>1.1479999999999999</v>
      </c>
      <c r="G11" s="67">
        <v>90.637</v>
      </c>
      <c r="H11" s="67">
        <v>30.637</v>
      </c>
      <c r="I11" s="67">
        <v>0.95699999999999996</v>
      </c>
      <c r="J11" s="67">
        <v>5.3170000000000002</v>
      </c>
      <c r="K11" s="67">
        <v>1.32</v>
      </c>
      <c r="L11" s="67">
        <v>1.32</v>
      </c>
      <c r="M11" s="67">
        <v>2.0099999999999998</v>
      </c>
      <c r="N11" s="67">
        <v>2</v>
      </c>
      <c r="O11" s="68">
        <f t="shared" si="24"/>
        <v>1.5840000000000001</v>
      </c>
      <c r="P11" s="68">
        <f t="shared" si="24"/>
        <v>1.5840000000000001</v>
      </c>
      <c r="Q11" s="68">
        <f t="shared" si="24"/>
        <v>2.4119999999999995</v>
      </c>
      <c r="R11" s="68">
        <f t="shared" si="24"/>
        <v>2.4</v>
      </c>
      <c r="S11" s="67">
        <v>125.404</v>
      </c>
      <c r="T11" s="67">
        <v>41.131</v>
      </c>
      <c r="U11" s="67">
        <v>1.5349999999999999</v>
      </c>
      <c r="V11" s="67">
        <v>183.16</v>
      </c>
      <c r="W11" s="67">
        <v>66.781999999999996</v>
      </c>
      <c r="X11" s="67">
        <v>2.0579999999999998</v>
      </c>
      <c r="Y11" s="67">
        <v>0.879</v>
      </c>
      <c r="Z11" s="67">
        <v>0.13600000000000001</v>
      </c>
      <c r="AA11" s="67">
        <v>1.9E-2</v>
      </c>
      <c r="AB11" s="67">
        <v>0.879</v>
      </c>
      <c r="AC11" s="67">
        <v>0.13600000000000001</v>
      </c>
      <c r="AD11" s="67">
        <v>1.9E-2</v>
      </c>
      <c r="AE11" s="67">
        <f t="shared" si="5"/>
        <v>9.320326582546919E-3</v>
      </c>
      <c r="AF11" s="67">
        <f t="shared" si="6"/>
        <v>9.6980261923938355E-3</v>
      </c>
      <c r="AG11" s="67">
        <f t="shared" si="7"/>
        <v>4.7909003801811269E-3</v>
      </c>
      <c r="AH11" s="67">
        <f t="shared" si="8"/>
        <v>4.9059948091409759E-3</v>
      </c>
      <c r="AI11" s="67">
        <f t="shared" si="9"/>
        <v>1.3293203265825471</v>
      </c>
      <c r="AJ11" s="67">
        <f>M11+AF11</f>
        <v>2.0196980261923936</v>
      </c>
      <c r="AK11" s="68">
        <f t="shared" si="11"/>
        <v>1.5951843918990565</v>
      </c>
      <c r="AL11" s="68">
        <f t="shared" si="11"/>
        <v>2.4236376314308723</v>
      </c>
      <c r="AM11" s="68">
        <f t="shared" si="1"/>
        <v>1.3390202523592407</v>
      </c>
      <c r="AN11" s="68">
        <f t="shared" si="2"/>
        <v>2.0305063053719783</v>
      </c>
      <c r="AO11" s="68">
        <f t="shared" si="3"/>
        <v>1.3235557753531355</v>
      </c>
      <c r="AP11" s="68">
        <f>(W11+X11-5.317)/(H11+I11)</f>
        <v>2.0106032791036275</v>
      </c>
      <c r="AQ11" s="69"/>
      <c r="AR11" s="69"/>
      <c r="AS11" s="69"/>
      <c r="AT11" s="69"/>
      <c r="AU11" s="69"/>
      <c r="AV11" s="69"/>
    </row>
    <row r="12" spans="1:48" s="4" customFormat="1" x14ac:dyDescent="0.25">
      <c r="A12" s="40" t="s">
        <v>34</v>
      </c>
      <c r="B12" s="40">
        <v>126.73699999999999</v>
      </c>
      <c r="C12" s="49">
        <v>225.67</v>
      </c>
      <c r="D12" s="49">
        <v>37.155999999999999</v>
      </c>
      <c r="E12" s="49">
        <v>15.141</v>
      </c>
      <c r="F12" s="49">
        <v>0</v>
      </c>
      <c r="G12" s="49">
        <v>29.693000000000001</v>
      </c>
      <c r="H12" s="49">
        <v>10.605</v>
      </c>
      <c r="I12" s="49">
        <v>0</v>
      </c>
      <c r="J12" s="49"/>
      <c r="K12" s="49">
        <v>0.89</v>
      </c>
      <c r="L12" s="49">
        <v>0.89</v>
      </c>
      <c r="M12" s="49">
        <v>1.99</v>
      </c>
      <c r="N12" s="49">
        <v>1.99</v>
      </c>
      <c r="O12" s="49">
        <v>1.0680000000000001</v>
      </c>
      <c r="P12" s="49">
        <v>1.0680000000000001</v>
      </c>
      <c r="Q12" s="49">
        <v>2.3879999999999999</v>
      </c>
      <c r="R12" s="49">
        <v>2.3879999999999999</v>
      </c>
      <c r="S12" s="49">
        <v>33.069000000000003</v>
      </c>
      <c r="T12" s="49">
        <v>13.475</v>
      </c>
      <c r="U12" s="49">
        <v>0</v>
      </c>
      <c r="V12" s="49">
        <v>59.088999999999999</v>
      </c>
      <c r="W12" s="49">
        <v>21.103999999999999</v>
      </c>
      <c r="X12" s="49"/>
      <c r="Y12" s="49"/>
      <c r="Z12" s="49"/>
      <c r="AA12" s="49"/>
      <c r="AB12" s="49"/>
      <c r="AC12" s="49"/>
      <c r="AD12" s="49"/>
      <c r="AE12" s="49">
        <f t="shared" si="5"/>
        <v>0</v>
      </c>
      <c r="AF12" s="49">
        <f t="shared" si="6"/>
        <v>0</v>
      </c>
      <c r="AG12" s="49">
        <f t="shared" si="7"/>
        <v>0</v>
      </c>
      <c r="AH12" s="49">
        <f t="shared" si="8"/>
        <v>0</v>
      </c>
      <c r="AI12" s="49">
        <f t="shared" si="9"/>
        <v>0.89</v>
      </c>
      <c r="AJ12" s="49">
        <f t="shared" si="10"/>
        <v>1.99</v>
      </c>
      <c r="AK12" s="51">
        <f t="shared" si="11"/>
        <v>1.0680000000000001</v>
      </c>
      <c r="AL12" s="51">
        <f t="shared" si="11"/>
        <v>2.3879999999999999</v>
      </c>
      <c r="AM12" s="51">
        <f t="shared" si="1"/>
        <v>0.89000430616858661</v>
      </c>
      <c r="AN12" s="51">
        <f t="shared" si="2"/>
        <v>1.9899976425420132</v>
      </c>
      <c r="AO12" s="51">
        <f t="shared" si="3"/>
        <v>0.88996763754045305</v>
      </c>
      <c r="AP12" s="51">
        <f t="shared" si="4"/>
        <v>1.9900047147571898</v>
      </c>
      <c r="AQ12" s="52"/>
      <c r="AR12" s="52"/>
      <c r="AS12" s="52"/>
      <c r="AT12" s="52"/>
      <c r="AU12" s="52"/>
      <c r="AV12" s="52"/>
    </row>
    <row r="13" spans="1:48" x14ac:dyDescent="0.25">
      <c r="A13" s="40" t="s">
        <v>35</v>
      </c>
      <c r="B13" s="40">
        <v>208.84899999999999</v>
      </c>
      <c r="C13" s="49">
        <v>335.61399999999998</v>
      </c>
      <c r="D13" s="49">
        <v>51.783999999999999</v>
      </c>
      <c r="E13" s="49">
        <v>22.559000000000001</v>
      </c>
      <c r="F13" s="49">
        <v>0</v>
      </c>
      <c r="G13" s="49">
        <v>50.555</v>
      </c>
      <c r="H13" s="49">
        <v>17.07</v>
      </c>
      <c r="I13" s="49">
        <v>0</v>
      </c>
      <c r="J13" s="49"/>
      <c r="K13" s="49">
        <v>1.36</v>
      </c>
      <c r="L13" s="49">
        <v>1.43</v>
      </c>
      <c r="M13" s="49">
        <v>1.5649999999999999</v>
      </c>
      <c r="N13" s="49">
        <v>1.5840000000000001</v>
      </c>
      <c r="O13" s="49">
        <v>1.6319999999999999</v>
      </c>
      <c r="P13" s="49">
        <v>1.716</v>
      </c>
      <c r="Q13" s="49">
        <v>1.8779999999999999</v>
      </c>
      <c r="R13" s="49">
        <v>1.901</v>
      </c>
      <c r="S13" s="49">
        <v>70.426000000000002</v>
      </c>
      <c r="T13" s="49">
        <v>32.253</v>
      </c>
      <c r="U13" s="49">
        <v>0</v>
      </c>
      <c r="V13" s="49">
        <v>79.125</v>
      </c>
      <c r="W13" s="49">
        <v>27.045000000000002</v>
      </c>
      <c r="X13" s="49">
        <v>0</v>
      </c>
      <c r="Y13" s="49"/>
      <c r="Z13" s="49"/>
      <c r="AA13" s="49"/>
      <c r="AB13" s="49"/>
      <c r="AC13" s="49"/>
      <c r="AD13" s="49"/>
      <c r="AE13" s="49">
        <f t="shared" si="5"/>
        <v>0</v>
      </c>
      <c r="AF13" s="49">
        <f t="shared" si="6"/>
        <v>0</v>
      </c>
      <c r="AG13" s="49">
        <f t="shared" si="7"/>
        <v>0</v>
      </c>
      <c r="AH13" s="49">
        <f t="shared" si="8"/>
        <v>0</v>
      </c>
      <c r="AI13" s="49">
        <f t="shared" si="9"/>
        <v>1.36</v>
      </c>
      <c r="AJ13" s="49">
        <f t="shared" si="10"/>
        <v>1.5649999999999999</v>
      </c>
      <c r="AK13" s="51">
        <f t="shared" si="11"/>
        <v>1.6320000000000001</v>
      </c>
      <c r="AL13" s="51">
        <f t="shared" si="11"/>
        <v>1.8779999999999999</v>
      </c>
      <c r="AM13" s="51">
        <f t="shared" si="1"/>
        <v>1.359995365363819</v>
      </c>
      <c r="AN13" s="51">
        <f t="shared" si="2"/>
        <v>1.5651270893086737</v>
      </c>
      <c r="AO13" s="51">
        <f t="shared" si="3"/>
        <v>1.4297176293275411</v>
      </c>
      <c r="AP13" s="51">
        <f t="shared" si="4"/>
        <v>1.5843585237258349</v>
      </c>
      <c r="AQ13" s="56"/>
      <c r="AR13" s="56"/>
      <c r="AS13" s="56"/>
      <c r="AT13" s="56"/>
      <c r="AU13" s="56"/>
      <c r="AV13" s="56"/>
    </row>
    <row r="14" spans="1:48" s="35" customFormat="1" x14ac:dyDescent="0.25">
      <c r="A14" s="40" t="s">
        <v>36</v>
      </c>
      <c r="B14" s="36">
        <v>137.751</v>
      </c>
      <c r="C14" s="37"/>
      <c r="D14" s="37">
        <v>31.882000000000001</v>
      </c>
      <c r="E14" s="37">
        <v>9.1769999999999996</v>
      </c>
      <c r="F14" s="37">
        <v>0.63500000000000001</v>
      </c>
      <c r="G14" s="37">
        <v>30.471</v>
      </c>
      <c r="H14" s="37">
        <v>7.5049999999999999</v>
      </c>
      <c r="I14" s="37">
        <v>1.5449999999999999</v>
      </c>
      <c r="J14" s="37"/>
      <c r="K14" s="37">
        <v>1.4650000000000001</v>
      </c>
      <c r="L14" s="37">
        <v>1.4650000000000001</v>
      </c>
      <c r="M14" s="37">
        <v>2.1</v>
      </c>
      <c r="N14" s="37">
        <v>2.1</v>
      </c>
      <c r="O14" s="37">
        <v>1.758</v>
      </c>
      <c r="P14" s="37">
        <v>1.758</v>
      </c>
      <c r="Q14" s="37">
        <v>2.52</v>
      </c>
      <c r="R14" s="37">
        <v>2.52</v>
      </c>
      <c r="S14" s="37">
        <v>45.289000000000001</v>
      </c>
      <c r="T14" s="37">
        <v>13.166</v>
      </c>
      <c r="U14" s="37">
        <v>0.90400000000000003</v>
      </c>
      <c r="V14" s="37">
        <v>60.171999999999997</v>
      </c>
      <c r="W14" s="37">
        <v>15.048999999999999</v>
      </c>
      <c r="X14" s="37">
        <v>3.1709999999999998</v>
      </c>
      <c r="Y14" s="37"/>
      <c r="Z14" s="37"/>
      <c r="AA14" s="37"/>
      <c r="AB14" s="37"/>
      <c r="AC14" s="37"/>
      <c r="AD14" s="37"/>
      <c r="AE14" s="37">
        <f t="shared" ref="AE14" si="25">Y14/D14</f>
        <v>0</v>
      </c>
      <c r="AF14" s="37">
        <f t="shared" ref="AF14" si="26">AB14/G14</f>
        <v>0</v>
      </c>
      <c r="AG14" s="37">
        <f t="shared" ref="AG14" si="27">(Z14+AA14)/(E14+F14)</f>
        <v>0</v>
      </c>
      <c r="AH14" s="37">
        <f t="shared" ref="AH14" si="28">(AC14+AD14)/(H14+I14)</f>
        <v>0</v>
      </c>
      <c r="AI14" s="37">
        <f t="shared" ref="AI14" si="29">K14+AE14</f>
        <v>1.4650000000000001</v>
      </c>
      <c r="AJ14" s="37">
        <f t="shared" ref="AJ14" si="30">M14+AF14</f>
        <v>2.1</v>
      </c>
      <c r="AK14" s="38">
        <f t="shared" ref="AK14" si="31">AI14*1.2</f>
        <v>1.758</v>
      </c>
      <c r="AL14" s="38">
        <f t="shared" ref="AL14" si="32">AJ14*1.2</f>
        <v>2.52</v>
      </c>
      <c r="AM14" s="38">
        <f t="shared" ref="AM14" si="33">(S14+Y14)/D14</f>
        <v>1.4205194153440812</v>
      </c>
      <c r="AN14" s="38">
        <f t="shared" ref="AN14" si="34">(V14+AB14)/G14</f>
        <v>1.9747300712152538</v>
      </c>
      <c r="AO14" s="38">
        <f>(T14+U14+Z14+AA14)/(E14+F14)</f>
        <v>1.4339584182633511</v>
      </c>
      <c r="AP14" s="38">
        <f t="shared" ref="AP14" si="35">(W14+X14+AC14+AD14)/(H14+I14)</f>
        <v>2.0132596685082871</v>
      </c>
      <c r="AQ14" s="39"/>
      <c r="AR14" s="39"/>
      <c r="AS14" s="39"/>
      <c r="AT14" s="39"/>
      <c r="AU14" s="39"/>
      <c r="AV14" s="39"/>
    </row>
    <row r="15" spans="1:48" x14ac:dyDescent="0.25">
      <c r="A15" s="40" t="s">
        <v>37</v>
      </c>
      <c r="B15" s="40">
        <v>544.46199999999999</v>
      </c>
      <c r="C15" s="49">
        <v>838.03800000000001</v>
      </c>
      <c r="D15" s="49">
        <v>148.238</v>
      </c>
      <c r="E15" s="49">
        <v>47.713000000000001</v>
      </c>
      <c r="F15" s="49">
        <v>0</v>
      </c>
      <c r="G15" s="49">
        <v>173.196</v>
      </c>
      <c r="H15" s="49">
        <v>61.670999999999999</v>
      </c>
      <c r="I15" s="49"/>
      <c r="J15" s="49">
        <v>1.54</v>
      </c>
      <c r="K15" s="49">
        <v>1.1200000000000001</v>
      </c>
      <c r="L15" s="49">
        <v>1.1200000000000001</v>
      </c>
      <c r="M15" s="49">
        <v>1.37</v>
      </c>
      <c r="N15" s="49">
        <v>1.37</v>
      </c>
      <c r="O15" s="49">
        <v>1.3440000000000001</v>
      </c>
      <c r="P15" s="49">
        <v>1.3440000000000001</v>
      </c>
      <c r="Q15" s="49">
        <v>1.6439999999999999</v>
      </c>
      <c r="R15" s="49">
        <v>1.6439999999999999</v>
      </c>
      <c r="S15" s="49">
        <v>166.029</v>
      </c>
      <c r="T15" s="49">
        <v>54.558999999999997</v>
      </c>
      <c r="U15" s="49">
        <v>0</v>
      </c>
      <c r="V15" s="49">
        <v>237.27699999999999</v>
      </c>
      <c r="W15" s="49">
        <v>86.597999999999999</v>
      </c>
      <c r="X15" s="49">
        <v>0</v>
      </c>
      <c r="Y15" s="49"/>
      <c r="Z15" s="49"/>
      <c r="AA15" s="49">
        <v>0</v>
      </c>
      <c r="AB15" s="49"/>
      <c r="AC15" s="49"/>
      <c r="AD15" s="49"/>
      <c r="AE15" s="49">
        <f t="shared" si="5"/>
        <v>0</v>
      </c>
      <c r="AF15" s="49">
        <f t="shared" si="6"/>
        <v>0</v>
      </c>
      <c r="AG15" s="49">
        <f t="shared" si="7"/>
        <v>0</v>
      </c>
      <c r="AH15" s="49">
        <f t="shared" si="8"/>
        <v>0</v>
      </c>
      <c r="AI15" s="49">
        <f t="shared" si="9"/>
        <v>1.1200000000000001</v>
      </c>
      <c r="AJ15" s="49">
        <f t="shared" si="10"/>
        <v>1.37</v>
      </c>
      <c r="AK15" s="51">
        <f t="shared" si="11"/>
        <v>1.3440000000000001</v>
      </c>
      <c r="AL15" s="51">
        <f t="shared" si="11"/>
        <v>1.6440000000000001</v>
      </c>
      <c r="AM15" s="51">
        <f t="shared" si="1"/>
        <v>1.1200164600169997</v>
      </c>
      <c r="AN15" s="51">
        <f t="shared" si="2"/>
        <v>1.3699912238157925</v>
      </c>
      <c r="AO15" s="51">
        <f t="shared" si="3"/>
        <v>1.1434829082220777</v>
      </c>
      <c r="AP15" s="51">
        <f t="shared" si="4"/>
        <v>1.4041932188548913</v>
      </c>
      <c r="AQ15" s="56"/>
      <c r="AR15" s="56"/>
      <c r="AS15" s="56"/>
      <c r="AT15" s="56"/>
      <c r="AU15" s="56"/>
      <c r="AV15" s="56"/>
    </row>
    <row r="16" spans="1:48" s="15" customFormat="1" x14ac:dyDescent="0.25">
      <c r="A16" s="40" t="s">
        <v>38</v>
      </c>
      <c r="B16" s="40">
        <v>306.84199999999998</v>
      </c>
      <c r="C16" s="49">
        <v>402.20400000000001</v>
      </c>
      <c r="D16" s="49">
        <v>81.552000000000007</v>
      </c>
      <c r="E16" s="49">
        <v>11.222</v>
      </c>
      <c r="F16" s="49">
        <v>0</v>
      </c>
      <c r="G16" s="49">
        <v>78.355999999999995</v>
      </c>
      <c r="H16" s="49">
        <v>8.6370000000000005</v>
      </c>
      <c r="I16" s="49"/>
      <c r="J16" s="49"/>
      <c r="K16" s="49">
        <v>1.32</v>
      </c>
      <c r="L16" s="49">
        <v>1.83</v>
      </c>
      <c r="M16" s="49">
        <v>1.81</v>
      </c>
      <c r="N16" s="49">
        <v>2.77</v>
      </c>
      <c r="O16" s="49">
        <v>1.5840000000000001</v>
      </c>
      <c r="P16" s="49">
        <v>2.1960000000000002</v>
      </c>
      <c r="Q16" s="49">
        <v>2.1720000000000002</v>
      </c>
      <c r="R16" s="49">
        <v>3.3239999999999998</v>
      </c>
      <c r="S16" s="49">
        <v>107.649</v>
      </c>
      <c r="T16" s="49">
        <v>20.536000000000001</v>
      </c>
      <c r="U16" s="49">
        <v>0</v>
      </c>
      <c r="V16" s="49">
        <v>141.82</v>
      </c>
      <c r="W16" s="49">
        <v>23.923999999999999</v>
      </c>
      <c r="X16" s="49">
        <v>0</v>
      </c>
      <c r="Y16" s="49">
        <v>12.5</v>
      </c>
      <c r="Z16" s="49">
        <v>0.41299999999999998</v>
      </c>
      <c r="AA16" s="49">
        <v>0</v>
      </c>
      <c r="AB16" s="49">
        <v>0</v>
      </c>
      <c r="AC16" s="49">
        <v>0</v>
      </c>
      <c r="AD16" s="49">
        <v>0</v>
      </c>
      <c r="AE16" s="49">
        <f t="shared" si="5"/>
        <v>0.15327643711987443</v>
      </c>
      <c r="AF16" s="49">
        <f t="shared" si="6"/>
        <v>0</v>
      </c>
      <c r="AG16" s="49">
        <f t="shared" si="7"/>
        <v>3.6802708964533949E-2</v>
      </c>
      <c r="AH16" s="49">
        <f t="shared" si="8"/>
        <v>0</v>
      </c>
      <c r="AI16" s="49">
        <f t="shared" si="9"/>
        <v>1.4732764371198745</v>
      </c>
      <c r="AJ16" s="49">
        <f t="shared" si="10"/>
        <v>1.81</v>
      </c>
      <c r="AK16" s="51">
        <f t="shared" si="11"/>
        <v>1.7679317245438495</v>
      </c>
      <c r="AL16" s="51">
        <f t="shared" si="11"/>
        <v>2.1720000000000002</v>
      </c>
      <c r="AM16" s="51">
        <f t="shared" si="1"/>
        <v>1.4732808514812634</v>
      </c>
      <c r="AN16" s="51">
        <f t="shared" si="2"/>
        <v>1.8099443565266222</v>
      </c>
      <c r="AO16" s="51">
        <f t="shared" si="3"/>
        <v>1.8667795401889149</v>
      </c>
      <c r="AP16" s="51">
        <f t="shared" si="4"/>
        <v>2.7699432673381961</v>
      </c>
      <c r="AQ16" s="57"/>
      <c r="AR16" s="57"/>
      <c r="AS16" s="57"/>
      <c r="AT16" s="57"/>
      <c r="AU16" s="57"/>
      <c r="AV16" s="57"/>
    </row>
    <row r="17" spans="1:48" s="35" customFormat="1" x14ac:dyDescent="0.25">
      <c r="A17" s="40" t="s">
        <v>39</v>
      </c>
      <c r="B17" s="36">
        <v>254.369</v>
      </c>
      <c r="C17" s="37">
        <v>375.63499999999999</v>
      </c>
      <c r="D17" s="37">
        <v>54.165999999999997</v>
      </c>
      <c r="E17" s="37">
        <v>24.783999999999999</v>
      </c>
      <c r="F17" s="37">
        <v>0</v>
      </c>
      <c r="G17" s="37">
        <v>47.781999999999996</v>
      </c>
      <c r="H17" s="37">
        <v>26.733000000000001</v>
      </c>
      <c r="I17" s="37">
        <v>0</v>
      </c>
      <c r="J17" s="37"/>
      <c r="K17" s="37">
        <v>1.1000000000000001</v>
      </c>
      <c r="L17" s="37">
        <v>1.27</v>
      </c>
      <c r="M17" s="37">
        <v>2.09</v>
      </c>
      <c r="N17" s="37">
        <v>2.4</v>
      </c>
      <c r="O17" s="37">
        <v>1.32</v>
      </c>
      <c r="P17" s="37">
        <v>1.524</v>
      </c>
      <c r="Q17" s="37">
        <v>2.508</v>
      </c>
      <c r="R17" s="37">
        <v>2.88</v>
      </c>
      <c r="S17" s="37">
        <v>58.884999999999998</v>
      </c>
      <c r="T17" s="37">
        <v>31.478000000000002</v>
      </c>
      <c r="U17" s="37">
        <v>0</v>
      </c>
      <c r="V17" s="37">
        <v>99.847999999999999</v>
      </c>
      <c r="W17" s="37">
        <v>64.158000000000001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f t="shared" si="5"/>
        <v>0</v>
      </c>
      <c r="AF17" s="37">
        <f t="shared" si="6"/>
        <v>0</v>
      </c>
      <c r="AG17" s="37">
        <f t="shared" si="7"/>
        <v>0</v>
      </c>
      <c r="AH17" s="37">
        <f t="shared" si="8"/>
        <v>0</v>
      </c>
      <c r="AI17" s="37">
        <f t="shared" si="9"/>
        <v>1.1000000000000001</v>
      </c>
      <c r="AJ17" s="37">
        <f t="shared" si="10"/>
        <v>2.09</v>
      </c>
      <c r="AK17" s="38">
        <f t="shared" si="11"/>
        <v>1.32</v>
      </c>
      <c r="AL17" s="38">
        <f t="shared" si="11"/>
        <v>2.5079999999999996</v>
      </c>
      <c r="AM17" s="38">
        <f t="shared" si="1"/>
        <v>1.087121072259351</v>
      </c>
      <c r="AN17" s="38">
        <f t="shared" si="2"/>
        <v>2.0896571930852623</v>
      </c>
      <c r="AO17" s="38">
        <f t="shared" si="3"/>
        <v>1.270093608779858</v>
      </c>
      <c r="AP17" s="38">
        <f t="shared" si="4"/>
        <v>2.3999551116597462</v>
      </c>
      <c r="AQ17" s="39"/>
      <c r="AR17" s="39"/>
      <c r="AS17" s="39"/>
      <c r="AT17" s="39"/>
      <c r="AU17" s="39"/>
      <c r="AV17" s="39"/>
    </row>
    <row r="18" spans="1:48" s="15" customFormat="1" x14ac:dyDescent="0.25">
      <c r="A18" s="40" t="s">
        <v>40</v>
      </c>
      <c r="B18" s="40">
        <v>216.96299999999999</v>
      </c>
      <c r="C18" s="49">
        <v>374.93400000000003</v>
      </c>
      <c r="D18" s="49">
        <v>47.7</v>
      </c>
      <c r="E18" s="49">
        <v>14.871</v>
      </c>
      <c r="F18" s="49">
        <v>0</v>
      </c>
      <c r="G18" s="49">
        <v>44.795000000000002</v>
      </c>
      <c r="H18" s="49">
        <v>13.180999999999999</v>
      </c>
      <c r="I18" s="49">
        <v>0</v>
      </c>
      <c r="J18" s="49"/>
      <c r="K18" s="49">
        <v>1.3</v>
      </c>
      <c r="L18" s="49">
        <v>1.3</v>
      </c>
      <c r="M18" s="49">
        <v>2.34</v>
      </c>
      <c r="N18" s="49">
        <v>2.34</v>
      </c>
      <c r="O18" s="49">
        <v>1.56</v>
      </c>
      <c r="P18" s="49">
        <v>1.56</v>
      </c>
      <c r="Q18" s="49">
        <v>2.8079999999999998</v>
      </c>
      <c r="R18" s="49">
        <v>2.8079999999999998</v>
      </c>
      <c r="S18" s="49">
        <v>61.966000000000001</v>
      </c>
      <c r="T18" s="49">
        <v>19.332000000000001</v>
      </c>
      <c r="U18" s="49">
        <v>0</v>
      </c>
      <c r="V18" s="49">
        <v>104.821</v>
      </c>
      <c r="W18" s="49">
        <v>30.844000000000001</v>
      </c>
      <c r="X18" s="49">
        <v>0</v>
      </c>
      <c r="Y18" s="49"/>
      <c r="Z18" s="49"/>
      <c r="AA18" s="49"/>
      <c r="AB18" s="49"/>
      <c r="AC18" s="49"/>
      <c r="AD18" s="49">
        <v>0</v>
      </c>
      <c r="AE18" s="49">
        <f t="shared" si="5"/>
        <v>0</v>
      </c>
      <c r="AF18" s="49">
        <f t="shared" si="6"/>
        <v>0</v>
      </c>
      <c r="AG18" s="49">
        <f t="shared" si="7"/>
        <v>0</v>
      </c>
      <c r="AH18" s="49">
        <f t="shared" si="8"/>
        <v>0</v>
      </c>
      <c r="AI18" s="49">
        <f t="shared" si="9"/>
        <v>1.3</v>
      </c>
      <c r="AJ18" s="49">
        <f t="shared" si="10"/>
        <v>2.34</v>
      </c>
      <c r="AK18" s="51">
        <f t="shared" si="11"/>
        <v>1.56</v>
      </c>
      <c r="AL18" s="51">
        <f t="shared" si="11"/>
        <v>2.8079999999999998</v>
      </c>
      <c r="AM18" s="51">
        <f t="shared" si="1"/>
        <v>1.2990775681341717</v>
      </c>
      <c r="AN18" s="51">
        <f t="shared" si="2"/>
        <v>2.3400156267440559</v>
      </c>
      <c r="AO18" s="51">
        <f t="shared" si="3"/>
        <v>1.2999798265079685</v>
      </c>
      <c r="AP18" s="51">
        <f t="shared" si="4"/>
        <v>2.3400348987178519</v>
      </c>
      <c r="AQ18" s="57"/>
      <c r="AR18" s="57"/>
      <c r="AS18" s="57"/>
      <c r="AT18" s="57"/>
      <c r="AU18" s="57"/>
      <c r="AV18" s="57"/>
    </row>
    <row r="19" spans="1:48" s="76" customFormat="1" ht="12.75" x14ac:dyDescent="0.2">
      <c r="A19" s="71" t="s">
        <v>41</v>
      </c>
      <c r="B19" s="80">
        <v>1187.7149999999999</v>
      </c>
      <c r="C19" s="72">
        <v>2195.241</v>
      </c>
      <c r="D19" s="77">
        <v>215.81299999999999</v>
      </c>
      <c r="E19" s="77">
        <v>158.54</v>
      </c>
      <c r="F19" s="77">
        <v>2.8279999999999998</v>
      </c>
      <c r="G19" s="77">
        <v>213.047</v>
      </c>
      <c r="H19" s="77">
        <v>217.036</v>
      </c>
      <c r="I19" s="77">
        <v>0.52700000000000002</v>
      </c>
      <c r="J19" s="72"/>
      <c r="K19" s="73">
        <f>S19/D19</f>
        <v>0.90306422690014043</v>
      </c>
      <c r="L19" s="73">
        <f>T19/E19</f>
        <v>0.95461082376687267</v>
      </c>
      <c r="M19" s="73">
        <f>V19/G19</f>
        <v>1.7012020821696621</v>
      </c>
      <c r="N19" s="73">
        <f>W19/H19</f>
        <v>2.1835501944377889</v>
      </c>
      <c r="O19" s="74">
        <f>K19*1.2</f>
        <v>1.0836770722801685</v>
      </c>
      <c r="P19" s="74">
        <f>L19*1.2</f>
        <v>1.1455329885202472</v>
      </c>
      <c r="Q19" s="74">
        <f>M19*1.2</f>
        <v>2.0414424986035944</v>
      </c>
      <c r="R19" s="74">
        <f>N19*1.2</f>
        <v>2.6202602333253466</v>
      </c>
      <c r="S19" s="77">
        <v>194.893</v>
      </c>
      <c r="T19" s="77">
        <v>151.34399999999999</v>
      </c>
      <c r="U19" s="77">
        <v>2.9689999999999999</v>
      </c>
      <c r="V19" s="77">
        <v>362.43599999999998</v>
      </c>
      <c r="W19" s="77">
        <v>473.90899999999999</v>
      </c>
      <c r="X19" s="77">
        <v>1.07</v>
      </c>
      <c r="Y19" s="78">
        <v>0.46200000000000002</v>
      </c>
      <c r="Z19" s="78">
        <v>9.4E-2</v>
      </c>
      <c r="AA19" s="73">
        <v>0</v>
      </c>
      <c r="AB19" s="78">
        <v>0.43</v>
      </c>
      <c r="AC19" s="78">
        <v>0.108</v>
      </c>
      <c r="AD19" s="72"/>
      <c r="AE19" s="72">
        <f t="shared" si="5"/>
        <v>2.1407422166412589E-3</v>
      </c>
      <c r="AF19" s="72">
        <f t="shared" si="6"/>
        <v>2.0183339826423279E-3</v>
      </c>
      <c r="AG19" s="72">
        <f t="shared" si="7"/>
        <v>5.8251945862872439E-4</v>
      </c>
      <c r="AH19" s="72">
        <f t="shared" si="8"/>
        <v>4.9640793701134843E-4</v>
      </c>
      <c r="AI19" s="72">
        <f t="shared" si="9"/>
        <v>0.90520496911678172</v>
      </c>
      <c r="AJ19" s="72">
        <f t="shared" si="10"/>
        <v>1.7032204161523044</v>
      </c>
      <c r="AK19" s="74">
        <f t="shared" si="11"/>
        <v>1.086245962940138</v>
      </c>
      <c r="AL19" s="74">
        <f t="shared" si="11"/>
        <v>2.043864499382765</v>
      </c>
      <c r="AM19" s="74">
        <f t="shared" si="1"/>
        <v>0.90520496911678161</v>
      </c>
      <c r="AN19" s="74">
        <f t="shared" si="2"/>
        <v>1.7032204161523044</v>
      </c>
      <c r="AO19" s="74">
        <f t="shared" ref="AO19:AO42" si="36">(T19+U19+Z19+AA19)/(E19+F19)</f>
        <v>0.95686257498388771</v>
      </c>
      <c r="AP19" s="74">
        <f t="shared" si="4"/>
        <v>2.1836755330639863</v>
      </c>
      <c r="AQ19" s="75"/>
      <c r="AR19" s="75"/>
      <c r="AS19" s="75"/>
      <c r="AT19" s="75"/>
      <c r="AU19" s="75"/>
      <c r="AV19" s="75"/>
    </row>
    <row r="20" spans="1:48" s="15" customFormat="1" x14ac:dyDescent="0.25">
      <c r="A20" s="40" t="s">
        <v>85</v>
      </c>
      <c r="B20" s="34"/>
      <c r="C20" s="40">
        <f>S20+T20+U20+V20+W20+X20+Y20+Z20+AA20+AB20+AC20+AD20</f>
        <v>0</v>
      </c>
      <c r="D20" s="49"/>
      <c r="E20" s="49"/>
      <c r="F20" s="49">
        <v>0</v>
      </c>
      <c r="G20" s="49"/>
      <c r="H20" s="49"/>
      <c r="I20" s="49">
        <v>0</v>
      </c>
      <c r="J20" s="49"/>
      <c r="K20" s="49">
        <v>1.23</v>
      </c>
      <c r="L20" s="49">
        <v>1.23</v>
      </c>
      <c r="M20" s="49">
        <v>1.95</v>
      </c>
      <c r="N20" s="49">
        <v>1.95</v>
      </c>
      <c r="O20" s="49">
        <v>1.476</v>
      </c>
      <c r="P20" s="49">
        <v>1.476</v>
      </c>
      <c r="Q20" s="49">
        <v>2.34</v>
      </c>
      <c r="R20" s="49">
        <v>2.34</v>
      </c>
      <c r="S20" s="49"/>
      <c r="T20" s="49"/>
      <c r="U20" s="49">
        <v>0</v>
      </c>
      <c r="V20" s="49"/>
      <c r="W20" s="49"/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 t="e">
        <f t="shared" si="5"/>
        <v>#DIV/0!</v>
      </c>
      <c r="AF20" s="49" t="e">
        <f t="shared" si="6"/>
        <v>#DIV/0!</v>
      </c>
      <c r="AG20" s="49" t="e">
        <f t="shared" si="7"/>
        <v>#DIV/0!</v>
      </c>
      <c r="AH20" s="49" t="e">
        <f t="shared" si="8"/>
        <v>#DIV/0!</v>
      </c>
      <c r="AI20" s="49" t="e">
        <f t="shared" si="9"/>
        <v>#DIV/0!</v>
      </c>
      <c r="AJ20" s="49" t="e">
        <f t="shared" si="10"/>
        <v>#DIV/0!</v>
      </c>
      <c r="AK20" s="51" t="e">
        <f t="shared" si="11"/>
        <v>#DIV/0!</v>
      </c>
      <c r="AL20" s="51" t="e">
        <f t="shared" si="11"/>
        <v>#DIV/0!</v>
      </c>
      <c r="AM20" s="51" t="e">
        <f t="shared" si="1"/>
        <v>#DIV/0!</v>
      </c>
      <c r="AN20" s="51" t="e">
        <f t="shared" si="2"/>
        <v>#DIV/0!</v>
      </c>
      <c r="AO20" s="51" t="e">
        <f t="shared" si="36"/>
        <v>#DIV/0!</v>
      </c>
      <c r="AP20" s="51" t="e">
        <f t="shared" si="4"/>
        <v>#DIV/0!</v>
      </c>
      <c r="AQ20" s="52"/>
      <c r="AR20" s="52"/>
      <c r="AS20" s="52"/>
      <c r="AT20" s="52"/>
      <c r="AU20" s="52"/>
      <c r="AV20" s="52"/>
    </row>
    <row r="21" spans="1:48" x14ac:dyDescent="0.25">
      <c r="A21" s="40" t="s">
        <v>102</v>
      </c>
      <c r="B21" s="40">
        <v>208.61199999999999</v>
      </c>
      <c r="C21" s="49">
        <v>607.24099999999999</v>
      </c>
      <c r="D21" s="49">
        <v>69.638000000000005</v>
      </c>
      <c r="E21" s="49">
        <v>17.143000000000001</v>
      </c>
      <c r="F21" s="49">
        <v>0</v>
      </c>
      <c r="G21" s="49">
        <v>65.028999999999996</v>
      </c>
      <c r="H21" s="49">
        <v>16.795999999999999</v>
      </c>
      <c r="I21" s="49">
        <v>0</v>
      </c>
      <c r="J21" s="49"/>
      <c r="K21" s="49">
        <v>0.81</v>
      </c>
      <c r="L21" s="49">
        <v>0.81</v>
      </c>
      <c r="M21" s="49">
        <v>1.39</v>
      </c>
      <c r="N21" s="49">
        <v>1.39</v>
      </c>
      <c r="O21" s="49">
        <f t="shared" ref="O21" si="37">K21*1.2</f>
        <v>0.97199999999999998</v>
      </c>
      <c r="P21" s="49">
        <f t="shared" ref="P21" si="38">L21*1.2</f>
        <v>0.97199999999999998</v>
      </c>
      <c r="Q21" s="49">
        <f t="shared" ref="Q21" si="39">M21*1.2</f>
        <v>1.6679999999999999</v>
      </c>
      <c r="R21" s="49">
        <f t="shared" ref="R21" si="40">N21*1.2</f>
        <v>1.6679999999999999</v>
      </c>
      <c r="S21" s="49">
        <v>65.075999999999993</v>
      </c>
      <c r="T21" s="49">
        <v>16.82</v>
      </c>
      <c r="U21" s="49">
        <v>0</v>
      </c>
      <c r="V21" s="49">
        <v>100.547</v>
      </c>
      <c r="W21" s="49">
        <v>26.169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f t="shared" ref="AE21" si="41">Y21/D21</f>
        <v>0</v>
      </c>
      <c r="AF21" s="49">
        <f t="shared" ref="AF21" si="42">AB21/G21</f>
        <v>0</v>
      </c>
      <c r="AG21" s="49">
        <f t="shared" ref="AG21" si="43">(Z21+AA21)/(E21+F21)</f>
        <v>0</v>
      </c>
      <c r="AH21" s="49">
        <f t="shared" ref="AH21" si="44">(AC21+AD21)/(H21+I21)</f>
        <v>0</v>
      </c>
      <c r="AI21" s="49">
        <f t="shared" ref="AI21" si="45">K21+AE21</f>
        <v>0.81</v>
      </c>
      <c r="AJ21" s="49">
        <f t="shared" ref="AJ21" si="46">M21+AF21</f>
        <v>1.39</v>
      </c>
      <c r="AK21" s="51">
        <f t="shared" ref="AK21" si="47">AI21*1.2</f>
        <v>0.97199999999999998</v>
      </c>
      <c r="AL21" s="51">
        <f t="shared" ref="AL21" si="48">AJ21*1.2</f>
        <v>1.6679999999999999</v>
      </c>
      <c r="AM21" s="51">
        <f t="shared" ref="AM21" si="49">(S21+Y21)/D21</f>
        <v>0.93448979005715249</v>
      </c>
      <c r="AN21" s="51">
        <f t="shared" ref="AN21" si="50">(V21+AB21)/G21</f>
        <v>1.546187085761737</v>
      </c>
      <c r="AO21" s="51">
        <f t="shared" ref="AO21" si="51">(T21+U21+Z21+AA21)/(E21+F21)</f>
        <v>0.98115849034591374</v>
      </c>
      <c r="AP21" s="51">
        <f t="shared" ref="AP21" si="52">(W21+X21+AC21+AD21)/(H21+I21)</f>
        <v>1.5580495356037152</v>
      </c>
      <c r="AQ21" s="56"/>
      <c r="AR21" s="56"/>
      <c r="AS21" s="56"/>
      <c r="AT21" s="56"/>
      <c r="AU21" s="56"/>
      <c r="AV21" s="56"/>
    </row>
    <row r="22" spans="1:48" x14ac:dyDescent="0.25">
      <c r="A22" s="40" t="s">
        <v>43</v>
      </c>
      <c r="B22" s="40">
        <v>367.40800000000002</v>
      </c>
      <c r="C22" s="49">
        <v>607.24099999999999</v>
      </c>
      <c r="D22" s="49">
        <v>94.584000000000003</v>
      </c>
      <c r="E22" s="49">
        <v>28.024000000000001</v>
      </c>
      <c r="F22" s="49">
        <v>0.26900000000000002</v>
      </c>
      <c r="G22" s="49">
        <v>85.347999999999999</v>
      </c>
      <c r="H22" s="49">
        <v>28.934999999999999</v>
      </c>
      <c r="I22" s="49">
        <v>0</v>
      </c>
      <c r="J22" s="49"/>
      <c r="K22" s="49">
        <v>1.401</v>
      </c>
      <c r="L22" s="49">
        <v>1.401</v>
      </c>
      <c r="M22" s="49">
        <v>1.8140000000000001</v>
      </c>
      <c r="N22" s="49">
        <v>1.8140000000000001</v>
      </c>
      <c r="O22" s="49">
        <f t="shared" ref="O22:R23" si="53">K22*1.2</f>
        <v>1.6812</v>
      </c>
      <c r="P22" s="49">
        <f t="shared" si="53"/>
        <v>1.6812</v>
      </c>
      <c r="Q22" s="49">
        <f t="shared" si="53"/>
        <v>2.1768000000000001</v>
      </c>
      <c r="R22" s="49">
        <f t="shared" si="53"/>
        <v>2.1768000000000001</v>
      </c>
      <c r="S22" s="49">
        <v>129.41399999999999</v>
      </c>
      <c r="T22" s="49">
        <v>38.231999999999999</v>
      </c>
      <c r="U22" s="49">
        <v>0.377</v>
      </c>
      <c r="V22" s="49">
        <v>149.011</v>
      </c>
      <c r="W22" s="49">
        <v>50.374000000000002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f t="shared" si="5"/>
        <v>0</v>
      </c>
      <c r="AF22" s="49">
        <f t="shared" si="6"/>
        <v>0</v>
      </c>
      <c r="AG22" s="49">
        <f t="shared" si="7"/>
        <v>0</v>
      </c>
      <c r="AH22" s="49">
        <f t="shared" si="8"/>
        <v>0</v>
      </c>
      <c r="AI22" s="49">
        <f t="shared" si="9"/>
        <v>1.401</v>
      </c>
      <c r="AJ22" s="49">
        <f t="shared" si="10"/>
        <v>1.8140000000000001</v>
      </c>
      <c r="AK22" s="51">
        <f t="shared" si="11"/>
        <v>1.6812</v>
      </c>
      <c r="AL22" s="51">
        <f t="shared" si="11"/>
        <v>2.1768000000000001</v>
      </c>
      <c r="AM22" s="51">
        <f t="shared" si="1"/>
        <v>1.3682441004821109</v>
      </c>
      <c r="AN22" s="51">
        <f t="shared" si="2"/>
        <v>1.7459225758072832</v>
      </c>
      <c r="AO22" s="51">
        <f t="shared" si="36"/>
        <v>1.3646131551973988</v>
      </c>
      <c r="AP22" s="51">
        <f t="shared" si="4"/>
        <v>1.7409365819941249</v>
      </c>
      <c r="AQ22" s="56"/>
      <c r="AR22" s="56"/>
      <c r="AS22" s="56"/>
      <c r="AT22" s="56"/>
      <c r="AU22" s="56"/>
      <c r="AV22" s="56"/>
    </row>
    <row r="23" spans="1:48" s="35" customFormat="1" x14ac:dyDescent="0.25">
      <c r="A23" s="40" t="s">
        <v>44</v>
      </c>
      <c r="B23" s="36">
        <v>713.8</v>
      </c>
      <c r="C23" s="37">
        <v>1084.577</v>
      </c>
      <c r="D23" s="37">
        <v>138.27099999999999</v>
      </c>
      <c r="E23" s="37">
        <v>74.929000000000002</v>
      </c>
      <c r="F23" s="37">
        <v>0</v>
      </c>
      <c r="G23" s="37">
        <v>134.44499999999999</v>
      </c>
      <c r="H23" s="37">
        <v>58.506</v>
      </c>
      <c r="I23" s="37">
        <v>0</v>
      </c>
      <c r="J23" s="37">
        <v>376.77199999999999</v>
      </c>
      <c r="K23" s="37">
        <v>0.95299999999999996</v>
      </c>
      <c r="L23" s="37">
        <v>0.97699999999999998</v>
      </c>
      <c r="M23" s="37">
        <v>2.5059999999999998</v>
      </c>
      <c r="N23" s="37">
        <v>2.9390000000000001</v>
      </c>
      <c r="O23" s="59">
        <f t="shared" si="53"/>
        <v>1.1435999999999999</v>
      </c>
      <c r="P23" s="59">
        <f t="shared" si="53"/>
        <v>1.1723999999999999</v>
      </c>
      <c r="Q23" s="59">
        <f t="shared" si="53"/>
        <v>3.0071999999999997</v>
      </c>
      <c r="R23" s="59">
        <f t="shared" si="53"/>
        <v>3.5268000000000002</v>
      </c>
      <c r="S23" s="37">
        <v>131.71700000000001</v>
      </c>
      <c r="T23" s="37">
        <v>73.242999999999995</v>
      </c>
      <c r="U23" s="37">
        <v>0</v>
      </c>
      <c r="V23" s="37">
        <v>336.90300000000002</v>
      </c>
      <c r="W23" s="37">
        <v>171.93700000000001</v>
      </c>
      <c r="X23" s="37">
        <v>0</v>
      </c>
      <c r="Y23" s="37">
        <v>0</v>
      </c>
      <c r="Z23" s="37">
        <v>0</v>
      </c>
      <c r="AA23" s="37">
        <v>0</v>
      </c>
      <c r="AB23" s="37">
        <v>1.4999999999999999E-2</v>
      </c>
      <c r="AC23" s="37">
        <v>0</v>
      </c>
      <c r="AD23" s="37">
        <v>0</v>
      </c>
      <c r="AE23" s="37">
        <f t="shared" si="5"/>
        <v>0</v>
      </c>
      <c r="AF23" s="37">
        <f t="shared" si="6"/>
        <v>1.1156978690170702E-4</v>
      </c>
      <c r="AG23" s="37">
        <f t="shared" si="7"/>
        <v>0</v>
      </c>
      <c r="AH23" s="37">
        <f t="shared" si="8"/>
        <v>0</v>
      </c>
      <c r="AI23" s="37">
        <f t="shared" si="9"/>
        <v>0.95299999999999996</v>
      </c>
      <c r="AJ23" s="37">
        <f t="shared" si="10"/>
        <v>2.5061115697869014</v>
      </c>
      <c r="AK23" s="38">
        <f t="shared" si="11"/>
        <v>1.1435999999999999</v>
      </c>
      <c r="AL23" s="38">
        <f t="shared" si="11"/>
        <v>3.0073338837442818</v>
      </c>
      <c r="AM23" s="38">
        <f t="shared" si="1"/>
        <v>0.95260032834072239</v>
      </c>
      <c r="AN23" s="38">
        <f t="shared" si="2"/>
        <v>2.5059912975566219</v>
      </c>
      <c r="AO23" s="38">
        <f t="shared" si="36"/>
        <v>0.97749869876816708</v>
      </c>
      <c r="AP23" s="38">
        <f t="shared" si="4"/>
        <v>2.9387926024681232</v>
      </c>
      <c r="AQ23" s="39"/>
      <c r="AR23" s="39"/>
      <c r="AS23" s="39"/>
      <c r="AT23" s="39"/>
      <c r="AU23" s="39"/>
      <c r="AV23" s="39"/>
    </row>
    <row r="24" spans="1:48" x14ac:dyDescent="0.25">
      <c r="A24" s="40" t="s">
        <v>45</v>
      </c>
      <c r="B24" s="40">
        <v>2665.7669999999998</v>
      </c>
      <c r="C24" s="49">
        <v>4612.1769999999997</v>
      </c>
      <c r="D24" s="49">
        <v>661.22199999999998</v>
      </c>
      <c r="E24" s="49">
        <v>665.91</v>
      </c>
      <c r="F24" s="49">
        <v>0</v>
      </c>
      <c r="G24" s="49">
        <v>639.63900000000001</v>
      </c>
      <c r="H24" s="49">
        <v>613.90300000000002</v>
      </c>
      <c r="I24" s="49">
        <v>0</v>
      </c>
      <c r="J24" s="49"/>
      <c r="K24" s="49">
        <v>0.875</v>
      </c>
      <c r="L24" s="49">
        <v>0.875</v>
      </c>
      <c r="M24" s="49">
        <v>1.375</v>
      </c>
      <c r="N24" s="49">
        <v>1.375</v>
      </c>
      <c r="O24" s="49">
        <v>1.05</v>
      </c>
      <c r="P24" s="49">
        <v>1.05</v>
      </c>
      <c r="Q24" s="49">
        <v>1.65</v>
      </c>
      <c r="R24" s="49">
        <v>1.65</v>
      </c>
      <c r="S24" s="49">
        <v>578.33600000000001</v>
      </c>
      <c r="T24" s="49">
        <v>453.67399999999998</v>
      </c>
      <c r="U24" s="49">
        <v>0</v>
      </c>
      <c r="V24" s="49">
        <v>879.77099999999996</v>
      </c>
      <c r="W24" s="49">
        <v>753.98599999999999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f t="shared" si="5"/>
        <v>0</v>
      </c>
      <c r="AF24" s="49">
        <f t="shared" si="6"/>
        <v>0</v>
      </c>
      <c r="AG24" s="49">
        <f t="shared" si="7"/>
        <v>0</v>
      </c>
      <c r="AH24" s="49">
        <f t="shared" si="8"/>
        <v>0</v>
      </c>
      <c r="AI24" s="49">
        <f t="shared" si="9"/>
        <v>0.875</v>
      </c>
      <c r="AJ24" s="49">
        <f t="shared" si="10"/>
        <v>1.375</v>
      </c>
      <c r="AK24" s="51">
        <f t="shared" si="11"/>
        <v>1.05</v>
      </c>
      <c r="AL24" s="51">
        <f t="shared" si="11"/>
        <v>1.65</v>
      </c>
      <c r="AM24" s="51">
        <f t="shared" si="1"/>
        <v>0.87464724404209182</v>
      </c>
      <c r="AN24" s="51">
        <f t="shared" si="2"/>
        <v>1.3754180092208261</v>
      </c>
      <c r="AO24" s="51">
        <f t="shared" si="36"/>
        <v>0.68128425763241274</v>
      </c>
      <c r="AP24" s="51">
        <f t="shared" si="4"/>
        <v>1.2281842571220534</v>
      </c>
      <c r="AQ24" s="56"/>
      <c r="AR24" s="56"/>
      <c r="AS24" s="56"/>
      <c r="AT24" s="56"/>
      <c r="AU24" s="56"/>
      <c r="AV24" s="56"/>
    </row>
    <row r="25" spans="1:48" x14ac:dyDescent="0.25">
      <c r="A25" s="40" t="s">
        <v>46</v>
      </c>
      <c r="B25" s="40">
        <v>476.58499999999998</v>
      </c>
      <c r="C25" s="49">
        <v>625.38900000000001</v>
      </c>
      <c r="D25" s="49">
        <v>62.95</v>
      </c>
      <c r="E25" s="49">
        <v>33.74</v>
      </c>
      <c r="F25" s="49">
        <v>0</v>
      </c>
      <c r="G25" s="49">
        <v>67.156000000000006</v>
      </c>
      <c r="H25" s="49">
        <v>132.905</v>
      </c>
      <c r="I25" s="49">
        <v>0</v>
      </c>
      <c r="J25" s="49"/>
      <c r="K25" s="49">
        <v>1.43</v>
      </c>
      <c r="L25" s="49">
        <v>1.52</v>
      </c>
      <c r="M25" s="49">
        <v>1.5</v>
      </c>
      <c r="N25" s="49">
        <v>1.63</v>
      </c>
      <c r="O25" s="49">
        <v>1.716</v>
      </c>
      <c r="P25" s="49">
        <v>1.8240000000000001</v>
      </c>
      <c r="Q25" s="49">
        <v>1.8</v>
      </c>
      <c r="R25" s="49">
        <v>1.956</v>
      </c>
      <c r="S25" s="49">
        <v>95.052999999999997</v>
      </c>
      <c r="T25" s="49">
        <v>52.323999999999998</v>
      </c>
      <c r="U25" s="49">
        <v>0</v>
      </c>
      <c r="V25" s="49">
        <v>107.041</v>
      </c>
      <c r="W25" s="49">
        <v>222.167</v>
      </c>
      <c r="X25" s="49"/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f t="shared" si="5"/>
        <v>0</v>
      </c>
      <c r="AF25" s="49">
        <f t="shared" si="6"/>
        <v>0</v>
      </c>
      <c r="AG25" s="49">
        <f t="shared" si="7"/>
        <v>0</v>
      </c>
      <c r="AH25" s="49">
        <f t="shared" si="8"/>
        <v>0</v>
      </c>
      <c r="AI25" s="49">
        <f t="shared" si="9"/>
        <v>1.43</v>
      </c>
      <c r="AJ25" s="49">
        <f t="shared" si="10"/>
        <v>1.5</v>
      </c>
      <c r="AK25" s="51">
        <f t="shared" si="11"/>
        <v>1.716</v>
      </c>
      <c r="AL25" s="51">
        <f t="shared" si="11"/>
        <v>1.7999999999999998</v>
      </c>
      <c r="AM25" s="51">
        <f>(S25+Y25)/D25</f>
        <v>1.5099761715647337</v>
      </c>
      <c r="AN25" s="51">
        <f>(V25+AB25)/G25</f>
        <v>1.5939156590624812</v>
      </c>
      <c r="AO25" s="51">
        <f t="shared" si="36"/>
        <v>1.5508002371072909</v>
      </c>
      <c r="AP25" s="51">
        <f>(W25+X25+AC25+AD25)/(H25+I25)</f>
        <v>1.6716225875625448</v>
      </c>
      <c r="AQ25" s="56"/>
      <c r="AR25" s="56"/>
      <c r="AS25" s="56"/>
      <c r="AT25" s="56"/>
      <c r="AU25" s="56"/>
      <c r="AV25" s="56"/>
    </row>
    <row r="26" spans="1:48" s="15" customFormat="1" x14ac:dyDescent="0.25">
      <c r="A26" s="40" t="s">
        <v>47</v>
      </c>
      <c r="B26" s="40">
        <v>488.46499999999997</v>
      </c>
      <c r="C26" s="49">
        <v>811.77800000000002</v>
      </c>
      <c r="D26" s="49">
        <v>99.292000000000002</v>
      </c>
      <c r="E26" s="49">
        <v>37.380000000000003</v>
      </c>
      <c r="F26" s="49">
        <v>1.4159999999999999</v>
      </c>
      <c r="G26" s="49">
        <v>91.686000000000007</v>
      </c>
      <c r="H26" s="49">
        <v>207.47900000000001</v>
      </c>
      <c r="I26" s="49">
        <v>5.8000000000000003E-2</v>
      </c>
      <c r="J26" s="49"/>
      <c r="K26" s="49">
        <v>0.74</v>
      </c>
      <c r="L26" s="49">
        <v>1</v>
      </c>
      <c r="M26" s="49">
        <v>1.49</v>
      </c>
      <c r="N26" s="49">
        <v>1.64</v>
      </c>
      <c r="O26" s="49">
        <f>K26*1.2</f>
        <v>0.88800000000000001</v>
      </c>
      <c r="P26" s="49">
        <f>L26*1.2</f>
        <v>1.2</v>
      </c>
      <c r="Q26" s="49">
        <f>M26*1.2</f>
        <v>1.788</v>
      </c>
      <c r="R26" s="49">
        <f>N26*1.2</f>
        <v>1.9679999999999997</v>
      </c>
      <c r="S26" s="49">
        <v>74.427000000000007</v>
      </c>
      <c r="T26" s="49">
        <v>36.643999999999998</v>
      </c>
      <c r="U26" s="49">
        <v>1.4159999999999999</v>
      </c>
      <c r="V26" s="49">
        <v>136.47300000000001</v>
      </c>
      <c r="W26" s="49">
        <v>230.43899999999999</v>
      </c>
      <c r="X26" s="49">
        <v>9.5000000000000001E-2</v>
      </c>
      <c r="Y26" s="49"/>
      <c r="Z26" s="49"/>
      <c r="AA26" s="49"/>
      <c r="AB26" s="49"/>
      <c r="AC26" s="49"/>
      <c r="AD26" s="49"/>
      <c r="AE26" s="49">
        <f t="shared" si="5"/>
        <v>0</v>
      </c>
      <c r="AF26" s="49">
        <f t="shared" si="6"/>
        <v>0</v>
      </c>
      <c r="AG26" s="49">
        <f t="shared" si="7"/>
        <v>0</v>
      </c>
      <c r="AH26" s="49">
        <f t="shared" si="8"/>
        <v>0</v>
      </c>
      <c r="AI26" s="49">
        <f t="shared" si="9"/>
        <v>0.74</v>
      </c>
      <c r="AJ26" s="49">
        <f t="shared" si="10"/>
        <v>1.49</v>
      </c>
      <c r="AK26" s="51">
        <f t="shared" si="11"/>
        <v>0.88800000000000001</v>
      </c>
      <c r="AL26" s="51">
        <f t="shared" si="11"/>
        <v>1.788</v>
      </c>
      <c r="AM26" s="51">
        <f t="shared" ref="AM26:AM42" si="54">(S26+Y26)/D26</f>
        <v>0.74957700519679338</v>
      </c>
      <c r="AN26" s="51">
        <f t="shared" ref="AN26:AN42" si="55">(V26+AB26)/G26</f>
        <v>1.4884824291603953</v>
      </c>
      <c r="AO26" s="51">
        <f t="shared" si="36"/>
        <v>0.98102897205897499</v>
      </c>
      <c r="AP26" s="51">
        <f t="shared" ref="AP26:AP42" si="56">(W26+X26+AC26+AD26)/(H26+I26)</f>
        <v>1.1108091569214162</v>
      </c>
      <c r="AQ26" s="57"/>
      <c r="AR26" s="57"/>
      <c r="AS26" s="57"/>
      <c r="AT26" s="57"/>
      <c r="AU26" s="57"/>
      <c r="AV26" s="57"/>
    </row>
    <row r="27" spans="1:48" s="35" customFormat="1" x14ac:dyDescent="0.25">
      <c r="A27" s="58" t="s">
        <v>48</v>
      </c>
      <c r="B27" s="36">
        <v>1095.472</v>
      </c>
      <c r="C27" s="37">
        <v>1682.942</v>
      </c>
      <c r="D27" s="37">
        <v>225.059</v>
      </c>
      <c r="E27" s="37">
        <v>98.016000000000005</v>
      </c>
      <c r="F27" s="37">
        <v>0</v>
      </c>
      <c r="G27" s="37">
        <v>223.95</v>
      </c>
      <c r="H27" s="37">
        <v>378.66899999999998</v>
      </c>
      <c r="I27" s="37">
        <v>0</v>
      </c>
      <c r="J27" s="37">
        <v>866.59400000000005</v>
      </c>
      <c r="K27" s="37">
        <v>1.2</v>
      </c>
      <c r="L27" s="37">
        <v>1.2</v>
      </c>
      <c r="M27" s="37">
        <v>1.1499999999999999</v>
      </c>
      <c r="N27" s="37">
        <v>1.1499999999999999</v>
      </c>
      <c r="O27" s="37">
        <v>1.44</v>
      </c>
      <c r="P27" s="37">
        <v>1.44</v>
      </c>
      <c r="Q27" s="37">
        <v>1.38</v>
      </c>
      <c r="R27" s="37">
        <v>1.38</v>
      </c>
      <c r="S27" s="37">
        <v>270.07100000000003</v>
      </c>
      <c r="T27" s="37">
        <v>117.619</v>
      </c>
      <c r="U27" s="37">
        <v>0</v>
      </c>
      <c r="V27" s="37">
        <v>257.54300000000001</v>
      </c>
      <c r="W27" s="37">
        <v>435.46899999999999</v>
      </c>
      <c r="X27" s="37">
        <v>0</v>
      </c>
      <c r="Y27" s="37"/>
      <c r="Z27" s="37"/>
      <c r="AA27" s="37"/>
      <c r="AB27" s="37"/>
      <c r="AC27" s="37"/>
      <c r="AD27" s="37"/>
      <c r="AE27" s="37">
        <f t="shared" si="5"/>
        <v>0</v>
      </c>
      <c r="AF27" s="37">
        <f t="shared" si="6"/>
        <v>0</v>
      </c>
      <c r="AG27" s="37">
        <f t="shared" si="7"/>
        <v>0</v>
      </c>
      <c r="AH27" s="37">
        <f t="shared" si="8"/>
        <v>0</v>
      </c>
      <c r="AI27" s="37">
        <f t="shared" si="9"/>
        <v>1.2</v>
      </c>
      <c r="AJ27" s="37">
        <f t="shared" si="10"/>
        <v>1.1499999999999999</v>
      </c>
      <c r="AK27" s="38">
        <f t="shared" si="11"/>
        <v>1.44</v>
      </c>
      <c r="AL27" s="38">
        <f t="shared" si="11"/>
        <v>1.38</v>
      </c>
      <c r="AM27" s="38">
        <f t="shared" si="54"/>
        <v>1.2000008886558637</v>
      </c>
      <c r="AN27" s="38">
        <f t="shared" si="55"/>
        <v>1.1500022326412147</v>
      </c>
      <c r="AO27" s="38">
        <f t="shared" si="36"/>
        <v>1.1999979595168135</v>
      </c>
      <c r="AP27" s="38">
        <f t="shared" si="56"/>
        <v>1.1499990757099208</v>
      </c>
      <c r="AQ27" s="39"/>
      <c r="AR27" s="39"/>
      <c r="AS27" s="39"/>
      <c r="AT27" s="39"/>
      <c r="AU27" s="39"/>
      <c r="AV27" s="39"/>
    </row>
    <row r="28" spans="1:48" x14ac:dyDescent="0.25">
      <c r="A28" s="40" t="s">
        <v>49</v>
      </c>
      <c r="B28" s="40">
        <v>341.26100000000002</v>
      </c>
      <c r="C28" s="49">
        <v>475.51299999999998</v>
      </c>
      <c r="D28" s="49">
        <v>89.936999999999998</v>
      </c>
      <c r="E28" s="49">
        <v>49.569000000000003</v>
      </c>
      <c r="F28" s="49">
        <v>0</v>
      </c>
      <c r="G28" s="49">
        <v>85.799000000000007</v>
      </c>
      <c r="H28" s="49">
        <v>70.846000000000004</v>
      </c>
      <c r="I28" s="49">
        <v>0</v>
      </c>
      <c r="J28" s="49"/>
      <c r="K28" s="49">
        <v>1.1100000000000001</v>
      </c>
      <c r="L28" s="49">
        <v>1.1100000000000001</v>
      </c>
      <c r="M28" s="49">
        <v>1.19</v>
      </c>
      <c r="N28" s="49">
        <v>1.19</v>
      </c>
      <c r="O28" s="49">
        <f>K28*1.2</f>
        <v>1.3320000000000001</v>
      </c>
      <c r="P28" s="49">
        <f>L28*1.2</f>
        <v>1.3320000000000001</v>
      </c>
      <c r="Q28" s="49">
        <f>M28*1.2</f>
        <v>1.4279999999999999</v>
      </c>
      <c r="R28" s="49">
        <f>N28*1.2</f>
        <v>1.4279999999999999</v>
      </c>
      <c r="S28" s="49">
        <v>99.831000000000003</v>
      </c>
      <c r="T28" s="49">
        <v>55.021000000000001</v>
      </c>
      <c r="U28" s="49">
        <v>0</v>
      </c>
      <c r="V28" s="49">
        <v>102.101</v>
      </c>
      <c r="W28" s="49">
        <v>84.307000000000002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f t="shared" si="5"/>
        <v>0</v>
      </c>
      <c r="AF28" s="49">
        <f t="shared" si="6"/>
        <v>0</v>
      </c>
      <c r="AG28" s="49">
        <f t="shared" si="7"/>
        <v>0</v>
      </c>
      <c r="AH28" s="49">
        <f t="shared" si="8"/>
        <v>0</v>
      </c>
      <c r="AI28" s="49">
        <f t="shared" si="9"/>
        <v>1.1100000000000001</v>
      </c>
      <c r="AJ28" s="49">
        <f t="shared" si="10"/>
        <v>1.19</v>
      </c>
      <c r="AK28" s="51">
        <f t="shared" si="11"/>
        <v>1.3320000000000001</v>
      </c>
      <c r="AL28" s="51">
        <f t="shared" si="11"/>
        <v>1.4279999999999999</v>
      </c>
      <c r="AM28" s="51">
        <f t="shared" si="54"/>
        <v>1.1100103405717336</v>
      </c>
      <c r="AN28" s="51">
        <f t="shared" si="55"/>
        <v>1.190002214478024</v>
      </c>
      <c r="AO28" s="51">
        <f>(T28+U28+Z28+AA28)/(E28+F28)</f>
        <v>1.1099880973995844</v>
      </c>
      <c r="AP28" s="51">
        <f t="shared" si="56"/>
        <v>1.1900036699319652</v>
      </c>
      <c r="AQ28" s="56"/>
      <c r="AR28" s="56"/>
      <c r="AS28" s="56"/>
      <c r="AT28" s="56"/>
      <c r="AU28" s="56"/>
      <c r="AV28" s="56"/>
    </row>
    <row r="29" spans="1:48" x14ac:dyDescent="0.25">
      <c r="A29" s="40" t="s">
        <v>50</v>
      </c>
      <c r="B29" s="61">
        <v>146.03800000000001</v>
      </c>
      <c r="C29" s="49">
        <v>220.07400000000001</v>
      </c>
      <c r="D29" s="49">
        <v>35.524999999999999</v>
      </c>
      <c r="E29" s="49">
        <v>5.6289999999999996</v>
      </c>
      <c r="F29" s="49">
        <v>0</v>
      </c>
      <c r="G29" s="49">
        <v>21.373999999999999</v>
      </c>
      <c r="H29" s="49">
        <v>6.1280000000000001</v>
      </c>
      <c r="I29" s="49">
        <v>0</v>
      </c>
      <c r="J29" s="49"/>
      <c r="K29" s="49">
        <v>2.09</v>
      </c>
      <c r="L29" s="49">
        <v>2.14</v>
      </c>
      <c r="M29" s="49">
        <v>2.11</v>
      </c>
      <c r="N29" s="49">
        <v>2.39</v>
      </c>
      <c r="O29" s="49">
        <v>2.5099999999999998</v>
      </c>
      <c r="P29" s="49">
        <v>2.57</v>
      </c>
      <c r="Q29" s="49">
        <v>2.5299999999999998</v>
      </c>
      <c r="R29" s="49">
        <v>2.87</v>
      </c>
      <c r="S29" s="49">
        <v>74.248000000000005</v>
      </c>
      <c r="T29" s="49">
        <v>12.045</v>
      </c>
      <c r="U29" s="49">
        <v>0</v>
      </c>
      <c r="V29" s="49">
        <v>45.1</v>
      </c>
      <c r="W29" s="49">
        <v>14.645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f t="shared" ref="AE29" si="57">Y29/D29</f>
        <v>0</v>
      </c>
      <c r="AF29" s="49">
        <f t="shared" ref="AF29" si="58">AB29/G29</f>
        <v>0</v>
      </c>
      <c r="AG29" s="49">
        <f t="shared" ref="AG29" si="59">(Z29+AA29)/(E29+F29)</f>
        <v>0</v>
      </c>
      <c r="AH29" s="49">
        <f t="shared" ref="AH29" si="60">(AC29+AD29)/(H29+I29)</f>
        <v>0</v>
      </c>
      <c r="AI29" s="49">
        <f t="shared" ref="AI29" si="61">K29+AE29</f>
        <v>2.09</v>
      </c>
      <c r="AJ29" s="49">
        <f t="shared" ref="AJ29" si="62">M29+AF29</f>
        <v>2.11</v>
      </c>
      <c r="AK29" s="51">
        <f t="shared" ref="AK29" si="63">AI29*1.2</f>
        <v>2.5079999999999996</v>
      </c>
      <c r="AL29" s="51">
        <f t="shared" ref="AL29" si="64">AJ29*1.2</f>
        <v>2.5319999999999996</v>
      </c>
      <c r="AM29" s="51">
        <f>(S29+Y29)/D29</f>
        <v>2.0900211118930332</v>
      </c>
      <c r="AN29" s="51">
        <f>(V29+AB29)/G29</f>
        <v>2.1100402358005055</v>
      </c>
      <c r="AO29" s="51">
        <f t="shared" ref="AO29" si="65">(T29+U29+Z29+AA29)/(E29+F29)</f>
        <v>2.1398116894652692</v>
      </c>
      <c r="AP29" s="51">
        <f>(W29+X29+AC29+AD29)/(H29+I29)</f>
        <v>2.3898498694516972</v>
      </c>
      <c r="AQ29" s="56"/>
      <c r="AR29" s="56"/>
      <c r="AS29" s="56"/>
      <c r="AT29" s="56"/>
      <c r="AU29" s="56"/>
      <c r="AV29" s="56"/>
    </row>
    <row r="30" spans="1:48" s="35" customFormat="1" x14ac:dyDescent="0.25">
      <c r="A30" s="40" t="s">
        <v>103</v>
      </c>
      <c r="B30" s="36">
        <v>80.094999999999999</v>
      </c>
      <c r="C30" s="37">
        <v>220.07400000000001</v>
      </c>
      <c r="D30" s="37">
        <v>25.178000000000001</v>
      </c>
      <c r="E30" s="37">
        <v>8.5660000000000007</v>
      </c>
      <c r="F30" s="37">
        <v>0</v>
      </c>
      <c r="G30" s="37">
        <v>22.742999999999999</v>
      </c>
      <c r="H30" s="37">
        <v>6.6260000000000003</v>
      </c>
      <c r="I30" s="37">
        <v>0</v>
      </c>
      <c r="J30" s="37"/>
      <c r="K30" s="37">
        <v>1.141</v>
      </c>
      <c r="L30" s="37">
        <v>1.141</v>
      </c>
      <c r="M30" s="37">
        <v>1.4159999999999999</v>
      </c>
      <c r="N30" s="37">
        <v>1.4159999999999999</v>
      </c>
      <c r="O30" s="38">
        <f t="shared" ref="O30:R31" si="66">K30*1.2</f>
        <v>1.3692</v>
      </c>
      <c r="P30" s="38">
        <f t="shared" si="66"/>
        <v>1.3692</v>
      </c>
      <c r="Q30" s="38">
        <f t="shared" si="66"/>
        <v>1.6991999999999998</v>
      </c>
      <c r="R30" s="38">
        <f t="shared" si="66"/>
        <v>1.6991999999999998</v>
      </c>
      <c r="S30" s="37">
        <v>28.727</v>
      </c>
      <c r="T30" s="37">
        <v>9.7789999999999999</v>
      </c>
      <c r="U30" s="37">
        <v>0</v>
      </c>
      <c r="V30" s="37">
        <v>32.201000000000001</v>
      </c>
      <c r="W30" s="37">
        <v>9.3879999999999999</v>
      </c>
      <c r="X30" s="37">
        <v>0</v>
      </c>
      <c r="Y30" s="37"/>
      <c r="Z30" s="37"/>
      <c r="AA30" s="37"/>
      <c r="AB30" s="37">
        <v>0.46200000000000002</v>
      </c>
      <c r="AC30" s="37">
        <v>6.3E-2</v>
      </c>
      <c r="AD30" s="37">
        <v>0</v>
      </c>
      <c r="AE30" s="37">
        <f t="shared" ref="AE30" si="67">Y30/D30</f>
        <v>0</v>
      </c>
      <c r="AF30" s="37">
        <f t="shared" ref="AF30" si="68">AB30/G30</f>
        <v>2.0313942751615886E-2</v>
      </c>
      <c r="AG30" s="37">
        <f t="shared" ref="AG30" si="69">(Z30+AA30)/(E30+F30)</f>
        <v>0</v>
      </c>
      <c r="AH30" s="37">
        <f t="shared" ref="AH30" si="70">(AC30+AD30)/(H30+I30)</f>
        <v>9.507998792635074E-3</v>
      </c>
      <c r="AI30" s="37">
        <f t="shared" ref="AI30" si="71">K30+AE30</f>
        <v>1.141</v>
      </c>
      <c r="AJ30" s="37">
        <f t="shared" ref="AJ30" si="72">M30+AF30</f>
        <v>1.4363139427516158</v>
      </c>
      <c r="AK30" s="38">
        <f t="shared" ref="AK30" si="73">AI30*1.2</f>
        <v>1.3692</v>
      </c>
      <c r="AL30" s="38">
        <f t="shared" ref="AL30" si="74">AJ30*1.2</f>
        <v>1.723576731301939</v>
      </c>
      <c r="AM30" s="38">
        <f>(S30+Y30)/D30</f>
        <v>1.1409563904996425</v>
      </c>
      <c r="AN30" s="38">
        <f>(V30+AB30)/G30</f>
        <v>1.4361781647100209</v>
      </c>
      <c r="AO30" s="38">
        <f t="shared" ref="AO30" si="75">(T30+U30+Z30+AA30)/(E30+F30)</f>
        <v>1.1416063506887695</v>
      </c>
      <c r="AP30" s="38">
        <f>(W30+X30+AC30+AD30)/(H30+I30)</f>
        <v>1.4263507395110173</v>
      </c>
      <c r="AQ30" s="39"/>
      <c r="AR30" s="39"/>
      <c r="AS30" s="39"/>
      <c r="AT30" s="39"/>
      <c r="AU30" s="39"/>
      <c r="AV30" s="39"/>
    </row>
    <row r="31" spans="1:48" s="15" customFormat="1" x14ac:dyDescent="0.25">
      <c r="A31" s="40" t="s">
        <v>89</v>
      </c>
      <c r="B31" s="4">
        <v>612.13800000000003</v>
      </c>
      <c r="C31" s="40">
        <f>491.034+474.941</f>
        <v>965.97499999999991</v>
      </c>
      <c r="D31" s="49">
        <v>109.005</v>
      </c>
      <c r="E31" s="49">
        <v>38.369</v>
      </c>
      <c r="F31" s="49"/>
      <c r="G31" s="49">
        <v>96.867000000000004</v>
      </c>
      <c r="H31" s="49">
        <v>148.13800000000001</v>
      </c>
      <c r="I31" s="49"/>
      <c r="J31" s="49"/>
      <c r="K31" s="49">
        <v>1.2549999999999999</v>
      </c>
      <c r="L31" s="49">
        <v>1.4419999999999999</v>
      </c>
      <c r="M31" s="49">
        <v>1.323</v>
      </c>
      <c r="N31" s="49">
        <v>1.97</v>
      </c>
      <c r="O31" s="49">
        <f t="shared" si="66"/>
        <v>1.5059999999999998</v>
      </c>
      <c r="P31" s="49">
        <f t="shared" si="66"/>
        <v>1.7303999999999999</v>
      </c>
      <c r="Q31" s="49">
        <f t="shared" si="66"/>
        <v>1.5875999999999999</v>
      </c>
      <c r="R31" s="49">
        <f t="shared" si="66"/>
        <v>2.3639999999999999</v>
      </c>
      <c r="S31" s="49">
        <v>136.74700000000001</v>
      </c>
      <c r="T31" s="49">
        <v>55.332000000000001</v>
      </c>
      <c r="U31" s="49"/>
      <c r="V31" s="49">
        <v>128.19399999999999</v>
      </c>
      <c r="W31" s="49">
        <v>291.86500000000001</v>
      </c>
      <c r="X31" s="49"/>
      <c r="Y31" s="49">
        <v>0</v>
      </c>
      <c r="Z31" s="49">
        <v>0</v>
      </c>
      <c r="AA31" s="49"/>
      <c r="AB31" s="49">
        <v>0</v>
      </c>
      <c r="AC31" s="49">
        <v>0</v>
      </c>
      <c r="AD31" s="49"/>
      <c r="AE31" s="49">
        <v>0</v>
      </c>
      <c r="AF31" s="49">
        <v>0</v>
      </c>
      <c r="AG31" s="49">
        <v>0</v>
      </c>
      <c r="AH31" s="49">
        <v>0</v>
      </c>
      <c r="AI31" s="49">
        <f t="shared" si="9"/>
        <v>1.2549999999999999</v>
      </c>
      <c r="AJ31" s="49">
        <f t="shared" si="10"/>
        <v>1.323</v>
      </c>
      <c r="AK31" s="51">
        <f t="shared" si="11"/>
        <v>1.5059999999999998</v>
      </c>
      <c r="AL31" s="51">
        <f t="shared" si="11"/>
        <v>1.5875999999999999</v>
      </c>
      <c r="AM31" s="51">
        <f t="shared" si="54"/>
        <v>1.2545020870602268</v>
      </c>
      <c r="AN31" s="51">
        <f t="shared" si="55"/>
        <v>1.3234021906325166</v>
      </c>
      <c r="AO31" s="51">
        <f t="shared" si="36"/>
        <v>1.4421016966822175</v>
      </c>
      <c r="AP31" s="51">
        <f t="shared" si="56"/>
        <v>1.9702237103241571</v>
      </c>
      <c r="AQ31" s="57"/>
      <c r="AR31" s="57"/>
      <c r="AS31" s="57"/>
      <c r="AT31" s="57"/>
      <c r="AU31" s="57"/>
      <c r="AV31" s="57"/>
    </row>
    <row r="32" spans="1:48" x14ac:dyDescent="0.25">
      <c r="A32" s="40" t="s">
        <v>53</v>
      </c>
      <c r="B32" s="40">
        <v>541.92100000000005</v>
      </c>
      <c r="C32" s="49">
        <v>982.803</v>
      </c>
      <c r="D32" s="49">
        <v>240.452</v>
      </c>
      <c r="E32" s="49">
        <v>36.249000000000002</v>
      </c>
      <c r="F32" s="49">
        <v>0</v>
      </c>
      <c r="G32" s="49">
        <v>240.28800000000001</v>
      </c>
      <c r="H32" s="49">
        <v>72.986999999999995</v>
      </c>
      <c r="I32" s="49">
        <v>0</v>
      </c>
      <c r="J32" s="49">
        <v>208.35499999999999</v>
      </c>
      <c r="K32" s="49">
        <v>0.93</v>
      </c>
      <c r="L32" s="49">
        <v>1.04</v>
      </c>
      <c r="M32" s="49">
        <v>0.83</v>
      </c>
      <c r="N32" s="49">
        <v>0.98</v>
      </c>
      <c r="O32" s="49">
        <v>1.1160000000000001</v>
      </c>
      <c r="P32" s="49">
        <v>1.248</v>
      </c>
      <c r="Q32" s="49">
        <v>0.996</v>
      </c>
      <c r="R32" s="49">
        <v>1.1759999999999999</v>
      </c>
      <c r="S32" s="49">
        <v>223.62</v>
      </c>
      <c r="T32" s="49">
        <v>37.698999999999998</v>
      </c>
      <c r="U32" s="49">
        <v>0</v>
      </c>
      <c r="V32" s="49">
        <v>199.43899999999999</v>
      </c>
      <c r="W32" s="49">
        <v>81.162999999999997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f t="shared" si="5"/>
        <v>0</v>
      </c>
      <c r="AF32" s="49">
        <f t="shared" si="6"/>
        <v>0</v>
      </c>
      <c r="AG32" s="49">
        <f t="shared" si="7"/>
        <v>0</v>
      </c>
      <c r="AH32" s="49">
        <f t="shared" si="8"/>
        <v>0</v>
      </c>
      <c r="AI32" s="49">
        <f t="shared" si="9"/>
        <v>0.93</v>
      </c>
      <c r="AJ32" s="49">
        <f t="shared" si="10"/>
        <v>0.83</v>
      </c>
      <c r="AK32" s="51">
        <f t="shared" si="11"/>
        <v>1.1160000000000001</v>
      </c>
      <c r="AL32" s="51">
        <f t="shared" si="11"/>
        <v>0.99599999999999989</v>
      </c>
      <c r="AM32" s="51">
        <f t="shared" si="54"/>
        <v>0.92999850281968965</v>
      </c>
      <c r="AN32" s="51">
        <f t="shared" si="55"/>
        <v>0.82999983353309359</v>
      </c>
      <c r="AO32" s="51">
        <f t="shared" si="36"/>
        <v>1.0400011034787164</v>
      </c>
      <c r="AP32" s="51">
        <f t="shared" si="56"/>
        <v>1.112019948757998</v>
      </c>
      <c r="AQ32" s="56"/>
      <c r="AR32" s="56"/>
      <c r="AS32" s="56"/>
      <c r="AT32" s="56"/>
      <c r="AU32" s="56"/>
      <c r="AV32" s="56"/>
    </row>
    <row r="33" spans="1:48" s="35" customFormat="1" x14ac:dyDescent="0.25">
      <c r="A33" s="79" t="s">
        <v>54</v>
      </c>
      <c r="B33" s="36">
        <v>621.33000000000004</v>
      </c>
      <c r="C33" s="37">
        <v>684.79899999999998</v>
      </c>
      <c r="D33" s="37">
        <v>153.328</v>
      </c>
      <c r="E33" s="37">
        <v>30.8</v>
      </c>
      <c r="F33" s="37">
        <v>0</v>
      </c>
      <c r="G33" s="37">
        <v>150.417</v>
      </c>
      <c r="H33" s="37">
        <v>27.667000000000002</v>
      </c>
      <c r="I33" s="37">
        <v>0</v>
      </c>
      <c r="J33" s="37"/>
      <c r="K33" s="37">
        <v>1.1200000000000001</v>
      </c>
      <c r="L33" s="37">
        <v>1.87</v>
      </c>
      <c r="M33" s="37">
        <v>1.69</v>
      </c>
      <c r="N33" s="37">
        <v>2.82</v>
      </c>
      <c r="O33" s="37">
        <v>1.3440000000000001</v>
      </c>
      <c r="P33" s="37">
        <v>2.2440000000000002</v>
      </c>
      <c r="Q33" s="37">
        <v>2.028</v>
      </c>
      <c r="R33" s="37">
        <v>3.3839999999999999</v>
      </c>
      <c r="S33" s="37">
        <v>171.727</v>
      </c>
      <c r="T33" s="37">
        <v>57.595999999999997</v>
      </c>
      <c r="U33" s="37"/>
      <c r="V33" s="37">
        <v>254.20500000000001</v>
      </c>
      <c r="W33" s="37">
        <v>78.021000000000001</v>
      </c>
      <c r="X33" s="37"/>
      <c r="Y33" s="37"/>
      <c r="Z33" s="37"/>
      <c r="AA33" s="37"/>
      <c r="AB33" s="37"/>
      <c r="AC33" s="37"/>
      <c r="AD33" s="37"/>
      <c r="AE33" s="37">
        <f t="shared" si="5"/>
        <v>0</v>
      </c>
      <c r="AF33" s="37">
        <f t="shared" si="6"/>
        <v>0</v>
      </c>
      <c r="AG33" s="37">
        <f t="shared" si="7"/>
        <v>0</v>
      </c>
      <c r="AH33" s="37">
        <f t="shared" si="8"/>
        <v>0</v>
      </c>
      <c r="AI33" s="37">
        <f t="shared" si="9"/>
        <v>1.1200000000000001</v>
      </c>
      <c r="AJ33" s="37">
        <f t="shared" si="10"/>
        <v>1.69</v>
      </c>
      <c r="AK33" s="38">
        <f t="shared" si="11"/>
        <v>1.3440000000000001</v>
      </c>
      <c r="AL33" s="38">
        <f t="shared" si="11"/>
        <v>2.028</v>
      </c>
      <c r="AM33" s="38">
        <f t="shared" si="54"/>
        <v>1.1199976520922468</v>
      </c>
      <c r="AN33" s="38">
        <f t="shared" si="55"/>
        <v>1.6900017950098727</v>
      </c>
      <c r="AO33" s="38">
        <f t="shared" si="36"/>
        <v>1.8699999999999999</v>
      </c>
      <c r="AP33" s="38">
        <f t="shared" si="56"/>
        <v>2.8200021686485703</v>
      </c>
      <c r="AQ33" s="39"/>
      <c r="AR33" s="39"/>
      <c r="AS33" s="39"/>
      <c r="AT33" s="39"/>
      <c r="AU33" s="39"/>
      <c r="AV33" s="39"/>
    </row>
    <row r="34" spans="1:48" s="15" customFormat="1" x14ac:dyDescent="0.25">
      <c r="A34" s="40" t="s">
        <v>55</v>
      </c>
      <c r="B34" s="40">
        <v>28438.556</v>
      </c>
      <c r="C34" s="49">
        <v>50832</v>
      </c>
      <c r="D34" s="49">
        <v>7537.777</v>
      </c>
      <c r="E34" s="49">
        <v>2474.0500000000002</v>
      </c>
      <c r="F34" s="49">
        <v>0</v>
      </c>
      <c r="G34" s="50">
        <v>7512.902</v>
      </c>
      <c r="H34" s="49">
        <v>2689.2919999999999</v>
      </c>
      <c r="I34" s="49">
        <v>0</v>
      </c>
      <c r="J34" s="49">
        <v>9534.8970000000008</v>
      </c>
      <c r="K34" s="49">
        <v>0.95</v>
      </c>
      <c r="L34" s="49">
        <v>2.3199999999999998</v>
      </c>
      <c r="M34" s="49">
        <v>0.78</v>
      </c>
      <c r="N34" s="49">
        <v>1.72</v>
      </c>
      <c r="O34" s="49">
        <v>1.1399999999999999</v>
      </c>
      <c r="P34" s="49">
        <v>2.78</v>
      </c>
      <c r="Q34" s="49">
        <v>0.94</v>
      </c>
      <c r="R34" s="49">
        <v>2.06</v>
      </c>
      <c r="S34" s="49">
        <v>7161.3059999999996</v>
      </c>
      <c r="T34" s="49">
        <v>5745.241</v>
      </c>
      <c r="U34" s="49">
        <v>0</v>
      </c>
      <c r="V34" s="49">
        <v>5860.0640000000003</v>
      </c>
      <c r="W34" s="49">
        <v>4631.1530000000002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f t="shared" si="5"/>
        <v>0</v>
      </c>
      <c r="AF34" s="49">
        <f t="shared" si="6"/>
        <v>0</v>
      </c>
      <c r="AG34" s="49">
        <f t="shared" si="7"/>
        <v>0</v>
      </c>
      <c r="AH34" s="49">
        <f t="shared" si="8"/>
        <v>0</v>
      </c>
      <c r="AI34" s="49">
        <f t="shared" si="9"/>
        <v>0.95</v>
      </c>
      <c r="AJ34" s="49">
        <f t="shared" si="10"/>
        <v>0.78</v>
      </c>
      <c r="AK34" s="51">
        <f t="shared" si="11"/>
        <v>1.1399999999999999</v>
      </c>
      <c r="AL34" s="51">
        <f t="shared" si="11"/>
        <v>0.93599999999999994</v>
      </c>
      <c r="AM34" s="51">
        <f t="shared" si="54"/>
        <v>0.95005543411538962</v>
      </c>
      <c r="AN34" s="51">
        <f t="shared" si="55"/>
        <v>0.7800000585659177</v>
      </c>
      <c r="AO34" s="51">
        <f t="shared" si="36"/>
        <v>2.322200844768699</v>
      </c>
      <c r="AP34" s="51">
        <f t="shared" si="56"/>
        <v>1.7220714597001741</v>
      </c>
      <c r="AQ34" s="57"/>
      <c r="AR34" s="57"/>
      <c r="AS34" s="57"/>
      <c r="AT34" s="57"/>
      <c r="AU34" s="57"/>
      <c r="AV34" s="57"/>
    </row>
    <row r="35" spans="1:48" x14ac:dyDescent="0.25">
      <c r="A35" s="40" t="s">
        <v>56</v>
      </c>
      <c r="B35" s="40">
        <v>347.65100000000001</v>
      </c>
      <c r="C35" s="49">
        <v>479.52100000000002</v>
      </c>
      <c r="D35" s="49">
        <v>78.192999999999998</v>
      </c>
      <c r="E35" s="49">
        <v>80.132000000000005</v>
      </c>
      <c r="F35" s="49">
        <v>0</v>
      </c>
      <c r="G35" s="49">
        <v>73.608000000000004</v>
      </c>
      <c r="H35" s="49">
        <v>76.540000000000006</v>
      </c>
      <c r="I35" s="49">
        <v>0</v>
      </c>
      <c r="J35" s="49"/>
      <c r="K35" s="49">
        <v>0.9</v>
      </c>
      <c r="L35" s="49">
        <v>1.05</v>
      </c>
      <c r="M35" s="49">
        <v>1.18</v>
      </c>
      <c r="N35" s="49">
        <v>1.37</v>
      </c>
      <c r="O35" s="49">
        <v>1.08</v>
      </c>
      <c r="P35" s="49">
        <v>1.26</v>
      </c>
      <c r="Q35" s="49">
        <v>1.4159999999999999</v>
      </c>
      <c r="R35" s="49">
        <v>1.6439999999999999</v>
      </c>
      <c r="S35" s="49">
        <v>70.373999999999995</v>
      </c>
      <c r="T35" s="49">
        <v>84.138000000000005</v>
      </c>
      <c r="U35" s="49">
        <v>0</v>
      </c>
      <c r="V35" s="49">
        <v>86.858000000000004</v>
      </c>
      <c r="W35" s="49">
        <v>104.85899999999999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f t="shared" si="5"/>
        <v>0</v>
      </c>
      <c r="AF35" s="49">
        <f t="shared" si="6"/>
        <v>0</v>
      </c>
      <c r="AG35" s="49">
        <f t="shared" si="7"/>
        <v>0</v>
      </c>
      <c r="AH35" s="49">
        <f t="shared" si="8"/>
        <v>0</v>
      </c>
      <c r="AI35" s="49">
        <f t="shared" si="9"/>
        <v>0.9</v>
      </c>
      <c r="AJ35" s="49">
        <f t="shared" si="10"/>
        <v>1.18</v>
      </c>
      <c r="AK35" s="51">
        <f t="shared" si="11"/>
        <v>1.08</v>
      </c>
      <c r="AL35" s="51">
        <f t="shared" si="11"/>
        <v>1.4159999999999999</v>
      </c>
      <c r="AM35" s="51">
        <f t="shared" si="54"/>
        <v>0.9000038366605706</v>
      </c>
      <c r="AN35" s="51">
        <f t="shared" si="55"/>
        <v>1.1800076078687098</v>
      </c>
      <c r="AO35" s="51">
        <f>(T35+U35+Z35+AA35)/(E35+F35)</f>
        <v>1.049992512354615</v>
      </c>
      <c r="AP35" s="51">
        <f t="shared" si="56"/>
        <v>1.3699895479487847</v>
      </c>
      <c r="AQ35" s="56"/>
      <c r="AR35" s="56"/>
      <c r="AS35" s="56"/>
      <c r="AT35" s="56"/>
      <c r="AU35" s="56"/>
      <c r="AV35" s="56"/>
    </row>
    <row r="36" spans="1:48" s="35" customFormat="1" x14ac:dyDescent="0.25">
      <c r="A36" s="40" t="s">
        <v>57</v>
      </c>
      <c r="B36" s="36">
        <v>4984.8829999999998</v>
      </c>
      <c r="C36" s="37">
        <v>8115.5020000000004</v>
      </c>
      <c r="D36" s="59">
        <v>1584.8879999999999</v>
      </c>
      <c r="E36" s="37">
        <v>815.25400000000002</v>
      </c>
      <c r="F36" s="37">
        <v>0</v>
      </c>
      <c r="G36" s="37">
        <v>1590.24</v>
      </c>
      <c r="H36" s="37">
        <v>1021.06</v>
      </c>
      <c r="I36" s="37">
        <v>0</v>
      </c>
      <c r="J36" s="37">
        <v>1881.962</v>
      </c>
      <c r="K36" s="37">
        <v>0.61599999999999999</v>
      </c>
      <c r="L36" s="37">
        <v>0.61599999999999999</v>
      </c>
      <c r="M36" s="37">
        <v>1.08</v>
      </c>
      <c r="N36" s="37">
        <v>1.08</v>
      </c>
      <c r="O36" s="37">
        <v>0.73899999999999999</v>
      </c>
      <c r="P36" s="37">
        <v>0.73899999999999999</v>
      </c>
      <c r="Q36" s="37">
        <v>1.296</v>
      </c>
      <c r="R36" s="37">
        <v>1.296</v>
      </c>
      <c r="S36" s="37">
        <v>977.11099999999999</v>
      </c>
      <c r="T36" s="37">
        <v>502.197</v>
      </c>
      <c r="U36" s="37">
        <v>0</v>
      </c>
      <c r="V36" s="37">
        <v>1720.65</v>
      </c>
      <c r="W36" s="37">
        <v>1784.925</v>
      </c>
      <c r="X36" s="37"/>
      <c r="Y36" s="37"/>
      <c r="Z36" s="37"/>
      <c r="AA36" s="37"/>
      <c r="AB36" s="37"/>
      <c r="AC36" s="37"/>
      <c r="AD36" s="37"/>
      <c r="AE36" s="37">
        <f t="shared" si="5"/>
        <v>0</v>
      </c>
      <c r="AF36" s="37">
        <f t="shared" si="6"/>
        <v>0</v>
      </c>
      <c r="AG36" s="37">
        <f t="shared" si="7"/>
        <v>0</v>
      </c>
      <c r="AH36" s="37">
        <f t="shared" si="8"/>
        <v>0</v>
      </c>
      <c r="AI36" s="37">
        <f t="shared" si="9"/>
        <v>0.61599999999999999</v>
      </c>
      <c r="AJ36" s="37">
        <f t="shared" si="10"/>
        <v>1.08</v>
      </c>
      <c r="AK36" s="38">
        <f t="shared" si="11"/>
        <v>0.73919999999999997</v>
      </c>
      <c r="AL36" s="38">
        <f t="shared" si="11"/>
        <v>1.296</v>
      </c>
      <c r="AM36" s="38">
        <f t="shared" si="54"/>
        <v>0.61651738166987191</v>
      </c>
      <c r="AN36" s="38">
        <f t="shared" si="55"/>
        <v>1.0820064895864776</v>
      </c>
      <c r="AO36" s="38">
        <f t="shared" si="36"/>
        <v>0.61600065746380883</v>
      </c>
      <c r="AP36" s="38">
        <f t="shared" si="56"/>
        <v>1.7481098074549979</v>
      </c>
      <c r="AQ36" s="39"/>
      <c r="AR36" s="39"/>
      <c r="AS36" s="39"/>
      <c r="AT36" s="39"/>
      <c r="AU36" s="39"/>
      <c r="AV36" s="39"/>
    </row>
    <row r="37" spans="1:48" x14ac:dyDescent="0.25">
      <c r="A37" s="40" t="s">
        <v>58</v>
      </c>
      <c r="B37" s="40">
        <v>118.679</v>
      </c>
      <c r="C37" s="40">
        <f>100.746+122.093</f>
        <v>222.839</v>
      </c>
      <c r="D37" s="50">
        <v>18.132000000000001</v>
      </c>
      <c r="E37" s="49">
        <v>2.2850000000000001</v>
      </c>
      <c r="F37" s="49">
        <v>0</v>
      </c>
      <c r="G37" s="49">
        <v>17.506</v>
      </c>
      <c r="H37" s="49">
        <v>23.14</v>
      </c>
      <c r="I37" s="49">
        <v>0</v>
      </c>
      <c r="J37" s="49">
        <v>0</v>
      </c>
      <c r="K37" s="49">
        <v>1.53</v>
      </c>
      <c r="L37" s="49">
        <v>1.53</v>
      </c>
      <c r="M37" s="49">
        <v>1.6</v>
      </c>
      <c r="N37" s="49">
        <v>1.6</v>
      </c>
      <c r="O37" s="49">
        <f t="shared" ref="O37:R37" si="76">K37*1.2</f>
        <v>1.8359999999999999</v>
      </c>
      <c r="P37" s="49">
        <f t="shared" si="76"/>
        <v>1.8359999999999999</v>
      </c>
      <c r="Q37" s="49">
        <f t="shared" si="76"/>
        <v>1.92</v>
      </c>
      <c r="R37" s="49">
        <f t="shared" si="76"/>
        <v>1.92</v>
      </c>
      <c r="S37" s="49">
        <v>23.821999999999999</v>
      </c>
      <c r="T37" s="49">
        <v>4.6500000000000004</v>
      </c>
      <c r="U37" s="49">
        <v>0</v>
      </c>
      <c r="V37" s="49">
        <v>31.911999999999999</v>
      </c>
      <c r="W37" s="49">
        <v>54.573</v>
      </c>
      <c r="X37" s="49"/>
      <c r="Y37" s="49">
        <v>1.3759999999999999</v>
      </c>
      <c r="Z37" s="49">
        <v>0.30199999999999999</v>
      </c>
      <c r="AA37" s="49"/>
      <c r="AB37" s="49">
        <v>1.3759999999999999</v>
      </c>
      <c r="AC37" s="49">
        <v>0.66800000000000004</v>
      </c>
      <c r="AD37" s="49"/>
      <c r="AE37" s="49">
        <f t="shared" ref="AE37" si="77">Y37/D37</f>
        <v>7.5887932936245295E-2</v>
      </c>
      <c r="AF37" s="49">
        <f t="shared" ref="AF37" si="78">AB37/G37</f>
        <v>7.8601622300925392E-2</v>
      </c>
      <c r="AG37" s="49">
        <f t="shared" ref="AG37" si="79">(Z37+AA37)/(E37+F37)</f>
        <v>0.13216630196936541</v>
      </c>
      <c r="AH37" s="49">
        <f t="shared" ref="AH37" si="80">(AC37+AD37)/(H37+I37)</f>
        <v>2.8867761452031116E-2</v>
      </c>
      <c r="AI37" s="49">
        <f t="shared" ref="AI37" si="81">K37+AE37</f>
        <v>1.6058879329362452</v>
      </c>
      <c r="AJ37" s="49">
        <f t="shared" ref="AJ37" si="82">M37+AF37</f>
        <v>1.6786016223009255</v>
      </c>
      <c r="AK37" s="51">
        <f t="shared" ref="AK37" si="83">AI37*1.2</f>
        <v>1.9270655195234943</v>
      </c>
      <c r="AL37" s="51">
        <f t="shared" ref="AL37" si="84">AJ37*1.2</f>
        <v>2.0143219467611106</v>
      </c>
      <c r="AM37" s="51">
        <f t="shared" ref="AM37" si="85">(S37+Y37)/D37</f>
        <v>1.3896977718949921</v>
      </c>
      <c r="AN37" s="51">
        <f t="shared" ref="AN37" si="86">(V37+AB37)/G37</f>
        <v>1.901519479035759</v>
      </c>
      <c r="AO37" s="51">
        <f t="shared" si="36"/>
        <v>2.1671772428884024</v>
      </c>
      <c r="AP37" s="51">
        <f t="shared" ref="AP37" si="87">(W37+X37+AC37+AD37)/(H37+I37)</f>
        <v>2.3872515125324112</v>
      </c>
      <c r="AQ37" s="56"/>
      <c r="AR37" s="56"/>
      <c r="AS37" s="56"/>
      <c r="AT37" s="56"/>
      <c r="AU37" s="56"/>
      <c r="AV37" s="56"/>
    </row>
    <row r="38" spans="1:48" s="35" customFormat="1" x14ac:dyDescent="0.25">
      <c r="A38" s="40" t="s">
        <v>59</v>
      </c>
      <c r="B38" s="36">
        <v>290.84500000000003</v>
      </c>
      <c r="C38" s="37">
        <v>389.61599999999999</v>
      </c>
      <c r="D38" s="37">
        <v>79.445999999999998</v>
      </c>
      <c r="E38" s="37">
        <v>20.158000000000001</v>
      </c>
      <c r="F38" s="37">
        <v>0</v>
      </c>
      <c r="G38" s="37">
        <v>84.650999999999996</v>
      </c>
      <c r="H38" s="37">
        <v>39.807000000000002</v>
      </c>
      <c r="I38" s="37">
        <v>0</v>
      </c>
      <c r="J38" s="37"/>
      <c r="K38" s="37">
        <v>1.1379999999999999</v>
      </c>
      <c r="L38" s="37">
        <v>1.2509999999999999</v>
      </c>
      <c r="M38" s="37">
        <v>1.357</v>
      </c>
      <c r="N38" s="37">
        <v>1.464</v>
      </c>
      <c r="O38" s="37">
        <v>1.365</v>
      </c>
      <c r="P38" s="37">
        <v>1.5009999999999999</v>
      </c>
      <c r="Q38" s="37">
        <v>1.6279999999999999</v>
      </c>
      <c r="R38" s="37">
        <v>1.7569999999999999</v>
      </c>
      <c r="S38" s="37">
        <v>89.677999999999997</v>
      </c>
      <c r="T38" s="37">
        <v>24.829000000000001</v>
      </c>
      <c r="U38" s="37">
        <v>0</v>
      </c>
      <c r="V38" s="37">
        <v>116.84</v>
      </c>
      <c r="W38" s="37">
        <v>58.851999999999997</v>
      </c>
      <c r="X38" s="37">
        <v>0</v>
      </c>
      <c r="Y38" s="37">
        <v>0.314</v>
      </c>
      <c r="Z38" s="37">
        <v>3.2000000000000001E-2</v>
      </c>
      <c r="AA38" s="37">
        <v>0</v>
      </c>
      <c r="AB38" s="37">
        <v>0.28000000000000003</v>
      </c>
      <c r="AC38" s="37">
        <v>0.02</v>
      </c>
      <c r="AD38" s="37">
        <v>0</v>
      </c>
      <c r="AE38" s="37">
        <f t="shared" si="5"/>
        <v>3.9523701633814162E-3</v>
      </c>
      <c r="AF38" s="37">
        <f t="shared" si="6"/>
        <v>3.3076986686512862E-3</v>
      </c>
      <c r="AG38" s="37">
        <f t="shared" si="7"/>
        <v>1.587459073320766E-3</v>
      </c>
      <c r="AH38" s="37">
        <f t="shared" si="8"/>
        <v>5.0242419674931542E-4</v>
      </c>
      <c r="AI38" s="37">
        <f t="shared" si="9"/>
        <v>1.1419523701633814</v>
      </c>
      <c r="AJ38" s="37">
        <f t="shared" si="10"/>
        <v>1.3603076986686513</v>
      </c>
      <c r="AK38" s="38">
        <f t="shared" si="11"/>
        <v>1.3703428441960577</v>
      </c>
      <c r="AL38" s="38">
        <f t="shared" si="11"/>
        <v>1.6323692384023816</v>
      </c>
      <c r="AM38" s="38">
        <f t="shared" si="54"/>
        <v>1.1327442539586636</v>
      </c>
      <c r="AN38" s="38">
        <f t="shared" si="55"/>
        <v>1.3835631002587094</v>
      </c>
      <c r="AO38" s="38">
        <f t="shared" si="36"/>
        <v>1.2333068756821113</v>
      </c>
      <c r="AP38" s="38">
        <f t="shared" si="56"/>
        <v>1.4789358655512848</v>
      </c>
      <c r="AQ38" s="39"/>
      <c r="AR38" s="39"/>
      <c r="AS38" s="39"/>
      <c r="AT38" s="39"/>
      <c r="AU38" s="39"/>
      <c r="AV38" s="39"/>
    </row>
    <row r="39" spans="1:48" x14ac:dyDescent="0.25">
      <c r="A39" s="40" t="s">
        <v>100</v>
      </c>
      <c r="B39" s="40">
        <v>522.74900000000002</v>
      </c>
      <c r="C39" s="49">
        <v>809.14499999999998</v>
      </c>
      <c r="D39" s="49">
        <v>142.83600000000001</v>
      </c>
      <c r="E39" s="49">
        <v>45.613</v>
      </c>
      <c r="F39" s="49">
        <v>0</v>
      </c>
      <c r="G39" s="49">
        <v>139.36500000000001</v>
      </c>
      <c r="H39" s="49">
        <v>67.406000000000006</v>
      </c>
      <c r="I39" s="49">
        <v>0</v>
      </c>
      <c r="J39" s="49">
        <v>0</v>
      </c>
      <c r="K39" s="50">
        <f>S39/D39</f>
        <v>1.0133719790528999</v>
      </c>
      <c r="L39" s="50">
        <f>T39/E39</f>
        <v>1.0094929077236752</v>
      </c>
      <c r="M39" s="50">
        <f>V39/G39</f>
        <v>1.5997488609048183</v>
      </c>
      <c r="N39" s="50">
        <f>W39/H39</f>
        <v>1.6171854137613859</v>
      </c>
      <c r="O39" s="50">
        <f>K39*1.2</f>
        <v>1.2160463748634798</v>
      </c>
      <c r="P39" s="50">
        <f>L39*1.2</f>
        <v>1.2113914892684101</v>
      </c>
      <c r="Q39" s="50">
        <f>M39*1.2</f>
        <v>1.9196986330857819</v>
      </c>
      <c r="R39" s="50">
        <f>N39*1.2</f>
        <v>1.9406224965136629</v>
      </c>
      <c r="S39" s="49">
        <v>144.74600000000001</v>
      </c>
      <c r="T39" s="49">
        <v>46.045999999999999</v>
      </c>
      <c r="U39" s="49">
        <v>0</v>
      </c>
      <c r="V39" s="49">
        <v>222.94900000000001</v>
      </c>
      <c r="W39" s="49">
        <v>109.008</v>
      </c>
      <c r="X39" s="49">
        <v>0</v>
      </c>
      <c r="Y39" s="49"/>
      <c r="Z39" s="49"/>
      <c r="AA39" s="49">
        <v>0</v>
      </c>
      <c r="AB39" s="49">
        <v>1</v>
      </c>
      <c r="AC39" s="49">
        <v>0</v>
      </c>
      <c r="AD39" s="49"/>
      <c r="AE39" s="49">
        <f t="shared" si="5"/>
        <v>0</v>
      </c>
      <c r="AF39" s="49">
        <f t="shared" si="6"/>
        <v>7.1754027194776302E-3</v>
      </c>
      <c r="AG39" s="49">
        <f t="shared" si="7"/>
        <v>0</v>
      </c>
      <c r="AH39" s="49">
        <f t="shared" si="8"/>
        <v>0</v>
      </c>
      <c r="AI39" s="49">
        <f t="shared" si="9"/>
        <v>1.0133719790528999</v>
      </c>
      <c r="AJ39" s="49">
        <f t="shared" si="10"/>
        <v>1.606924263624296</v>
      </c>
      <c r="AK39" s="51">
        <f t="shared" si="11"/>
        <v>1.2160463748634798</v>
      </c>
      <c r="AL39" s="51">
        <f>AJ39*1.2</f>
        <v>1.928309116349155</v>
      </c>
      <c r="AM39" s="51">
        <f t="shared" si="54"/>
        <v>1.0133719790528999</v>
      </c>
      <c r="AN39" s="51">
        <f t="shared" si="55"/>
        <v>1.606924263624296</v>
      </c>
      <c r="AO39" s="51">
        <f t="shared" si="36"/>
        <v>1.0094929077236752</v>
      </c>
      <c r="AP39" s="51">
        <f t="shared" si="56"/>
        <v>1.6171854137613859</v>
      </c>
      <c r="AQ39" s="56"/>
      <c r="AR39" s="56"/>
      <c r="AS39" s="56"/>
      <c r="AT39" s="56"/>
      <c r="AU39" s="56"/>
      <c r="AV39" s="56"/>
    </row>
    <row r="40" spans="1:48" x14ac:dyDescent="0.25">
      <c r="A40" s="40" t="s">
        <v>61</v>
      </c>
      <c r="B40" s="40">
        <v>185.57599999999999</v>
      </c>
      <c r="C40" s="49">
        <v>163.917</v>
      </c>
      <c r="D40" s="49">
        <v>57.945</v>
      </c>
      <c r="E40" s="49">
        <v>10.532999999999999</v>
      </c>
      <c r="F40" s="49">
        <v>0</v>
      </c>
      <c r="G40" s="49">
        <v>56.012999999999998</v>
      </c>
      <c r="H40" s="49">
        <v>9.4540000000000006</v>
      </c>
      <c r="I40" s="49">
        <v>0</v>
      </c>
      <c r="J40" s="49"/>
      <c r="K40" s="49">
        <v>0.879</v>
      </c>
      <c r="L40" s="49">
        <v>0.879</v>
      </c>
      <c r="M40" s="49">
        <v>1.915</v>
      </c>
      <c r="N40" s="49">
        <v>1.915</v>
      </c>
      <c r="O40" s="49">
        <v>1.0549999999999999</v>
      </c>
      <c r="P40" s="49">
        <v>1.0549999999999999</v>
      </c>
      <c r="Q40" s="49">
        <v>2.298</v>
      </c>
      <c r="R40" s="49">
        <v>2.298</v>
      </c>
      <c r="S40" s="49">
        <v>50.951000000000001</v>
      </c>
      <c r="T40" s="49">
        <v>9.2620000000000005</v>
      </c>
      <c r="U40" s="49">
        <v>0</v>
      </c>
      <c r="V40" s="49">
        <v>107.259</v>
      </c>
      <c r="W40" s="49">
        <v>18.103999999999999</v>
      </c>
      <c r="X40" s="49">
        <v>0</v>
      </c>
      <c r="Y40" s="49"/>
      <c r="Z40" s="49"/>
      <c r="AA40" s="49"/>
      <c r="AB40" s="49"/>
      <c r="AC40" s="49"/>
      <c r="AD40" s="49"/>
      <c r="AE40" s="49">
        <f t="shared" ref="AE40" si="88">Y40/D40</f>
        <v>0</v>
      </c>
      <c r="AF40" s="49">
        <f t="shared" ref="AF40" si="89">AB40/G40</f>
        <v>0</v>
      </c>
      <c r="AG40" s="49">
        <f t="shared" ref="AG40" si="90">(Z40+AA40)/(E40+F40)</f>
        <v>0</v>
      </c>
      <c r="AH40" s="49">
        <f t="shared" ref="AH40" si="91">(AC40+AD40)/(H40+I40)</f>
        <v>0</v>
      </c>
      <c r="AI40" s="49">
        <f t="shared" ref="AI40" si="92">K40+AE40</f>
        <v>0.879</v>
      </c>
      <c r="AJ40" s="49">
        <f t="shared" ref="AJ40" si="93">M40+AF40</f>
        <v>1.915</v>
      </c>
      <c r="AK40" s="51">
        <f t="shared" ref="AK40" si="94">AI40*1.2</f>
        <v>1.0548</v>
      </c>
      <c r="AL40" s="51">
        <f t="shared" ref="AL40" si="95">AJ40*1.2</f>
        <v>2.298</v>
      </c>
      <c r="AM40" s="51">
        <f t="shared" ref="AM40" si="96">(S40+Y40)/D40</f>
        <v>0.87929933557684015</v>
      </c>
      <c r="AN40" s="51">
        <f t="shared" ref="AN40" si="97">(V40+AB40)/G40</f>
        <v>1.9148947565743668</v>
      </c>
      <c r="AO40" s="51">
        <f t="shared" ref="AO40" si="98">(T40+U40+Z40+AA40)/(E40+F40)</f>
        <v>0.87933162441849433</v>
      </c>
      <c r="AP40" s="51">
        <f t="shared" ref="AP40" si="99">(W40+X40+AC40+AD40)/(H40+I40)</f>
        <v>1.9149566321133908</v>
      </c>
      <c r="AQ40" s="56"/>
      <c r="AR40" s="56"/>
      <c r="AS40" s="56"/>
      <c r="AT40" s="56"/>
      <c r="AU40" s="56"/>
      <c r="AV40" s="56"/>
    </row>
    <row r="41" spans="1:48" s="15" customFormat="1" x14ac:dyDescent="0.25">
      <c r="A41" s="40" t="s">
        <v>62</v>
      </c>
      <c r="B41" s="40">
        <v>1594.7660000000001</v>
      </c>
      <c r="C41" s="49">
        <v>2363.634</v>
      </c>
      <c r="D41" s="49">
        <v>385.93900000000002</v>
      </c>
      <c r="E41" s="49">
        <v>87.394999999999996</v>
      </c>
      <c r="F41" s="49">
        <v>0</v>
      </c>
      <c r="G41" s="49">
        <v>383.36399999999998</v>
      </c>
      <c r="H41" s="49">
        <v>103.755</v>
      </c>
      <c r="I41" s="49">
        <v>0</v>
      </c>
      <c r="J41" s="49"/>
      <c r="K41" s="49">
        <v>1.25</v>
      </c>
      <c r="L41" s="49">
        <v>1.47</v>
      </c>
      <c r="M41" s="49">
        <v>1.95</v>
      </c>
      <c r="N41" s="49">
        <v>2.2000000000000002</v>
      </c>
      <c r="O41" s="49">
        <v>1.5</v>
      </c>
      <c r="P41" s="49">
        <v>1.76</v>
      </c>
      <c r="Q41" s="49">
        <v>2.34</v>
      </c>
      <c r="R41" s="49">
        <v>2.64</v>
      </c>
      <c r="S41" s="49">
        <v>487.06099999999998</v>
      </c>
      <c r="T41" s="49">
        <v>128.05600000000001</v>
      </c>
      <c r="U41" s="49">
        <v>0</v>
      </c>
      <c r="V41" s="49">
        <v>746.678</v>
      </c>
      <c r="W41" s="49">
        <v>225.55699999999999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f t="shared" si="5"/>
        <v>0</v>
      </c>
      <c r="AF41" s="49">
        <f t="shared" si="6"/>
        <v>0</v>
      </c>
      <c r="AG41" s="49">
        <f t="shared" si="7"/>
        <v>0</v>
      </c>
      <c r="AH41" s="49">
        <f t="shared" si="8"/>
        <v>0</v>
      </c>
      <c r="AI41" s="49">
        <f t="shared" si="9"/>
        <v>1.25</v>
      </c>
      <c r="AJ41" s="49">
        <f t="shared" si="10"/>
        <v>1.95</v>
      </c>
      <c r="AK41" s="51">
        <f t="shared" si="11"/>
        <v>1.5</v>
      </c>
      <c r="AL41" s="51">
        <f t="shared" si="11"/>
        <v>2.34</v>
      </c>
      <c r="AM41" s="51">
        <f t="shared" si="54"/>
        <v>1.2620154998587858</v>
      </c>
      <c r="AN41" s="51">
        <f t="shared" si="55"/>
        <v>1.9476998361870181</v>
      </c>
      <c r="AO41" s="51">
        <f t="shared" si="36"/>
        <v>1.4652554493964187</v>
      </c>
      <c r="AP41" s="51">
        <f t="shared" si="56"/>
        <v>2.173938605368416</v>
      </c>
      <c r="AQ41" s="57"/>
      <c r="AR41" s="57"/>
      <c r="AS41" s="57"/>
      <c r="AT41" s="57"/>
      <c r="AU41" s="57"/>
      <c r="AV41" s="57"/>
    </row>
    <row r="42" spans="1:48" s="35" customFormat="1" x14ac:dyDescent="0.25">
      <c r="A42" s="40" t="s">
        <v>63</v>
      </c>
      <c r="B42" s="36">
        <v>794.34</v>
      </c>
      <c r="C42" s="37">
        <v>1516.357</v>
      </c>
      <c r="D42" s="37">
        <v>256.71199999999999</v>
      </c>
      <c r="E42" s="37">
        <v>102.33499999999999</v>
      </c>
      <c r="F42" s="37">
        <v>7.4999999999999997E-2</v>
      </c>
      <c r="G42" s="37">
        <v>257.28800000000001</v>
      </c>
      <c r="H42" s="37">
        <v>189.654</v>
      </c>
      <c r="I42" s="37">
        <v>0.128</v>
      </c>
      <c r="J42" s="37"/>
      <c r="K42" s="37">
        <v>0.77</v>
      </c>
      <c r="L42" s="37">
        <v>0.77</v>
      </c>
      <c r="M42" s="37">
        <v>1.08</v>
      </c>
      <c r="N42" s="37">
        <v>1.08</v>
      </c>
      <c r="O42" s="37">
        <v>0.92400000000000004</v>
      </c>
      <c r="P42" s="37">
        <v>0.92400000000000004</v>
      </c>
      <c r="Q42" s="37">
        <v>1.296</v>
      </c>
      <c r="R42" s="37">
        <v>1.296</v>
      </c>
      <c r="S42" s="37">
        <v>197.66800000000001</v>
      </c>
      <c r="T42" s="37">
        <v>78.798000000000002</v>
      </c>
      <c r="U42" s="37">
        <v>5.8000000000000003E-2</v>
      </c>
      <c r="V42" s="37">
        <v>277.87099999999998</v>
      </c>
      <c r="W42" s="37">
        <v>231.47399999999999</v>
      </c>
      <c r="X42" s="37">
        <v>0.13800000000000001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f t="shared" si="5"/>
        <v>0</v>
      </c>
      <c r="AF42" s="37">
        <f t="shared" si="6"/>
        <v>0</v>
      </c>
      <c r="AG42" s="37">
        <f t="shared" si="7"/>
        <v>0</v>
      </c>
      <c r="AH42" s="37">
        <f t="shared" si="8"/>
        <v>0</v>
      </c>
      <c r="AI42" s="37">
        <f t="shared" si="9"/>
        <v>0.77</v>
      </c>
      <c r="AJ42" s="37">
        <f t="shared" si="10"/>
        <v>1.08</v>
      </c>
      <c r="AK42" s="38">
        <f t="shared" si="11"/>
        <v>0.92399999999999993</v>
      </c>
      <c r="AL42" s="38">
        <f t="shared" si="11"/>
        <v>1.296</v>
      </c>
      <c r="AM42" s="38">
        <f t="shared" si="54"/>
        <v>0.76999906510019012</v>
      </c>
      <c r="AN42" s="38">
        <f t="shared" si="55"/>
        <v>1.0799998445321972</v>
      </c>
      <c r="AO42" s="38">
        <f t="shared" si="36"/>
        <v>0.77000292940142578</v>
      </c>
      <c r="AP42" s="38">
        <f t="shared" si="56"/>
        <v>1.2204107871136358</v>
      </c>
      <c r="AQ42" s="39"/>
      <c r="AR42" s="39"/>
      <c r="AS42" s="39"/>
      <c r="AT42" s="39"/>
      <c r="AU42" s="39"/>
      <c r="AV42" s="39"/>
    </row>
    <row r="43" spans="1:48" x14ac:dyDescent="0.25">
      <c r="A43" s="40" t="s">
        <v>104</v>
      </c>
      <c r="B43" s="40">
        <v>51.542000000000002</v>
      </c>
      <c r="C43" s="49">
        <v>1516.357</v>
      </c>
      <c r="D43" s="49">
        <v>13.808</v>
      </c>
      <c r="E43" s="49">
        <v>6.97</v>
      </c>
      <c r="F43" s="49"/>
      <c r="G43" s="49">
        <v>14.157</v>
      </c>
      <c r="H43" s="49">
        <v>6.3520000000000003</v>
      </c>
      <c r="I43" s="49">
        <v>0</v>
      </c>
      <c r="J43" s="49"/>
      <c r="K43" s="49">
        <v>1</v>
      </c>
      <c r="L43" s="49">
        <v>1</v>
      </c>
      <c r="M43" s="49">
        <v>1.5</v>
      </c>
      <c r="N43" s="49">
        <v>1.5</v>
      </c>
      <c r="O43" s="49">
        <v>1.2</v>
      </c>
      <c r="P43" s="49">
        <v>1.2</v>
      </c>
      <c r="Q43" s="49">
        <v>1.8</v>
      </c>
      <c r="R43" s="49">
        <v>1.8</v>
      </c>
      <c r="S43" s="49">
        <v>13.808</v>
      </c>
      <c r="T43" s="49">
        <v>6.97</v>
      </c>
      <c r="U43" s="49">
        <v>0</v>
      </c>
      <c r="V43" s="49">
        <v>21.236000000000001</v>
      </c>
      <c r="W43" s="49">
        <v>9.5280000000000005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f t="shared" ref="AE43" si="100">Y43/D43</f>
        <v>0</v>
      </c>
      <c r="AF43" s="49">
        <f t="shared" ref="AF43" si="101">AB43/G43</f>
        <v>0</v>
      </c>
      <c r="AG43" s="49">
        <f t="shared" ref="AG43" si="102">(Z43+AA43)/(E43+F43)</f>
        <v>0</v>
      </c>
      <c r="AH43" s="49">
        <f t="shared" ref="AH43" si="103">(AC43+AD43)/(H43+I43)</f>
        <v>0</v>
      </c>
      <c r="AI43" s="49">
        <f t="shared" ref="AI43" si="104">K43+AE43</f>
        <v>1</v>
      </c>
      <c r="AJ43" s="49">
        <f t="shared" ref="AJ43" si="105">M43+AF43</f>
        <v>1.5</v>
      </c>
      <c r="AK43" s="51">
        <f t="shared" ref="AK43" si="106">AI43*1.2</f>
        <v>1.2</v>
      </c>
      <c r="AL43" s="51">
        <f t="shared" ref="AL43" si="107">AJ43*1.2</f>
        <v>1.7999999999999998</v>
      </c>
      <c r="AM43" s="51">
        <f t="shared" ref="AM43" si="108">(S43+Y43)/D43</f>
        <v>1</v>
      </c>
      <c r="AN43" s="51">
        <f t="shared" ref="AN43" si="109">(V43+AB43)/G43</f>
        <v>1.5000353182171364</v>
      </c>
      <c r="AO43" s="51">
        <f t="shared" ref="AO43" si="110">(T43+U43+Z43+AA43)/(E43+F43)</f>
        <v>1</v>
      </c>
      <c r="AP43" s="51">
        <f t="shared" ref="AP43" si="111">(W43+X43+AC43+AD43)/(H43+I43)</f>
        <v>1.5</v>
      </c>
      <c r="AQ43" s="56"/>
      <c r="AR43" s="56"/>
      <c r="AS43" s="56"/>
      <c r="AT43" s="56"/>
      <c r="AU43" s="56"/>
      <c r="AV43" s="56"/>
    </row>
    <row r="44" spans="1:48" x14ac:dyDescent="0.25">
      <c r="A44" s="40" t="s">
        <v>65</v>
      </c>
      <c r="B44" s="32">
        <v>826.14099999999996</v>
      </c>
      <c r="C44" s="2">
        <v>1098.5</v>
      </c>
      <c r="D44" s="2">
        <v>229.697</v>
      </c>
      <c r="E44" s="2">
        <v>107.633</v>
      </c>
      <c r="F44" s="2">
        <v>0</v>
      </c>
      <c r="G44" s="2">
        <v>219.661</v>
      </c>
      <c r="H44" s="2">
        <v>110.355</v>
      </c>
      <c r="I44" s="2">
        <v>0</v>
      </c>
      <c r="J44" s="2"/>
      <c r="K44" s="2">
        <v>0.98</v>
      </c>
      <c r="L44" s="2">
        <v>0.98</v>
      </c>
      <c r="M44" s="2">
        <v>1.54</v>
      </c>
      <c r="N44" s="2">
        <v>1.54</v>
      </c>
      <c r="O44" s="2">
        <v>1.1759999999999999</v>
      </c>
      <c r="P44" s="2">
        <v>1.1759999999999999</v>
      </c>
      <c r="Q44" s="2">
        <v>1.8480000000000001</v>
      </c>
      <c r="R44" s="2">
        <v>1.8480000000000001</v>
      </c>
      <c r="S44" s="2">
        <v>224.756</v>
      </c>
      <c r="T44" s="2">
        <v>104.422</v>
      </c>
      <c r="U44" s="2">
        <v>0</v>
      </c>
      <c r="V44" s="2">
        <v>328.23399999999998</v>
      </c>
      <c r="W44" s="2">
        <v>168.72900000000001</v>
      </c>
      <c r="X44" s="2">
        <v>0</v>
      </c>
      <c r="Y44" s="2"/>
      <c r="Z44" s="2"/>
      <c r="AA44" s="2">
        <v>0</v>
      </c>
      <c r="AB44" s="2"/>
      <c r="AC44" s="2"/>
      <c r="AD44" s="2">
        <v>0</v>
      </c>
      <c r="AE44" s="49">
        <f t="shared" ref="AE44" si="112">Y44/D44</f>
        <v>0</v>
      </c>
      <c r="AF44" s="49">
        <f t="shared" ref="AF44" si="113">AB44/G44</f>
        <v>0</v>
      </c>
      <c r="AG44" s="49">
        <f t="shared" ref="AG44" si="114">(Z44+AA44)/(E44+F44)</f>
        <v>0</v>
      </c>
      <c r="AH44" s="49">
        <f t="shared" ref="AH44" si="115">(AC44+AD44)/(H44+I44)</f>
        <v>0</v>
      </c>
      <c r="AI44" s="49">
        <f t="shared" ref="AI44" si="116">K44+AE44</f>
        <v>0.98</v>
      </c>
      <c r="AJ44" s="49">
        <f t="shared" ref="AJ44" si="117">M44+AF44</f>
        <v>1.54</v>
      </c>
      <c r="AK44" s="51">
        <f t="shared" ref="AK44" si="118">AI44*1.2</f>
        <v>1.1759999999999999</v>
      </c>
      <c r="AL44" s="51">
        <f t="shared" ref="AL44" si="119">AJ44*1.2</f>
        <v>1.8479999999999999</v>
      </c>
      <c r="AM44" s="51">
        <f t="shared" ref="AM44" si="120">(S44+Y44)/D44</f>
        <v>0.97848905296978195</v>
      </c>
      <c r="AN44" s="51">
        <f t="shared" ref="AN44" si="121">(V44+AB44)/G44</f>
        <v>1.4942752696200052</v>
      </c>
      <c r="AO44" s="51">
        <f t="shared" ref="AO44" si="122">(T44+U44+Z44+AA44)/(E44+F44)</f>
        <v>0.97016714204751331</v>
      </c>
      <c r="AP44" s="51">
        <f t="shared" ref="AP44" si="123">(W44+X44+AC44+AD44)/(H44+I44)</f>
        <v>1.5289656109827376</v>
      </c>
      <c r="AQ44" s="56"/>
      <c r="AR44" s="56"/>
      <c r="AS44" s="56"/>
      <c r="AT44" s="56"/>
      <c r="AU44" s="56"/>
      <c r="AV44" s="56"/>
    </row>
    <row r="45" spans="1:48" x14ac:dyDescent="0.25">
      <c r="B45" s="33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48" x14ac:dyDescent="0.25">
      <c r="A46" s="4" t="s">
        <v>66</v>
      </c>
      <c r="C46" s="29"/>
    </row>
    <row r="47" spans="1:48" x14ac:dyDescent="0.25">
      <c r="A47" s="4" t="s">
        <v>67</v>
      </c>
      <c r="B47"/>
      <c r="C47" s="29"/>
    </row>
  </sheetData>
  <mergeCells count="9">
    <mergeCell ref="AU2:AV2"/>
    <mergeCell ref="AQ1:AR1"/>
    <mergeCell ref="AS1:AT1"/>
    <mergeCell ref="AU1:AV1"/>
    <mergeCell ref="D2:F2"/>
    <mergeCell ref="G2:I2"/>
    <mergeCell ref="AB2:AD2"/>
    <mergeCell ref="AQ2:AR2"/>
    <mergeCell ref="AS2:AT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Normal="100" workbookViewId="0">
      <pane xSplit="1" ySplit="3" topLeftCell="AO22" activePane="bottomRight" state="frozen"/>
      <selection pane="topRight" activeCell="B1" sqref="B1"/>
      <selection pane="bottomLeft" activeCell="A4" sqref="A4"/>
      <selection pane="bottomRight" activeCell="AQ45" sqref="AQ45"/>
    </sheetView>
  </sheetViews>
  <sheetFormatPr defaultRowHeight="15" x14ac:dyDescent="0.25"/>
  <cols>
    <col min="1" max="1" width="25.42578125" style="4" hidden="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5.42578125" style="4" customWidth="1"/>
    <col min="42" max="42" width="22" customWidth="1"/>
    <col min="43" max="43" width="23.85546875" customWidth="1"/>
  </cols>
  <sheetData>
    <row r="1" spans="1:43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/>
      <c r="AL1" s="12"/>
      <c r="AM1" s="12"/>
      <c r="AN1" s="13"/>
    </row>
    <row r="2" spans="1:43" x14ac:dyDescent="0.25">
      <c r="A2" s="2"/>
      <c r="B2" s="89" t="s">
        <v>6</v>
      </c>
      <c r="C2" s="90"/>
      <c r="D2" s="91"/>
      <c r="E2" s="89" t="s">
        <v>7</v>
      </c>
      <c r="F2" s="90"/>
      <c r="G2" s="90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92" t="s">
        <v>15</v>
      </c>
      <c r="AA2" s="93"/>
      <c r="AB2" s="94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1" t="s">
        <v>16</v>
      </c>
      <c r="AL2" s="13"/>
      <c r="AM2" s="11" t="s">
        <v>17</v>
      </c>
      <c r="AN2" s="13"/>
      <c r="AO2" s="2"/>
      <c r="AP2" s="41" t="s">
        <v>75</v>
      </c>
      <c r="AQ2" s="41" t="s">
        <v>76</v>
      </c>
    </row>
    <row r="3" spans="1:43" ht="21" x14ac:dyDescent="0.35">
      <c r="A3" s="3">
        <v>41455</v>
      </c>
      <c r="B3" s="47" t="s">
        <v>18</v>
      </c>
      <c r="C3" s="47" t="s">
        <v>19</v>
      </c>
      <c r="D3" s="47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47" t="s">
        <v>18</v>
      </c>
      <c r="J3" s="47" t="s">
        <v>19</v>
      </c>
      <c r="K3" s="47" t="s">
        <v>18</v>
      </c>
      <c r="L3" s="47" t="s">
        <v>19</v>
      </c>
      <c r="M3" s="47" t="s">
        <v>18</v>
      </c>
      <c r="N3" s="47" t="s">
        <v>19</v>
      </c>
      <c r="O3" s="47" t="s">
        <v>18</v>
      </c>
      <c r="P3" s="47" t="s">
        <v>19</v>
      </c>
      <c r="Q3" s="47" t="s">
        <v>18</v>
      </c>
      <c r="R3" s="47" t="s">
        <v>19</v>
      </c>
      <c r="S3" s="47" t="s">
        <v>23</v>
      </c>
      <c r="T3" s="47" t="s">
        <v>18</v>
      </c>
      <c r="U3" s="47" t="s">
        <v>19</v>
      </c>
      <c r="V3" s="47" t="s">
        <v>23</v>
      </c>
      <c r="W3" s="47" t="s">
        <v>18</v>
      </c>
      <c r="X3" s="47" t="s">
        <v>19</v>
      </c>
      <c r="Y3" s="47" t="s">
        <v>23</v>
      </c>
      <c r="Z3" s="47" t="s">
        <v>18</v>
      </c>
      <c r="AA3" s="47" t="s">
        <v>19</v>
      </c>
      <c r="AB3" s="47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7" t="s">
        <v>24</v>
      </c>
      <c r="AH3" s="17" t="s">
        <v>25</v>
      </c>
      <c r="AI3" s="17" t="s">
        <v>24</v>
      </c>
      <c r="AJ3" s="17" t="s">
        <v>25</v>
      </c>
      <c r="AK3" s="14" t="s">
        <v>24</v>
      </c>
      <c r="AL3" s="14" t="s">
        <v>25</v>
      </c>
      <c r="AM3" s="14" t="s">
        <v>24</v>
      </c>
      <c r="AN3" s="14" t="s">
        <v>25</v>
      </c>
      <c r="AO3" s="3">
        <f>'30.06.2019'!A3</f>
        <v>43646</v>
      </c>
      <c r="AP3" s="47"/>
      <c r="AQ3" s="47"/>
    </row>
    <row r="4" spans="1:43" x14ac:dyDescent="0.25">
      <c r="A4" s="40" t="s">
        <v>77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 t="shared" ref="AC4:AC18" si="0">W4/B4</f>
        <v>5.2032260001200746E-4</v>
      </c>
      <c r="AD4" s="53">
        <f t="shared" ref="AD4:AD18" si="1"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3">
        <f t="shared" ref="AG4:AG42" si="2">I4+AC4</f>
        <v>1.3305203226000122</v>
      </c>
      <c r="AH4" s="53">
        <f t="shared" ref="AH4:AH42" si="3">K4+AD4</f>
        <v>2.1805188367981221</v>
      </c>
      <c r="AI4" s="55">
        <f>AG4*1.2</f>
        <v>1.5966243871200145</v>
      </c>
      <c r="AJ4" s="55">
        <f>AH4*1.2</f>
        <v>2.6166226041577465</v>
      </c>
      <c r="AK4" s="55">
        <f t="shared" ref="AK4:AK18" si="4">(Q4+W4)/B4</f>
        <v>1.3378944945866438</v>
      </c>
      <c r="AL4" s="55">
        <f t="shared" ref="AL4:AL18" si="5">(T4+Z4)/E4</f>
        <v>2.1815022088343299</v>
      </c>
      <c r="AM4" s="55">
        <f>(R4+X4)/C4</f>
        <v>2.0532136351808479</v>
      </c>
      <c r="AN4" s="55">
        <f>(U4+V4+AA4+AB4)/(F4+G4)</f>
        <v>3.0793226931744515</v>
      </c>
      <c r="AO4" s="60" t="s">
        <v>26</v>
      </c>
      <c r="AP4" s="55">
        <f>'30.06.2019'!O4+'30.06.2019'!Q4</f>
        <v>3.5712000000000002</v>
      </c>
      <c r="AQ4" s="55">
        <f>'30.06.2019'!P4+'30.06.2019'!R4</f>
        <v>3.7812000000000001</v>
      </c>
    </row>
    <row r="5" spans="1:43" x14ac:dyDescent="0.25">
      <c r="A5" s="40" t="s">
        <v>78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si="0"/>
        <v>0</v>
      </c>
      <c r="AD5" s="53">
        <f t="shared" si="1"/>
        <v>0</v>
      </c>
      <c r="AE5" s="53">
        <f>(X5+Y5)/(C5+D5)</f>
        <v>0</v>
      </c>
      <c r="AF5" s="53">
        <f>(AA5+AB5)/(F5+G5)</f>
        <v>0</v>
      </c>
      <c r="AG5" s="53">
        <f t="shared" si="2"/>
        <v>0.9</v>
      </c>
      <c r="AH5" s="53">
        <f t="shared" si="3"/>
        <v>1.0900000000000001</v>
      </c>
      <c r="AI5" s="55">
        <f t="shared" ref="AI5:AJ42" si="6">AG5*1.2</f>
        <v>1.08</v>
      </c>
      <c r="AJ5" s="55">
        <f t="shared" si="6"/>
        <v>1.3080000000000001</v>
      </c>
      <c r="AK5" s="55">
        <f t="shared" si="4"/>
        <v>0.83448706250065552</v>
      </c>
      <c r="AL5" s="55">
        <f t="shared" si="5"/>
        <v>1.0513394445204542</v>
      </c>
      <c r="AM5" s="55">
        <f>(R5+X5)/C5</f>
        <v>0.77812921961415382</v>
      </c>
      <c r="AN5" s="55">
        <f>(U5+V5+AA5+AB5)/(F5+G5)</f>
        <v>1.2934140769794407</v>
      </c>
      <c r="AO5" s="60" t="s">
        <v>27</v>
      </c>
      <c r="AP5" s="55">
        <f>'30.06.2019'!O5+'30.06.2019'!Q5</f>
        <v>3.3132000000000001</v>
      </c>
      <c r="AQ5" s="55">
        <f>'30.06.2019'!P5+'30.06.2019'!R5</f>
        <v>3.3132000000000001</v>
      </c>
    </row>
    <row r="6" spans="1:43" s="15" customFormat="1" x14ac:dyDescent="0.25">
      <c r="A6" s="65" t="s">
        <v>79</v>
      </c>
      <c r="B6" s="63">
        <v>44.539000000000001</v>
      </c>
      <c r="C6" s="63">
        <v>0</v>
      </c>
      <c r="D6" s="63">
        <v>0</v>
      </c>
      <c r="E6" s="63">
        <v>43.347999999999999</v>
      </c>
      <c r="F6" s="63">
        <v>0</v>
      </c>
      <c r="G6" s="63">
        <v>0</v>
      </c>
      <c r="H6" s="63"/>
      <c r="I6" s="63">
        <v>0.73</v>
      </c>
      <c r="J6" s="63"/>
      <c r="K6" s="63">
        <v>0.59</v>
      </c>
      <c r="L6" s="63"/>
      <c r="M6" s="63">
        <v>0.88</v>
      </c>
      <c r="N6" s="63"/>
      <c r="O6" s="63">
        <v>0.71</v>
      </c>
      <c r="P6" s="63"/>
      <c r="Q6" s="63">
        <v>32.47</v>
      </c>
      <c r="R6" s="63"/>
      <c r="S6" s="63"/>
      <c r="T6" s="63">
        <v>25.533000000000001</v>
      </c>
      <c r="U6" s="63"/>
      <c r="V6" s="63"/>
      <c r="W6" s="63">
        <v>7.8680000000000003</v>
      </c>
      <c r="X6" s="63"/>
      <c r="Y6" s="63"/>
      <c r="Z6" s="63">
        <v>5.8470000000000004</v>
      </c>
      <c r="AA6" s="63"/>
      <c r="AB6" s="63"/>
      <c r="AC6" s="63">
        <f t="shared" si="0"/>
        <v>0.17665416825703317</v>
      </c>
      <c r="AD6" s="63">
        <f t="shared" si="1"/>
        <v>0.13488511580695767</v>
      </c>
      <c r="AE6" s="63"/>
      <c r="AF6" s="63"/>
      <c r="AG6" s="53">
        <f t="shared" si="2"/>
        <v>0.90665416825703316</v>
      </c>
      <c r="AH6" s="53">
        <f t="shared" si="3"/>
        <v>0.72488511580695758</v>
      </c>
      <c r="AI6" s="55">
        <f t="shared" si="6"/>
        <v>1.0879850019084398</v>
      </c>
      <c r="AJ6" s="55">
        <f t="shared" si="6"/>
        <v>0.86986213896834907</v>
      </c>
      <c r="AK6" s="64">
        <f t="shared" si="4"/>
        <v>0.90567816969397608</v>
      </c>
      <c r="AL6" s="64">
        <f t="shared" si="5"/>
        <v>0.72390883085724844</v>
      </c>
      <c r="AM6" s="64"/>
      <c r="AN6" s="64"/>
      <c r="AO6" s="60" t="s">
        <v>28</v>
      </c>
      <c r="AP6" s="55">
        <f>'30.06.2019'!O6+'30.06.2019'!Q6</f>
        <v>1.6476</v>
      </c>
      <c r="AQ6" s="55">
        <f>'30.06.2019'!P6+'30.06.2019'!R6</f>
        <v>0</v>
      </c>
    </row>
    <row r="7" spans="1:43" x14ac:dyDescent="0.25">
      <c r="A7" s="4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7">I7*1.2</f>
        <v>0.95910406086235145</v>
      </c>
      <c r="N7" s="55">
        <f t="shared" si="7"/>
        <v>0.96185727023546108</v>
      </c>
      <c r="O7" s="55">
        <f t="shared" si="7"/>
        <v>1.3192409751053764</v>
      </c>
      <c r="P7" s="55">
        <f t="shared" si="7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0"/>
        <v>0</v>
      </c>
      <c r="AD7" s="53">
        <f t="shared" si="1"/>
        <v>0</v>
      </c>
      <c r="AE7" s="53">
        <f t="shared" ref="AE7:AE18" si="8">(X7+Y7)/(C7+D7)</f>
        <v>0</v>
      </c>
      <c r="AF7" s="53">
        <f t="shared" ref="AF7:AF18" si="9">(AA7+AB7)/(F7+G7)</f>
        <v>0</v>
      </c>
      <c r="AG7" s="53">
        <f t="shared" si="2"/>
        <v>0.79925338405195956</v>
      </c>
      <c r="AH7" s="53">
        <f t="shared" si="3"/>
        <v>1.0993674792544803</v>
      </c>
      <c r="AI7" s="55">
        <f t="shared" si="6"/>
        <v>0.95910406086235145</v>
      </c>
      <c r="AJ7" s="55">
        <f t="shared" si="6"/>
        <v>1.3192409751053764</v>
      </c>
      <c r="AK7" s="55">
        <f t="shared" si="4"/>
        <v>0.79925338405195956</v>
      </c>
      <c r="AL7" s="55">
        <f t="shared" si="5"/>
        <v>1.0993674792544803</v>
      </c>
      <c r="AM7" s="55">
        <f t="shared" ref="AM7:AM18" si="10">(R7+X7)/C7</f>
        <v>0.80154772519621764</v>
      </c>
      <c r="AN7" s="55">
        <f t="shared" ref="AN7:AN18" si="11">(U7+V7+AA7+AB7)/(F7+G7)</f>
        <v>1.6965011825839753</v>
      </c>
      <c r="AO7" s="60" t="s">
        <v>29</v>
      </c>
      <c r="AP7" s="55">
        <f>'30.06.2019'!O7+'30.06.2019'!Q7</f>
        <v>2.8907325929041985</v>
      </c>
      <c r="AQ7" s="55">
        <f>'30.06.2019'!P7+'30.06.2019'!R7</f>
        <v>3.0139816359720868</v>
      </c>
    </row>
    <row r="8" spans="1:43" x14ac:dyDescent="0.25">
      <c r="A8" s="40" t="s">
        <v>29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7"/>
        <v>0.95910406086235145</v>
      </c>
      <c r="N8" s="55">
        <f t="shared" si="7"/>
        <v>0.96185727023546108</v>
      </c>
      <c r="O8" s="55">
        <f t="shared" si="7"/>
        <v>1.3192409751053764</v>
      </c>
      <c r="P8" s="55">
        <f t="shared" si="7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12">W8/B8</f>
        <v>0</v>
      </c>
      <c r="AD8" s="53">
        <f t="shared" ref="AD8" si="13">Z8/E8</f>
        <v>0</v>
      </c>
      <c r="AE8" s="53">
        <f t="shared" ref="AE8" si="14">(X8+Y8)/(C8+D8)</f>
        <v>0</v>
      </c>
      <c r="AF8" s="53">
        <f t="shared" ref="AF8" si="15">(AA8+AB8)/(F8+G8)</f>
        <v>0</v>
      </c>
      <c r="AG8" s="53">
        <f t="shared" ref="AG8" si="16">I8+AC8</f>
        <v>0.79925338405195956</v>
      </c>
      <c r="AH8" s="53">
        <f t="shared" ref="AH8" si="17">K8+AD8</f>
        <v>1.0993674792544803</v>
      </c>
      <c r="AI8" s="55">
        <f t="shared" ref="AI8" si="18">AG8*1.2</f>
        <v>0.95910406086235145</v>
      </c>
      <c r="AJ8" s="55">
        <f t="shared" ref="AJ8" si="19">AH8*1.2</f>
        <v>1.3192409751053764</v>
      </c>
      <c r="AK8" s="55">
        <f t="shared" ref="AK8" si="20">(Q8+W8)/B8</f>
        <v>0.79925338405195956</v>
      </c>
      <c r="AL8" s="55">
        <f t="shared" ref="AL8" si="21">(T8+Z8)/E8</f>
        <v>1.0993674792544803</v>
      </c>
      <c r="AM8" s="55">
        <f t="shared" ref="AM8" si="22">(R8+X8)/C8</f>
        <v>0.80154772519621764</v>
      </c>
      <c r="AN8" s="55">
        <f t="shared" ref="AN8" si="23">(U8+V8+AA8+AB8)/(F8+G8)</f>
        <v>1.6965011825839753</v>
      </c>
      <c r="AO8" s="60" t="s">
        <v>30</v>
      </c>
      <c r="AP8" s="55">
        <f>'30.06.2019'!O8+'30.06.2019'!Q8</f>
        <v>4.2240000000000002</v>
      </c>
      <c r="AQ8" s="55">
        <f>'30.06.2019'!P8+'30.06.2019'!R8</f>
        <v>3.8639999999999999</v>
      </c>
    </row>
    <row r="9" spans="1:43" x14ac:dyDescent="0.25">
      <c r="A9" s="40" t="s">
        <v>80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0"/>
        <v>0</v>
      </c>
      <c r="AD9" s="53">
        <f t="shared" si="1"/>
        <v>0</v>
      </c>
      <c r="AE9" s="53">
        <f t="shared" si="8"/>
        <v>0</v>
      </c>
      <c r="AF9" s="53">
        <f t="shared" si="9"/>
        <v>0</v>
      </c>
      <c r="AG9" s="53">
        <f t="shared" si="2"/>
        <v>0.88</v>
      </c>
      <c r="AH9" s="53">
        <f t="shared" si="3"/>
        <v>1.3</v>
      </c>
      <c r="AI9" s="55">
        <f t="shared" si="6"/>
        <v>1.056</v>
      </c>
      <c r="AJ9" s="55">
        <f t="shared" si="6"/>
        <v>1.56</v>
      </c>
      <c r="AK9" s="55">
        <f t="shared" si="4"/>
        <v>0.88003251834997398</v>
      </c>
      <c r="AL9" s="55">
        <f t="shared" si="5"/>
        <v>1.2995790594155217</v>
      </c>
      <c r="AM9" s="55">
        <f t="shared" si="10"/>
        <v>1.0519376194565246</v>
      </c>
      <c r="AN9" s="55">
        <f t="shared" si="11"/>
        <v>1.5630771489392941</v>
      </c>
      <c r="AO9" s="60" t="s">
        <v>31</v>
      </c>
      <c r="AP9" s="55">
        <f>'30.06.2019'!O9+'30.06.2019'!Q9</f>
        <v>3.9</v>
      </c>
      <c r="AQ9" s="55">
        <f>'30.06.2019'!P9+'30.06.2019'!R9</f>
        <v>4.0919999999999996</v>
      </c>
    </row>
    <row r="10" spans="1:43" x14ac:dyDescent="0.25">
      <c r="A10" s="40" t="s">
        <v>81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v>0.61</v>
      </c>
      <c r="J10" s="53">
        <v>0.71</v>
      </c>
      <c r="K10" s="53">
        <v>0.8</v>
      </c>
      <c r="L10" s="53">
        <v>0.84</v>
      </c>
      <c r="M10" s="53">
        <v>0.73199999999999998</v>
      </c>
      <c r="N10" s="53">
        <v>0.85199999999999998</v>
      </c>
      <c r="O10" s="53">
        <v>0.96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 s="53">
        <f t="shared" si="0"/>
        <v>1.0967769959169489E-2</v>
      </c>
      <c r="AD10" s="53">
        <f t="shared" si="1"/>
        <v>0</v>
      </c>
      <c r="AE10" s="53">
        <f t="shared" si="8"/>
        <v>0.10334020974245813</v>
      </c>
      <c r="AF10" s="53">
        <f t="shared" si="9"/>
        <v>0</v>
      </c>
      <c r="AG10" s="53">
        <f t="shared" si="2"/>
        <v>0.62096776995916947</v>
      </c>
      <c r="AH10" s="53">
        <f t="shared" si="3"/>
        <v>0.8</v>
      </c>
      <c r="AI10" s="55">
        <f t="shared" si="6"/>
        <v>0.74516132395100332</v>
      </c>
      <c r="AJ10" s="55">
        <f t="shared" si="6"/>
        <v>0.96</v>
      </c>
      <c r="AK10" s="55">
        <f t="shared" si="4"/>
        <v>0.61889388411085056</v>
      </c>
      <c r="AL10" s="55">
        <f t="shared" si="5"/>
        <v>0.79558602983379723</v>
      </c>
      <c r="AM10" s="55">
        <f t="shared" si="10"/>
        <v>0.81573140314685566</v>
      </c>
      <c r="AN10" s="55">
        <f t="shared" si="11"/>
        <v>0.84199271802577591</v>
      </c>
      <c r="AO10" s="60" t="s">
        <v>32</v>
      </c>
      <c r="AP10" s="55">
        <f>'30.06.2019'!O10+'30.06.2019'!Q10</f>
        <v>2.3327999999999998</v>
      </c>
      <c r="AQ10" s="55">
        <f>'30.06.2019'!P10+'30.06.2019'!R10</f>
        <v>2.7431999999999999</v>
      </c>
    </row>
    <row r="11" spans="1:43" x14ac:dyDescent="0.25">
      <c r="A11" s="40" t="s">
        <v>82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v>0.98</v>
      </c>
      <c r="J11" s="53">
        <v>0.98</v>
      </c>
      <c r="K11" s="53">
        <v>1.3</v>
      </c>
      <c r="L11" s="53">
        <v>1.3</v>
      </c>
      <c r="M11" s="53">
        <v>1.1759999999999999</v>
      </c>
      <c r="N11" s="53">
        <v>1.1759999999999999</v>
      </c>
      <c r="O11" s="53">
        <v>1.56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29.277999999999999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0"/>
        <v>0</v>
      </c>
      <c r="AD11" s="53">
        <f t="shared" si="1"/>
        <v>0</v>
      </c>
      <c r="AE11" s="53">
        <f t="shared" si="8"/>
        <v>0</v>
      </c>
      <c r="AF11" s="53">
        <f t="shared" si="9"/>
        <v>0</v>
      </c>
      <c r="AG11" s="53">
        <f t="shared" si="2"/>
        <v>0.98</v>
      </c>
      <c r="AH11" s="53">
        <f t="shared" si="3"/>
        <v>1.3</v>
      </c>
      <c r="AI11" s="55">
        <f t="shared" si="6"/>
        <v>1.1759999999999999</v>
      </c>
      <c r="AJ11" s="55">
        <f t="shared" si="6"/>
        <v>1.56</v>
      </c>
      <c r="AK11" s="55">
        <f t="shared" si="4"/>
        <v>0.97989817704056492</v>
      </c>
      <c r="AL11" s="55">
        <f t="shared" si="5"/>
        <v>1.299988393108823</v>
      </c>
      <c r="AM11" s="55">
        <f t="shared" si="10"/>
        <v>0.98074142916150364</v>
      </c>
      <c r="AN11" s="55">
        <f t="shared" si="11"/>
        <v>1.2678339818417639</v>
      </c>
      <c r="AO11" s="60" t="s">
        <v>33</v>
      </c>
      <c r="AP11" s="55">
        <f>'30.06.2019'!O11+'30.06.2019'!Q11</f>
        <v>3.9959999999999996</v>
      </c>
      <c r="AQ11" s="55">
        <f>'30.06.2019'!P11+'30.06.2019'!R11</f>
        <v>3.984</v>
      </c>
    </row>
    <row r="12" spans="1:43" s="15" customFormat="1" x14ac:dyDescent="0.25">
      <c r="A12" s="65" t="s">
        <v>34</v>
      </c>
      <c r="B12" s="63">
        <v>36.872999999999998</v>
      </c>
      <c r="C12" s="63">
        <v>11.788</v>
      </c>
      <c r="D12" s="63">
        <v>0</v>
      </c>
      <c r="E12" s="63">
        <v>36.313000000000002</v>
      </c>
      <c r="F12" s="63">
        <v>7.87</v>
      </c>
      <c r="G12" s="63">
        <v>0</v>
      </c>
      <c r="H12" s="63"/>
      <c r="I12" s="63">
        <v>0.8</v>
      </c>
      <c r="J12" s="63">
        <v>0.8</v>
      </c>
      <c r="K12" s="63">
        <v>1.6</v>
      </c>
      <c r="L12" s="63">
        <v>1.6</v>
      </c>
      <c r="M12" s="63">
        <v>0.96</v>
      </c>
      <c r="N12" s="63">
        <v>0.96</v>
      </c>
      <c r="O12" s="63">
        <v>1.92</v>
      </c>
      <c r="P12" s="63">
        <v>1.92</v>
      </c>
      <c r="Q12" s="63">
        <v>25.811</v>
      </c>
      <c r="R12" s="63">
        <v>8.2520000000000007</v>
      </c>
      <c r="S12" s="63">
        <v>0</v>
      </c>
      <c r="T12" s="63">
        <v>53.38</v>
      </c>
      <c r="U12" s="63">
        <v>11.569000000000001</v>
      </c>
      <c r="V12" s="63"/>
      <c r="W12" s="63"/>
      <c r="X12" s="63"/>
      <c r="Y12" s="63"/>
      <c r="Z12" s="63"/>
      <c r="AA12" s="63"/>
      <c r="AB12" s="63"/>
      <c r="AC12" s="63">
        <f t="shared" si="0"/>
        <v>0</v>
      </c>
      <c r="AD12" s="63">
        <f t="shared" si="1"/>
        <v>0</v>
      </c>
      <c r="AE12" s="63">
        <f t="shared" si="8"/>
        <v>0</v>
      </c>
      <c r="AF12" s="63">
        <f t="shared" si="9"/>
        <v>0</v>
      </c>
      <c r="AG12" s="53">
        <f t="shared" si="2"/>
        <v>0.8</v>
      </c>
      <c r="AH12" s="53">
        <f t="shared" si="3"/>
        <v>1.6</v>
      </c>
      <c r="AI12" s="55">
        <f t="shared" si="6"/>
        <v>0.96</v>
      </c>
      <c r="AJ12" s="55">
        <f t="shared" si="6"/>
        <v>1.92</v>
      </c>
      <c r="AK12" s="64">
        <f t="shared" si="4"/>
        <v>0.69999728798850114</v>
      </c>
      <c r="AL12" s="64">
        <f t="shared" si="5"/>
        <v>1.4699969707818137</v>
      </c>
      <c r="AM12" s="64">
        <f t="shared" si="10"/>
        <v>0.70003393281303028</v>
      </c>
      <c r="AN12" s="64">
        <f t="shared" si="11"/>
        <v>1.470012706480305</v>
      </c>
      <c r="AO12" s="60" t="s">
        <v>34</v>
      </c>
      <c r="AP12" s="55">
        <f>'30.06.2019'!O12+'30.06.2019'!Q12</f>
        <v>3.456</v>
      </c>
      <c r="AQ12" s="55">
        <f>'30.06.2019'!P12+'30.06.2019'!R12</f>
        <v>3.456</v>
      </c>
    </row>
    <row r="13" spans="1:43" x14ac:dyDescent="0.25">
      <c r="A13" s="4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v>1.1499999999999999</v>
      </c>
      <c r="J13" s="53">
        <v>1.21</v>
      </c>
      <c r="K13" s="53">
        <v>1.3</v>
      </c>
      <c r="L13" s="53">
        <v>1.33</v>
      </c>
      <c r="M13" s="53">
        <v>1.38</v>
      </c>
      <c r="N13" s="53">
        <v>1.45</v>
      </c>
      <c r="O13" s="53">
        <v>1.56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 s="53">
        <f t="shared" si="0"/>
        <v>0</v>
      </c>
      <c r="AD13" s="53">
        <f t="shared" si="1"/>
        <v>0</v>
      </c>
      <c r="AE13" s="53">
        <f t="shared" si="8"/>
        <v>0</v>
      </c>
      <c r="AF13" s="53">
        <f t="shared" si="9"/>
        <v>0</v>
      </c>
      <c r="AG13" s="53">
        <f t="shared" si="2"/>
        <v>1.1499999999999999</v>
      </c>
      <c r="AH13" s="53">
        <f t="shared" si="3"/>
        <v>1.3</v>
      </c>
      <c r="AI13" s="55">
        <f t="shared" si="6"/>
        <v>1.38</v>
      </c>
      <c r="AJ13" s="55">
        <f t="shared" si="6"/>
        <v>1.56</v>
      </c>
      <c r="AK13" s="55">
        <f t="shared" si="4"/>
        <v>1.1520338946782789</v>
      </c>
      <c r="AL13" s="55">
        <f t="shared" si="5"/>
        <v>1.3016703656114941</v>
      </c>
      <c r="AM13" s="55">
        <f t="shared" si="10"/>
        <v>1.2099607267705321</v>
      </c>
      <c r="AN13" s="55">
        <f t="shared" si="11"/>
        <v>1.3286790266512165</v>
      </c>
      <c r="AO13" s="60" t="s">
        <v>35</v>
      </c>
      <c r="AP13" s="55">
        <f>'30.06.2019'!O13+'30.06.2019'!Q13</f>
        <v>3.51</v>
      </c>
      <c r="AQ13" s="55">
        <f>'30.06.2019'!P13+'30.06.2019'!R13</f>
        <v>3.617</v>
      </c>
    </row>
    <row r="14" spans="1:43" x14ac:dyDescent="0.25">
      <c r="A14" s="40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5"/>
      <c r="AJ14" s="55"/>
      <c r="AK14" s="55"/>
      <c r="AL14" s="55"/>
      <c r="AM14" s="55"/>
      <c r="AN14" s="55"/>
      <c r="AO14" s="60" t="s">
        <v>36</v>
      </c>
      <c r="AP14" s="55">
        <f>'30.06.2019'!O14+'30.06.2019'!Q14</f>
        <v>4.2780000000000005</v>
      </c>
      <c r="AQ14" s="55">
        <f>'30.06.2019'!P14+'30.06.2019'!R14</f>
        <v>4.2780000000000005</v>
      </c>
    </row>
    <row r="15" spans="1:43" x14ac:dyDescent="0.25">
      <c r="A15" s="4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v>0.88</v>
      </c>
      <c r="J15" s="53">
        <v>0.88</v>
      </c>
      <c r="K15" s="53">
        <v>0.91</v>
      </c>
      <c r="L15" s="53">
        <v>0.91</v>
      </c>
      <c r="M15" s="53">
        <v>1.06</v>
      </c>
      <c r="N15" s="53">
        <v>1.06</v>
      </c>
      <c r="O15" s="53">
        <v>1.0900000000000001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 s="53">
        <f t="shared" si="0"/>
        <v>0.11849604637715984</v>
      </c>
      <c r="AD15" s="53">
        <f t="shared" si="1"/>
        <v>0.11882713454940048</v>
      </c>
      <c r="AE15" s="53">
        <f t="shared" si="8"/>
        <v>7.8722718617255022E-2</v>
      </c>
      <c r="AF15" s="53">
        <f t="shared" si="9"/>
        <v>6.5533099571828804E-2</v>
      </c>
      <c r="AG15" s="53">
        <f t="shared" si="2"/>
        <v>0.99849604637715983</v>
      </c>
      <c r="AH15" s="53">
        <f t="shared" si="3"/>
        <v>1.0288271345494004</v>
      </c>
      <c r="AI15" s="55">
        <f t="shared" si="6"/>
        <v>1.1981952556525917</v>
      </c>
      <c r="AJ15" s="55">
        <f t="shared" si="6"/>
        <v>1.2345925614592805</v>
      </c>
      <c r="AK15" s="55">
        <f t="shared" si="4"/>
        <v>0.99849814896860367</v>
      </c>
      <c r="AL15" s="55">
        <f t="shared" si="5"/>
        <v>1.0288065780725819</v>
      </c>
      <c r="AM15" s="55">
        <f t="shared" si="10"/>
        <v>0.95872857770616671</v>
      </c>
      <c r="AN15" s="55">
        <f t="shared" si="11"/>
        <v>0.97554666713653904</v>
      </c>
      <c r="AO15" s="60" t="s">
        <v>37</v>
      </c>
      <c r="AP15" s="55">
        <f>'30.06.2019'!O15+'30.06.2019'!Q15</f>
        <v>2.988</v>
      </c>
      <c r="AQ15" s="55">
        <f>'30.06.2019'!P15+'30.06.2019'!R15</f>
        <v>2.988</v>
      </c>
    </row>
    <row r="16" spans="1:43" s="15" customFormat="1" x14ac:dyDescent="0.25">
      <c r="A16" s="65" t="s">
        <v>38</v>
      </c>
      <c r="B16" s="63">
        <v>48.48</v>
      </c>
      <c r="C16" s="63">
        <v>6.8789999999999996</v>
      </c>
      <c r="D16" s="63">
        <v>7.4999999999999997E-2</v>
      </c>
      <c r="E16" s="63">
        <v>46.804000000000002</v>
      </c>
      <c r="F16" s="63">
        <v>4.7789999999999999</v>
      </c>
      <c r="G16" s="63"/>
      <c r="H16" s="63"/>
      <c r="I16" s="63">
        <v>1.1399999999999999</v>
      </c>
      <c r="J16" s="63">
        <v>1.68</v>
      </c>
      <c r="K16" s="63">
        <v>1.68</v>
      </c>
      <c r="L16" s="63">
        <v>2.71</v>
      </c>
      <c r="M16" s="63">
        <v>1.3680000000000001</v>
      </c>
      <c r="N16" s="63">
        <v>2.016</v>
      </c>
      <c r="O16" s="63">
        <v>2.016</v>
      </c>
      <c r="P16" s="63">
        <v>3.2519999999999998</v>
      </c>
      <c r="Q16" s="63">
        <v>55.267000000000003</v>
      </c>
      <c r="R16" s="63">
        <v>11.557</v>
      </c>
      <c r="S16" s="63">
        <v>0.126</v>
      </c>
      <c r="T16" s="63">
        <v>78.631</v>
      </c>
      <c r="U16" s="63">
        <v>12.951000000000001</v>
      </c>
      <c r="V16" s="63">
        <v>0</v>
      </c>
      <c r="W16" s="63">
        <v>7.694</v>
      </c>
      <c r="X16" s="63">
        <v>0.33</v>
      </c>
      <c r="Y16" s="63">
        <v>1.9E-2</v>
      </c>
      <c r="Z16" s="63">
        <v>0</v>
      </c>
      <c r="AA16" s="63">
        <v>0</v>
      </c>
      <c r="AB16" s="63">
        <v>0</v>
      </c>
      <c r="AC16" s="63">
        <f t="shared" si="0"/>
        <v>0.15870462046204623</v>
      </c>
      <c r="AD16" s="63">
        <f t="shared" si="1"/>
        <v>0</v>
      </c>
      <c r="AE16" s="63">
        <f t="shared" si="8"/>
        <v>5.0186942766752951E-2</v>
      </c>
      <c r="AF16" s="63">
        <f t="shared" si="9"/>
        <v>0</v>
      </c>
      <c r="AG16" s="53">
        <f t="shared" si="2"/>
        <v>1.298704620462046</v>
      </c>
      <c r="AH16" s="53">
        <f t="shared" si="3"/>
        <v>1.68</v>
      </c>
      <c r="AI16" s="55">
        <f t="shared" si="6"/>
        <v>1.5584455445544552</v>
      </c>
      <c r="AJ16" s="55">
        <f t="shared" si="6"/>
        <v>2.016</v>
      </c>
      <c r="AK16" s="64">
        <f t="shared" si="4"/>
        <v>1.2987004950495051</v>
      </c>
      <c r="AL16" s="64">
        <f t="shared" si="5"/>
        <v>1.6800059823946671</v>
      </c>
      <c r="AM16" s="64">
        <f t="shared" si="10"/>
        <v>1.7280127925570579</v>
      </c>
      <c r="AN16" s="64">
        <f t="shared" si="11"/>
        <v>2.7099811676082863</v>
      </c>
      <c r="AO16" s="60" t="s">
        <v>38</v>
      </c>
      <c r="AP16" s="55">
        <f>'30.06.2019'!O16+'30.06.2019'!Q16</f>
        <v>3.7560000000000002</v>
      </c>
      <c r="AQ16" s="55">
        <f>'30.06.2019'!P16+'30.06.2019'!R16</f>
        <v>5.52</v>
      </c>
    </row>
    <row r="17" spans="1:43" x14ac:dyDescent="0.25">
      <c r="A17" s="40" t="s">
        <v>83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v>1.03</v>
      </c>
      <c r="J17" s="53">
        <v>0.84</v>
      </c>
      <c r="K17" s="53">
        <v>1.03</v>
      </c>
      <c r="L17" s="53">
        <v>0.84</v>
      </c>
      <c r="M17" s="53">
        <f>I17*1.2</f>
        <v>1.236</v>
      </c>
      <c r="N17" s="53">
        <f>J17*1.2</f>
        <v>1.008</v>
      </c>
      <c r="O17" s="53">
        <f>K17*1.2</f>
        <v>1.236</v>
      </c>
      <c r="P17" s="53">
        <f>L17*1.2</f>
        <v>1.008</v>
      </c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>
        <v>0.84299999999999997</v>
      </c>
      <c r="AB17" s="53"/>
      <c r="AC17" s="53">
        <f t="shared" si="0"/>
        <v>6.9620980531868437E-2</v>
      </c>
      <c r="AD17" s="53">
        <f t="shared" si="1"/>
        <v>3.5452454816255349E-2</v>
      </c>
      <c r="AE17" s="53">
        <f t="shared" si="8"/>
        <v>6.6647452986526398E-2</v>
      </c>
      <c r="AF17" s="53">
        <f t="shared" si="9"/>
        <v>7.6448716786070556E-2</v>
      </c>
      <c r="AG17" s="53">
        <f t="shared" si="2"/>
        <v>1.0996209805318684</v>
      </c>
      <c r="AH17" s="53">
        <f t="shared" si="3"/>
        <v>1.0654524548162554</v>
      </c>
      <c r="AI17" s="55">
        <f t="shared" si="6"/>
        <v>1.319545176638242</v>
      </c>
      <c r="AJ17" s="55">
        <f t="shared" si="6"/>
        <v>1.2785429457795063</v>
      </c>
      <c r="AK17" s="55">
        <f t="shared" si="4"/>
        <v>0.51169926678465538</v>
      </c>
      <c r="AL17" s="55">
        <f t="shared" si="5"/>
        <v>1.0327977651216991</v>
      </c>
      <c r="AM17" s="55">
        <f t="shared" si="10"/>
        <v>0.87509244802366659</v>
      </c>
      <c r="AN17" s="55">
        <f t="shared" si="11"/>
        <v>0.86832320667452612</v>
      </c>
      <c r="AO17" s="60" t="s">
        <v>39</v>
      </c>
      <c r="AP17" s="55">
        <f>'30.06.2019'!O17+'30.06.2019'!Q17</f>
        <v>3.8280000000000003</v>
      </c>
      <c r="AQ17" s="55">
        <f>'30.06.2019'!P17+'30.06.2019'!R17</f>
        <v>4.4039999999999999</v>
      </c>
    </row>
    <row r="18" spans="1:43" x14ac:dyDescent="0.25">
      <c r="A18" s="40" t="s">
        <v>39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v>0.88</v>
      </c>
      <c r="J18" s="53">
        <v>1.06</v>
      </c>
      <c r="K18" s="53">
        <v>1.64</v>
      </c>
      <c r="L18" s="53">
        <v>1.97</v>
      </c>
      <c r="M18" s="53">
        <v>1.06</v>
      </c>
      <c r="N18" s="53">
        <v>1.27</v>
      </c>
      <c r="O18" s="53">
        <v>1.97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f t="shared" si="0"/>
        <v>0</v>
      </c>
      <c r="AD18" s="53">
        <f t="shared" si="1"/>
        <v>0</v>
      </c>
      <c r="AE18" s="53">
        <f t="shared" si="8"/>
        <v>0</v>
      </c>
      <c r="AF18" s="53">
        <f t="shared" si="9"/>
        <v>0</v>
      </c>
      <c r="AG18" s="53">
        <f t="shared" si="2"/>
        <v>0.88</v>
      </c>
      <c r="AH18" s="53">
        <f t="shared" si="3"/>
        <v>1.64</v>
      </c>
      <c r="AI18" s="55">
        <f t="shared" si="6"/>
        <v>1.056</v>
      </c>
      <c r="AJ18" s="55">
        <f t="shared" si="6"/>
        <v>1.9679999999999997</v>
      </c>
      <c r="AK18" s="55">
        <f t="shared" si="4"/>
        <v>0.87942701671976364</v>
      </c>
      <c r="AL18" s="55">
        <f t="shared" si="5"/>
        <v>1.639238711141366</v>
      </c>
      <c r="AM18" s="55">
        <f t="shared" si="10"/>
        <v>1.0438565051643804</v>
      </c>
      <c r="AN18" s="55">
        <f t="shared" si="11"/>
        <v>1.8885325850953669</v>
      </c>
      <c r="AO18" s="60" t="s">
        <v>40</v>
      </c>
      <c r="AP18" s="55">
        <f>'30.06.2019'!O18+'30.06.2019'!Q18</f>
        <v>4.3680000000000003</v>
      </c>
      <c r="AQ18" s="55">
        <f>'30.06.2019'!P18+'30.06.2019'!R18</f>
        <v>4.3680000000000003</v>
      </c>
    </row>
    <row r="19" spans="1:43" x14ac:dyDescent="0.25">
      <c r="A19" s="40" t="s">
        <v>84</v>
      </c>
      <c r="B19" s="53" t="s">
        <v>69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>
        <f t="shared" si="2"/>
        <v>0</v>
      </c>
      <c r="AH19" s="53">
        <f t="shared" si="3"/>
        <v>0</v>
      </c>
      <c r="AI19" s="55">
        <f t="shared" si="6"/>
        <v>0</v>
      </c>
      <c r="AJ19" s="55">
        <f t="shared" si="6"/>
        <v>0</v>
      </c>
      <c r="AK19" s="55"/>
      <c r="AL19" s="55"/>
      <c r="AM19" s="55"/>
      <c r="AN19" s="55"/>
      <c r="AO19" s="62" t="s">
        <v>41</v>
      </c>
      <c r="AP19" s="55">
        <f>'30.06.2019'!O19+'30.06.2019'!Q19</f>
        <v>3.1251195708837631</v>
      </c>
      <c r="AQ19" s="55">
        <f>'30.06.2019'!P19+'30.06.2019'!R19</f>
        <v>3.7657932218455938</v>
      </c>
    </row>
    <row r="20" spans="1:43" x14ac:dyDescent="0.25">
      <c r="A20" s="58" t="s">
        <v>41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4">
        <f>Q20/B20</f>
        <v>0.87777395318700902</v>
      </c>
      <c r="J20" s="54">
        <f>R20/C20</f>
        <v>0.94025494872921966</v>
      </c>
      <c r="K20" s="54">
        <f>T20/E20</f>
        <v>1.6651235270605973</v>
      </c>
      <c r="L20" s="54">
        <f>U20/F20</f>
        <v>2.1628588419743742</v>
      </c>
      <c r="M20" s="55">
        <f>I20*1.2</f>
        <v>1.0533287438244108</v>
      </c>
      <c r="N20" s="55">
        <f>J20*1.2</f>
        <v>1.1283059384750636</v>
      </c>
      <c r="O20" s="55">
        <f>K20*1.2</f>
        <v>1.9981482324727167</v>
      </c>
      <c r="P20" s="55">
        <f>L20*1.2</f>
        <v>2.5954306103692488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 s="53">
        <f t="shared" ref="AC20:AC31" si="24">W20/B20</f>
        <v>5.9174293350611491E-3</v>
      </c>
      <c r="AD20" s="53">
        <f t="shared" ref="AD20:AD31" si="25">Z20/E20</f>
        <v>5.889227873654812E-3</v>
      </c>
      <c r="AE20" s="53">
        <f t="shared" ref="AE20:AE31" si="26">(X20+Y20)/(C20+D20)</f>
        <v>1.4628205774898577E-3</v>
      </c>
      <c r="AF20" s="53">
        <f t="shared" ref="AF20:AF31" si="27">(AA20+AB20)/(F20+G20)</f>
        <v>9.4609936746499425E-4</v>
      </c>
      <c r="AG20" s="53">
        <f t="shared" si="2"/>
        <v>0.88369138252207013</v>
      </c>
      <c r="AH20" s="53">
        <f t="shared" si="3"/>
        <v>1.6710127549342522</v>
      </c>
      <c r="AI20" s="55">
        <f t="shared" si="6"/>
        <v>1.0604296590264841</v>
      </c>
      <c r="AJ20" s="55">
        <f t="shared" si="6"/>
        <v>2.0052153059211024</v>
      </c>
      <c r="AK20" s="55">
        <f t="shared" ref="AK20:AK42" si="28">(Q20+W20)/B20</f>
        <v>0.88369138252207025</v>
      </c>
      <c r="AL20" s="55">
        <f t="shared" ref="AL20:AL42" si="29">(T20+Z20)/E20</f>
        <v>1.6710127549342522</v>
      </c>
      <c r="AM20" s="55">
        <f t="shared" ref="AM20:AM42" si="30">(R20+X20)/C20</f>
        <v>0.94171776930670958</v>
      </c>
      <c r="AN20" s="55">
        <f t="shared" ref="AN20:AN42" si="31">(U20+V20+AA20+AB20)/(F20+G20)</f>
        <v>2.1638049413418394</v>
      </c>
      <c r="AO20" s="60" t="s">
        <v>42</v>
      </c>
      <c r="AP20" s="55">
        <f>'30.06.2019'!O20+'30.06.2019'!Q20</f>
        <v>3.8159999999999998</v>
      </c>
      <c r="AQ20" s="55">
        <f>'30.06.2019'!P20+'30.06.2019'!R20</f>
        <v>3.8159999999999998</v>
      </c>
    </row>
    <row r="21" spans="1:43" x14ac:dyDescent="0.25">
      <c r="A21" s="84"/>
      <c r="B21" s="81"/>
      <c r="C21" s="81"/>
      <c r="D21" s="81"/>
      <c r="E21" s="81"/>
      <c r="F21" s="81"/>
      <c r="G21" s="81"/>
      <c r="H21" s="81"/>
      <c r="I21" s="82"/>
      <c r="J21" s="82"/>
      <c r="K21" s="82"/>
      <c r="L21" s="82"/>
      <c r="M21" s="83"/>
      <c r="N21" s="83"/>
      <c r="O21" s="83"/>
      <c r="P21" s="83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3"/>
      <c r="AJ21" s="83"/>
      <c r="AK21" s="83"/>
      <c r="AL21" s="83"/>
      <c r="AM21" s="83"/>
      <c r="AN21" s="83"/>
      <c r="AO21" s="60" t="s">
        <v>101</v>
      </c>
      <c r="AP21" s="55">
        <f>'30.06.2019'!O21+'30.06.2019'!Q21</f>
        <v>2.6399999999999997</v>
      </c>
      <c r="AQ21" s="55">
        <f>'30.06.2019'!P21+'30.06.2019'!R21</f>
        <v>2.6399999999999997</v>
      </c>
    </row>
    <row r="22" spans="1:43" s="15" customFormat="1" x14ac:dyDescent="0.25">
      <c r="A22" s="65" t="s">
        <v>85</v>
      </c>
      <c r="B22" s="63">
        <v>27.053999999999998</v>
      </c>
      <c r="C22" s="63">
        <v>8.9260000000000002</v>
      </c>
      <c r="D22" s="63">
        <v>0</v>
      </c>
      <c r="E22" s="63">
        <v>24.202999999999999</v>
      </c>
      <c r="F22" s="63">
        <v>3.0680000000000001</v>
      </c>
      <c r="G22" s="63">
        <v>0</v>
      </c>
      <c r="H22" s="63"/>
      <c r="I22" s="63">
        <v>0.8</v>
      </c>
      <c r="J22" s="63">
        <v>0.8</v>
      </c>
      <c r="K22" s="63">
        <v>1.1399999999999999</v>
      </c>
      <c r="L22" s="63">
        <v>1.1399999999999999</v>
      </c>
      <c r="M22" s="63">
        <v>0.96</v>
      </c>
      <c r="N22" s="63">
        <v>0.96</v>
      </c>
      <c r="O22" s="63">
        <v>1.37</v>
      </c>
      <c r="P22" s="63">
        <v>1.37</v>
      </c>
      <c r="Q22" s="63">
        <v>20.622</v>
      </c>
      <c r="R22" s="63">
        <v>8.1769999999999996</v>
      </c>
      <c r="S22" s="63">
        <v>0</v>
      </c>
      <c r="T22" s="63">
        <v>26.148</v>
      </c>
      <c r="U22" s="63">
        <v>4.976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f t="shared" si="24"/>
        <v>0</v>
      </c>
      <c r="AD22" s="63">
        <f t="shared" si="25"/>
        <v>0</v>
      </c>
      <c r="AE22" s="63">
        <f t="shared" si="26"/>
        <v>0</v>
      </c>
      <c r="AF22" s="63">
        <f t="shared" si="27"/>
        <v>0</v>
      </c>
      <c r="AG22" s="53">
        <f t="shared" si="2"/>
        <v>0.8</v>
      </c>
      <c r="AH22" s="53">
        <f t="shared" si="3"/>
        <v>1.1399999999999999</v>
      </c>
      <c r="AI22" s="55">
        <f t="shared" si="6"/>
        <v>0.96</v>
      </c>
      <c r="AJ22" s="55">
        <f t="shared" si="6"/>
        <v>1.3679999999999999</v>
      </c>
      <c r="AK22" s="64">
        <f t="shared" si="28"/>
        <v>0.76225327123530717</v>
      </c>
      <c r="AL22" s="64">
        <f t="shared" si="29"/>
        <v>1.0803619386026526</v>
      </c>
      <c r="AM22" s="64">
        <f t="shared" si="30"/>
        <v>0.9160878332959892</v>
      </c>
      <c r="AN22" s="64">
        <f t="shared" si="31"/>
        <v>1.621903520208605</v>
      </c>
      <c r="AO22" s="60" t="s">
        <v>43</v>
      </c>
      <c r="AP22" s="55">
        <f>'30.06.2019'!O22+'30.06.2019'!Q22</f>
        <v>3.8580000000000001</v>
      </c>
      <c r="AQ22" s="55">
        <f>'30.06.2019'!P22+'30.06.2019'!R22</f>
        <v>3.8580000000000001</v>
      </c>
    </row>
    <row r="23" spans="1:43" x14ac:dyDescent="0.25">
      <c r="A23" s="40" t="s">
        <v>43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24"/>
        <v>0</v>
      </c>
      <c r="AD23" s="53">
        <f t="shared" si="25"/>
        <v>0</v>
      </c>
      <c r="AE23" s="53">
        <f t="shared" si="26"/>
        <v>0</v>
      </c>
      <c r="AF23" s="53">
        <f t="shared" si="27"/>
        <v>0</v>
      </c>
      <c r="AG23" s="53">
        <f t="shared" si="2"/>
        <v>1.1100000000000001</v>
      </c>
      <c r="AH23" s="53">
        <f t="shared" si="3"/>
        <v>1.42</v>
      </c>
      <c r="AI23" s="55">
        <f t="shared" si="6"/>
        <v>1.3320000000000001</v>
      </c>
      <c r="AJ23" s="55">
        <f t="shared" si="6"/>
        <v>1.704</v>
      </c>
      <c r="AK23" s="55">
        <f t="shared" si="28"/>
        <v>1.0845812438757276</v>
      </c>
      <c r="AL23" s="55">
        <f t="shared" si="29"/>
        <v>1.373533830622842</v>
      </c>
      <c r="AM23" s="55">
        <f t="shared" si="30"/>
        <v>1.080019864260884</v>
      </c>
      <c r="AN23" s="55">
        <f t="shared" si="31"/>
        <v>1.3716961563845502</v>
      </c>
      <c r="AO23" s="60" t="s">
        <v>44</v>
      </c>
      <c r="AP23" s="55">
        <f>'30.06.2019'!O23+'30.06.2019'!Q23</f>
        <v>4.1507999999999994</v>
      </c>
      <c r="AQ23" s="55">
        <f>'30.06.2019'!P23+'30.06.2019'!R23</f>
        <v>4.6992000000000003</v>
      </c>
    </row>
    <row r="24" spans="1:43" s="15" customFormat="1" x14ac:dyDescent="0.25">
      <c r="A24" s="65" t="s">
        <v>86</v>
      </c>
      <c r="B24" s="63">
        <v>65.808000000000007</v>
      </c>
      <c r="C24" s="63">
        <v>30.744</v>
      </c>
      <c r="D24" s="63">
        <v>0</v>
      </c>
      <c r="E24" s="63">
        <v>62.63</v>
      </c>
      <c r="F24" s="63">
        <v>20.655000000000001</v>
      </c>
      <c r="G24" s="63"/>
      <c r="H24" s="63"/>
      <c r="I24" s="63">
        <v>0.89</v>
      </c>
      <c r="J24" s="63">
        <v>1.28</v>
      </c>
      <c r="K24" s="63">
        <v>0.89</v>
      </c>
      <c r="L24" s="63">
        <v>1.28</v>
      </c>
      <c r="M24" s="63">
        <v>1.0680000000000001</v>
      </c>
      <c r="N24" s="63">
        <v>1.536</v>
      </c>
      <c r="O24" s="63">
        <v>1.0680000000000001</v>
      </c>
      <c r="P24" s="63">
        <v>1.536</v>
      </c>
      <c r="Q24" s="63">
        <v>58.569000000000003</v>
      </c>
      <c r="R24" s="63">
        <v>39.351999999999997</v>
      </c>
      <c r="S24" s="63">
        <v>0</v>
      </c>
      <c r="T24" s="63">
        <v>56.006</v>
      </c>
      <c r="U24" s="63">
        <v>30.353000000000002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f t="shared" si="24"/>
        <v>0</v>
      </c>
      <c r="AD24" s="63">
        <f t="shared" si="25"/>
        <v>0</v>
      </c>
      <c r="AE24" s="63">
        <f t="shared" si="26"/>
        <v>0</v>
      </c>
      <c r="AF24" s="63">
        <f t="shared" si="27"/>
        <v>0</v>
      </c>
      <c r="AG24" s="53">
        <f t="shared" si="2"/>
        <v>0.89</v>
      </c>
      <c r="AH24" s="53">
        <f t="shared" si="3"/>
        <v>0.89</v>
      </c>
      <c r="AI24" s="55">
        <f t="shared" si="6"/>
        <v>1.0680000000000001</v>
      </c>
      <c r="AJ24" s="55">
        <f t="shared" si="6"/>
        <v>1.0680000000000001</v>
      </c>
      <c r="AK24" s="64">
        <f t="shared" si="28"/>
        <v>0.88999817651349378</v>
      </c>
      <c r="AL24" s="64">
        <f t="shared" si="29"/>
        <v>0.8942359891425834</v>
      </c>
      <c r="AM24" s="64">
        <f t="shared" si="30"/>
        <v>1.2799895914650012</v>
      </c>
      <c r="AN24" s="64">
        <f t="shared" si="31"/>
        <v>1.469523117889131</v>
      </c>
      <c r="AO24" s="60" t="s">
        <v>45</v>
      </c>
      <c r="AP24" s="55">
        <f>'30.06.2019'!O24+'30.06.2019'!Q24</f>
        <v>2.7</v>
      </c>
      <c r="AQ24" s="55">
        <f>'30.06.2019'!P24+'30.06.2019'!R24</f>
        <v>2.7</v>
      </c>
    </row>
    <row r="25" spans="1:43" x14ac:dyDescent="0.25">
      <c r="A25" s="40" t="s">
        <v>45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24"/>
        <v>0</v>
      </c>
      <c r="AD25" s="53">
        <f t="shared" si="25"/>
        <v>0</v>
      </c>
      <c r="AE25" s="53">
        <f t="shared" si="26"/>
        <v>0</v>
      </c>
      <c r="AF25" s="53">
        <f t="shared" si="27"/>
        <v>0</v>
      </c>
      <c r="AG25" s="53">
        <f t="shared" si="2"/>
        <v>0.75</v>
      </c>
      <c r="AH25" s="53">
        <f t="shared" si="3"/>
        <v>1.24</v>
      </c>
      <c r="AI25" s="55">
        <f t="shared" si="6"/>
        <v>0.89999999999999991</v>
      </c>
      <c r="AJ25" s="55">
        <f t="shared" si="6"/>
        <v>1.488</v>
      </c>
      <c r="AK25" s="55">
        <f t="shared" si="28"/>
        <v>0.75615624673314896</v>
      </c>
      <c r="AL25" s="55">
        <f t="shared" si="29"/>
        <v>1.2315762399589876</v>
      </c>
      <c r="AM25" s="55">
        <f t="shared" si="30"/>
        <v>0.65771646125267458</v>
      </c>
      <c r="AN25" s="55">
        <f t="shared" si="31"/>
        <v>1.1102469659745284</v>
      </c>
      <c r="AO25" s="60" t="s">
        <v>46</v>
      </c>
      <c r="AP25" s="55">
        <f>'30.06.2019'!O25+'30.06.2019'!Q25</f>
        <v>3.516</v>
      </c>
      <c r="AQ25" s="55">
        <f>'30.06.2019'!P25+'30.06.2019'!R25</f>
        <v>3.7800000000000002</v>
      </c>
    </row>
    <row r="26" spans="1:43" x14ac:dyDescent="0.25">
      <c r="A26" s="40" t="s">
        <v>87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24"/>
        <v>0</v>
      </c>
      <c r="AD26" s="53">
        <f t="shared" si="25"/>
        <v>0</v>
      </c>
      <c r="AE26" s="53">
        <f t="shared" si="26"/>
        <v>0</v>
      </c>
      <c r="AF26" s="53">
        <f t="shared" si="27"/>
        <v>0</v>
      </c>
      <c r="AG26" s="53">
        <f t="shared" si="2"/>
        <v>0.95</v>
      </c>
      <c r="AH26" s="53">
        <f t="shared" si="3"/>
        <v>1.2</v>
      </c>
      <c r="AI26" s="55">
        <f t="shared" si="6"/>
        <v>1.1399999999999999</v>
      </c>
      <c r="AJ26" s="55">
        <f t="shared" si="6"/>
        <v>1.44</v>
      </c>
      <c r="AK26" s="55">
        <f t="shared" si="28"/>
        <v>0.94997561885093085</v>
      </c>
      <c r="AL26" s="55">
        <f t="shared" si="29"/>
        <v>1.199990389697756</v>
      </c>
      <c r="AM26" s="55">
        <f t="shared" si="30"/>
        <v>1.0500039249548629</v>
      </c>
      <c r="AN26" s="55">
        <f t="shared" si="31"/>
        <v>1.4598601909633748</v>
      </c>
      <c r="AO26" s="60" t="s">
        <v>47</v>
      </c>
      <c r="AP26" s="55">
        <f>'30.06.2019'!O26+'30.06.2019'!Q26</f>
        <v>2.6760000000000002</v>
      </c>
      <c r="AQ26" s="55">
        <f>'30.06.2019'!P26+'30.06.2019'!R26</f>
        <v>3.1679999999999997</v>
      </c>
    </row>
    <row r="27" spans="1:43" s="15" customFormat="1" x14ac:dyDescent="0.25">
      <c r="A27" s="65" t="s">
        <v>88</v>
      </c>
      <c r="B27" s="63">
        <v>86.088999999999999</v>
      </c>
      <c r="C27" s="63">
        <v>29.715</v>
      </c>
      <c r="D27" s="63">
        <v>1.278</v>
      </c>
      <c r="E27" s="63">
        <v>82.031999999999996</v>
      </c>
      <c r="F27" s="63">
        <v>161.767</v>
      </c>
      <c r="G27" s="63">
        <v>6.4000000000000001E-2</v>
      </c>
      <c r="H27" s="63"/>
      <c r="I27" s="63">
        <v>0.62</v>
      </c>
      <c r="J27" s="63">
        <v>0.9</v>
      </c>
      <c r="K27" s="63">
        <v>1.22</v>
      </c>
      <c r="L27" s="63">
        <v>1.38</v>
      </c>
      <c r="M27" s="63">
        <f>I27*1.2</f>
        <v>0.74399999999999999</v>
      </c>
      <c r="N27" s="63">
        <f>J27*1.2</f>
        <v>1.08</v>
      </c>
      <c r="O27" s="63">
        <f>K27*1.2</f>
        <v>1.464</v>
      </c>
      <c r="P27" s="63">
        <f>L27*1.2</f>
        <v>1.6559999999999999</v>
      </c>
      <c r="Q27" s="63">
        <v>53.636000000000003</v>
      </c>
      <c r="R27" s="63">
        <v>26.614999999999998</v>
      </c>
      <c r="S27" s="63">
        <v>1.1499999999999999</v>
      </c>
      <c r="T27" s="63">
        <v>100.179</v>
      </c>
      <c r="U27" s="63">
        <v>239.465</v>
      </c>
      <c r="V27" s="63">
        <v>8.7999999999999995E-2</v>
      </c>
      <c r="W27" s="63"/>
      <c r="X27" s="63"/>
      <c r="Y27" s="63"/>
      <c r="Z27" s="63"/>
      <c r="AA27" s="63"/>
      <c r="AB27" s="63"/>
      <c r="AC27" s="63">
        <f t="shared" si="24"/>
        <v>0</v>
      </c>
      <c r="AD27" s="63">
        <f t="shared" si="25"/>
        <v>0</v>
      </c>
      <c r="AE27" s="63">
        <f t="shared" si="26"/>
        <v>0</v>
      </c>
      <c r="AF27" s="63">
        <f t="shared" si="27"/>
        <v>0</v>
      </c>
      <c r="AG27" s="53">
        <f t="shared" si="2"/>
        <v>0.62</v>
      </c>
      <c r="AH27" s="53">
        <f t="shared" si="3"/>
        <v>1.22</v>
      </c>
      <c r="AI27" s="55">
        <f t="shared" si="6"/>
        <v>0.74399999999999999</v>
      </c>
      <c r="AJ27" s="55">
        <f t="shared" si="6"/>
        <v>1.464</v>
      </c>
      <c r="AK27" s="64">
        <f t="shared" si="28"/>
        <v>0.62302965535666577</v>
      </c>
      <c r="AL27" s="64">
        <f t="shared" si="29"/>
        <v>1.221218548858982</v>
      </c>
      <c r="AM27" s="64">
        <f t="shared" si="30"/>
        <v>0.89567558472152109</v>
      </c>
      <c r="AN27" s="64">
        <f t="shared" si="31"/>
        <v>1.4802664508036163</v>
      </c>
      <c r="AO27" s="62" t="s">
        <v>48</v>
      </c>
      <c r="AP27" s="55">
        <f>'30.06.2019'!O27+'30.06.2019'!Q27</f>
        <v>2.82</v>
      </c>
      <c r="AQ27" s="55">
        <f>'30.06.2019'!P27+'30.06.2019'!R27</f>
        <v>2.82</v>
      </c>
    </row>
    <row r="28" spans="1:43" x14ac:dyDescent="0.25">
      <c r="A28" s="58" t="s">
        <v>48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24"/>
        <v>0</v>
      </c>
      <c r="AD28" s="53">
        <f t="shared" si="25"/>
        <v>0</v>
      </c>
      <c r="AE28" s="53">
        <f t="shared" si="26"/>
        <v>0</v>
      </c>
      <c r="AF28" s="53">
        <f t="shared" si="27"/>
        <v>0</v>
      </c>
      <c r="AG28" s="53">
        <f t="shared" si="2"/>
        <v>0.76400000000000001</v>
      </c>
      <c r="AH28" s="53">
        <f t="shared" si="3"/>
        <v>0.64500000000000002</v>
      </c>
      <c r="AI28" s="55">
        <f t="shared" si="6"/>
        <v>0.91679999999999995</v>
      </c>
      <c r="AJ28" s="55">
        <f t="shared" si="6"/>
        <v>0.77400000000000002</v>
      </c>
      <c r="AK28" s="55">
        <f t="shared" si="28"/>
        <v>0.76399873769748139</v>
      </c>
      <c r="AL28" s="55">
        <f t="shared" si="29"/>
        <v>0.64499962748652739</v>
      </c>
      <c r="AM28" s="55">
        <f t="shared" si="30"/>
        <v>0.76400345399595515</v>
      </c>
      <c r="AN28" s="55">
        <f t="shared" si="31"/>
        <v>0.64499891706945289</v>
      </c>
      <c r="AO28" s="60" t="s">
        <v>49</v>
      </c>
      <c r="AP28" s="55">
        <f>'30.06.2019'!O28+'30.06.2019'!Q28</f>
        <v>2.76</v>
      </c>
      <c r="AQ28" s="55">
        <f>'30.06.2019'!P28+'30.06.2019'!R28</f>
        <v>2.76</v>
      </c>
    </row>
    <row r="29" spans="1:43" x14ac:dyDescent="0.25">
      <c r="A29" s="58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5"/>
      <c r="AJ29" s="55"/>
      <c r="AK29" s="55"/>
      <c r="AL29" s="55"/>
      <c r="AM29" s="55"/>
      <c r="AN29" s="55"/>
      <c r="AO29" s="60" t="s">
        <v>50</v>
      </c>
      <c r="AP29" s="55">
        <f>'30.06.2019'!O29+'30.06.2019'!Q29</f>
        <v>5.0399999999999991</v>
      </c>
      <c r="AQ29" s="55">
        <f>'30.06.2019'!P29+'30.06.2019'!R29</f>
        <v>5.4399999999999995</v>
      </c>
    </row>
    <row r="30" spans="1:43" x14ac:dyDescent="0.25">
      <c r="A30" s="58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/>
      <c r="AJ30" s="55"/>
      <c r="AK30" s="55"/>
      <c r="AL30" s="55"/>
      <c r="AM30" s="55"/>
      <c r="AN30" s="55"/>
      <c r="AO30" s="60" t="s">
        <v>51</v>
      </c>
      <c r="AP30" s="55">
        <f>'30.06.2019'!O30+'30.06.2019'!Q30</f>
        <v>3.0683999999999996</v>
      </c>
      <c r="AQ30" s="55">
        <f>'30.06.2019'!P30+'30.06.2019'!R30</f>
        <v>3.0683999999999996</v>
      </c>
    </row>
    <row r="31" spans="1:43" x14ac:dyDescent="0.25">
      <c r="A31" s="40" t="s">
        <v>49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24"/>
        <v>0</v>
      </c>
      <c r="AD31" s="53">
        <f t="shared" si="25"/>
        <v>0</v>
      </c>
      <c r="AE31" s="53">
        <f t="shared" si="26"/>
        <v>0</v>
      </c>
      <c r="AF31" s="53">
        <f t="shared" si="27"/>
        <v>0</v>
      </c>
      <c r="AG31" s="53">
        <f t="shared" si="2"/>
        <v>0.71</v>
      </c>
      <c r="AH31" s="53">
        <f t="shared" si="3"/>
        <v>0.94</v>
      </c>
      <c r="AI31" s="55">
        <f t="shared" si="6"/>
        <v>0.85199999999999998</v>
      </c>
      <c r="AJ31" s="55">
        <f t="shared" si="6"/>
        <v>1.1279999999999999</v>
      </c>
      <c r="AK31" s="55">
        <f t="shared" si="28"/>
        <v>0.72615968478812642</v>
      </c>
      <c r="AL31" s="55">
        <f t="shared" si="29"/>
        <v>0.91472088969194165</v>
      </c>
      <c r="AM31" s="55">
        <f t="shared" si="30"/>
        <v>0.71665866739007955</v>
      </c>
      <c r="AN31" s="55">
        <f t="shared" si="31"/>
        <v>0.93633352400462933</v>
      </c>
      <c r="AO31" s="60" t="s">
        <v>52</v>
      </c>
      <c r="AP31" s="55">
        <f>'30.06.2019'!O31+'30.06.2019'!Q31</f>
        <v>3.0935999999999995</v>
      </c>
      <c r="AQ31" s="55">
        <f>'30.06.2019'!P31+'30.06.2019'!R31</f>
        <v>4.0944000000000003</v>
      </c>
    </row>
    <row r="32" spans="1:43" s="15" customFormat="1" x14ac:dyDescent="0.25">
      <c r="A32" s="65" t="s">
        <v>89</v>
      </c>
      <c r="B32" s="63">
        <v>64.039000000000001</v>
      </c>
      <c r="C32" s="63">
        <v>43.48</v>
      </c>
      <c r="D32" s="63"/>
      <c r="E32" s="63">
        <v>50.304000000000002</v>
      </c>
      <c r="F32" s="63">
        <v>116.218</v>
      </c>
      <c r="G32" s="63"/>
      <c r="H32" s="63"/>
      <c r="I32" s="63">
        <v>1.1399999999999999</v>
      </c>
      <c r="J32" s="63">
        <v>1.29</v>
      </c>
      <c r="K32" s="63">
        <v>1.1399999999999999</v>
      </c>
      <c r="L32" s="63">
        <v>2</v>
      </c>
      <c r="M32" s="63">
        <v>1.3680000000000001</v>
      </c>
      <c r="N32" s="63">
        <v>1.548</v>
      </c>
      <c r="O32" s="63">
        <v>1.3680000000000001</v>
      </c>
      <c r="P32" s="63">
        <v>2.4</v>
      </c>
      <c r="Q32" s="63">
        <v>72.759</v>
      </c>
      <c r="R32" s="63">
        <v>56.183</v>
      </c>
      <c r="S32" s="63"/>
      <c r="T32" s="63">
        <v>57.56</v>
      </c>
      <c r="U32" s="63">
        <v>232.012</v>
      </c>
      <c r="V32" s="63"/>
      <c r="W32" s="63"/>
      <c r="X32" s="63"/>
      <c r="Y32" s="63"/>
      <c r="Z32" s="63"/>
      <c r="AA32" s="63"/>
      <c r="AB32" s="63"/>
      <c r="AC32" s="63">
        <v>0</v>
      </c>
      <c r="AD32" s="63">
        <v>0</v>
      </c>
      <c r="AE32" s="63">
        <v>0</v>
      </c>
      <c r="AF32" s="63">
        <v>0</v>
      </c>
      <c r="AG32" s="53">
        <f t="shared" si="2"/>
        <v>1.1399999999999999</v>
      </c>
      <c r="AH32" s="53">
        <f t="shared" si="3"/>
        <v>1.1399999999999999</v>
      </c>
      <c r="AI32" s="55">
        <f t="shared" si="6"/>
        <v>1.3679999999999999</v>
      </c>
      <c r="AJ32" s="55">
        <f t="shared" si="6"/>
        <v>1.3679999999999999</v>
      </c>
      <c r="AK32" s="64">
        <f t="shared" si="28"/>
        <v>1.1361670232202252</v>
      </c>
      <c r="AL32" s="64">
        <f t="shared" si="29"/>
        <v>1.1442430025445292</v>
      </c>
      <c r="AM32" s="64">
        <f t="shared" si="30"/>
        <v>1.2921573137074518</v>
      </c>
      <c r="AN32" s="64">
        <f t="shared" si="31"/>
        <v>1.9963516839043864</v>
      </c>
      <c r="AO32" s="60" t="s">
        <v>53</v>
      </c>
      <c r="AP32" s="55">
        <f>'30.06.2019'!O32+'30.06.2019'!Q32</f>
        <v>2.1120000000000001</v>
      </c>
      <c r="AQ32" s="55">
        <f>'30.06.2019'!P32+'30.06.2019'!R32</f>
        <v>2.4239999999999999</v>
      </c>
    </row>
    <row r="33" spans="1:43" x14ac:dyDescent="0.25">
      <c r="A33" s="40" t="s">
        <v>53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ref="AC33:AC42" si="32">W33/B33</f>
        <v>0</v>
      </c>
      <c r="AD33" s="53">
        <f t="shared" ref="AD33:AD42" si="33">Z33/E33</f>
        <v>0</v>
      </c>
      <c r="AE33" s="53">
        <f t="shared" ref="AE33:AE42" si="34">(X33+Y33)/(C33+D33)</f>
        <v>0</v>
      </c>
      <c r="AF33" s="53">
        <f t="shared" ref="AF33:AF42" si="35">(AA33+AB33)/(F33+G33)</f>
        <v>0</v>
      </c>
      <c r="AG33" s="53">
        <f t="shared" si="2"/>
        <v>0.77</v>
      </c>
      <c r="AH33" s="53">
        <f t="shared" si="3"/>
        <v>0.59</v>
      </c>
      <c r="AI33" s="55">
        <f t="shared" si="6"/>
        <v>0.92399999999999993</v>
      </c>
      <c r="AJ33" s="55">
        <f t="shared" si="6"/>
        <v>0.70799999999999996</v>
      </c>
      <c r="AK33" s="55">
        <f t="shared" si="28"/>
        <v>0.76098776051466765</v>
      </c>
      <c r="AL33" s="55">
        <f t="shared" si="29"/>
        <v>0.58309961193879967</v>
      </c>
      <c r="AM33" s="55">
        <f t="shared" si="30"/>
        <v>0.89000139840581727</v>
      </c>
      <c r="AN33" s="55">
        <f t="shared" si="31"/>
        <v>0.85747002559612018</v>
      </c>
      <c r="AO33" s="60" t="s">
        <v>54</v>
      </c>
      <c r="AP33" s="55">
        <f>'30.06.2019'!O33+'30.06.2019'!Q33</f>
        <v>3.3719999999999999</v>
      </c>
      <c r="AQ33" s="55">
        <f>'30.06.2019'!P33+'30.06.2019'!R33</f>
        <v>5.6280000000000001</v>
      </c>
    </row>
    <row r="34" spans="1:43" x14ac:dyDescent="0.25">
      <c r="A34" s="40" t="s">
        <v>54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32"/>
        <v>0</v>
      </c>
      <c r="AD34" s="53">
        <f t="shared" si="33"/>
        <v>0</v>
      </c>
      <c r="AE34" s="53">
        <f t="shared" si="34"/>
        <v>0</v>
      </c>
      <c r="AF34" s="53">
        <f t="shared" si="35"/>
        <v>0</v>
      </c>
      <c r="AG34" s="53">
        <f t="shared" si="2"/>
        <v>0.89</v>
      </c>
      <c r="AH34" s="53">
        <f t="shared" si="3"/>
        <v>1.32</v>
      </c>
      <c r="AI34" s="55">
        <f t="shared" si="6"/>
        <v>1.0680000000000001</v>
      </c>
      <c r="AJ34" s="55">
        <f t="shared" si="6"/>
        <v>1.5840000000000001</v>
      </c>
      <c r="AK34" s="55">
        <f t="shared" si="28"/>
        <v>0.91588165515316444</v>
      </c>
      <c r="AL34" s="55">
        <f t="shared" si="29"/>
        <v>1.3636522205823158</v>
      </c>
      <c r="AM34" s="55">
        <f t="shared" si="30"/>
        <v>1.540762331838565</v>
      </c>
      <c r="AN34" s="55">
        <f t="shared" si="31"/>
        <v>2.2919541323690349</v>
      </c>
      <c r="AO34" s="60" t="s">
        <v>55</v>
      </c>
      <c r="AP34" s="55">
        <f>'30.06.2019'!O34+'30.06.2019'!Q34</f>
        <v>2.08</v>
      </c>
      <c r="AQ34" s="55">
        <f>'30.06.2019'!P34+'30.06.2019'!R34</f>
        <v>4.84</v>
      </c>
    </row>
    <row r="35" spans="1:43" s="15" customFormat="1" x14ac:dyDescent="0.25">
      <c r="A35" s="65" t="s">
        <v>90</v>
      </c>
      <c r="B35" s="63">
        <v>6860</v>
      </c>
      <c r="C35" s="63">
        <v>2735</v>
      </c>
      <c r="D35" s="63">
        <v>0</v>
      </c>
      <c r="E35" s="63">
        <v>6832</v>
      </c>
      <c r="F35" s="63">
        <v>5116</v>
      </c>
      <c r="G35" s="63">
        <v>0</v>
      </c>
      <c r="H35" s="63">
        <v>10903</v>
      </c>
      <c r="I35" s="63">
        <v>0.95</v>
      </c>
      <c r="J35" s="63">
        <v>2.3199999999999998</v>
      </c>
      <c r="K35" s="63">
        <v>0.78</v>
      </c>
      <c r="L35" s="63">
        <v>1.72</v>
      </c>
      <c r="M35" s="63">
        <v>1.1399999999999999</v>
      </c>
      <c r="N35" s="63">
        <v>2.78</v>
      </c>
      <c r="O35" s="63">
        <v>0.94</v>
      </c>
      <c r="P35" s="63">
        <v>2.06</v>
      </c>
      <c r="Q35" s="63">
        <v>6517</v>
      </c>
      <c r="R35" s="63">
        <v>5806</v>
      </c>
      <c r="S35" s="63">
        <v>0</v>
      </c>
      <c r="T35" s="63">
        <v>5329</v>
      </c>
      <c r="U35" s="63">
        <v>7493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f t="shared" si="32"/>
        <v>0</v>
      </c>
      <c r="AD35" s="63">
        <f t="shared" si="33"/>
        <v>0</v>
      </c>
      <c r="AE35" s="63">
        <f t="shared" si="34"/>
        <v>0</v>
      </c>
      <c r="AF35" s="63">
        <f t="shared" si="35"/>
        <v>0</v>
      </c>
      <c r="AG35" s="53">
        <f t="shared" si="2"/>
        <v>0.95</v>
      </c>
      <c r="AH35" s="53">
        <f t="shared" si="3"/>
        <v>0.78</v>
      </c>
      <c r="AI35" s="55">
        <f t="shared" si="6"/>
        <v>1.1399999999999999</v>
      </c>
      <c r="AJ35" s="55">
        <f t="shared" si="6"/>
        <v>0.93599999999999994</v>
      </c>
      <c r="AK35" s="64">
        <f t="shared" si="28"/>
        <v>0.95</v>
      </c>
      <c r="AL35" s="64">
        <f t="shared" si="29"/>
        <v>0.78000585480093676</v>
      </c>
      <c r="AM35" s="64">
        <f t="shared" si="30"/>
        <v>2.122851919561243</v>
      </c>
      <c r="AN35" s="64">
        <f t="shared" si="31"/>
        <v>1.4646207974980454</v>
      </c>
      <c r="AO35" s="60" t="s">
        <v>56</v>
      </c>
      <c r="AP35" s="55">
        <f>'30.06.2019'!O35+'30.06.2019'!Q35</f>
        <v>2.496</v>
      </c>
      <c r="AQ35" s="55">
        <f>'30.06.2019'!P35+'30.06.2019'!R35</f>
        <v>2.9039999999999999</v>
      </c>
    </row>
    <row r="36" spans="1:43" x14ac:dyDescent="0.25">
      <c r="A36" s="40" t="s">
        <v>56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32"/>
        <v>0</v>
      </c>
      <c r="AD36" s="53">
        <f t="shared" si="33"/>
        <v>0</v>
      </c>
      <c r="AE36" s="53">
        <f t="shared" si="34"/>
        <v>0</v>
      </c>
      <c r="AF36" s="53">
        <f t="shared" si="35"/>
        <v>0</v>
      </c>
      <c r="AG36" s="53">
        <f t="shared" si="2"/>
        <v>0.89</v>
      </c>
      <c r="AH36" s="53">
        <f t="shared" si="3"/>
        <v>1.1299999999999999</v>
      </c>
      <c r="AI36" s="55">
        <f t="shared" si="6"/>
        <v>1.0680000000000001</v>
      </c>
      <c r="AJ36" s="55">
        <f t="shared" si="6"/>
        <v>1.3559999999999999</v>
      </c>
      <c r="AK36" s="55">
        <f t="shared" si="28"/>
        <v>0.89198693402935159</v>
      </c>
      <c r="AL36" s="55">
        <f t="shared" si="29"/>
        <v>1.125046284051838</v>
      </c>
      <c r="AM36" s="55">
        <f t="shared" si="30"/>
        <v>1.0499937382592361</v>
      </c>
      <c r="AN36" s="55">
        <f t="shared" si="31"/>
        <v>1.3250159948816378</v>
      </c>
      <c r="AO36" s="60" t="s">
        <v>57</v>
      </c>
      <c r="AP36" s="55">
        <f>'30.06.2019'!O36+'30.06.2019'!Q36</f>
        <v>2.0350000000000001</v>
      </c>
      <c r="AQ36" s="55">
        <f>'30.06.2019'!P36+'30.06.2019'!R36</f>
        <v>2.0350000000000001</v>
      </c>
    </row>
    <row r="37" spans="1:43" x14ac:dyDescent="0.25">
      <c r="A37" s="40" t="s">
        <v>57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32"/>
        <v>0</v>
      </c>
      <c r="AD37" s="53">
        <f t="shared" si="33"/>
        <v>0</v>
      </c>
      <c r="AE37" s="53">
        <f t="shared" si="34"/>
        <v>0</v>
      </c>
      <c r="AF37" s="53">
        <f t="shared" si="35"/>
        <v>0</v>
      </c>
      <c r="AG37" s="53">
        <f t="shared" si="2"/>
        <v>0.57999999999999996</v>
      </c>
      <c r="AH37" s="53">
        <f t="shared" si="3"/>
        <v>1</v>
      </c>
      <c r="AI37" s="55">
        <f t="shared" si="6"/>
        <v>0.69599999999999995</v>
      </c>
      <c r="AJ37" s="55">
        <f t="shared" si="6"/>
        <v>1.2</v>
      </c>
      <c r="AK37" s="55">
        <f t="shared" si="28"/>
        <v>0.58041581642691309</v>
      </c>
      <c r="AL37" s="55">
        <f t="shared" si="29"/>
        <v>1.0000077174352295</v>
      </c>
      <c r="AM37" s="55">
        <f t="shared" si="30"/>
        <v>0.58043368497948133</v>
      </c>
      <c r="AN37" s="55">
        <f t="shared" si="31"/>
        <v>1.3255250168251249</v>
      </c>
      <c r="AO37" s="60" t="s">
        <v>58</v>
      </c>
      <c r="AP37" s="55">
        <f>'30.06.2019'!O37+'30.06.2019'!Q37</f>
        <v>3.7559999999999998</v>
      </c>
      <c r="AQ37" s="55">
        <f>'30.06.2019'!P37+'30.06.2019'!R37</f>
        <v>3.7559999999999998</v>
      </c>
    </row>
    <row r="38" spans="1:43" x14ac:dyDescent="0.25">
      <c r="A38" s="40" t="s">
        <v>91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32"/>
        <v>0</v>
      </c>
      <c r="AD38" s="53">
        <f t="shared" si="33"/>
        <v>0</v>
      </c>
      <c r="AE38" s="53">
        <f t="shared" si="34"/>
        <v>0</v>
      </c>
      <c r="AF38" s="53">
        <f t="shared" si="35"/>
        <v>0</v>
      </c>
      <c r="AG38" s="53">
        <f t="shared" si="2"/>
        <v>0.80400000000000005</v>
      </c>
      <c r="AH38" s="53">
        <f t="shared" si="3"/>
        <v>0.90300000000000002</v>
      </c>
      <c r="AI38" s="55">
        <f t="shared" si="6"/>
        <v>0.96479999999999999</v>
      </c>
      <c r="AJ38" s="55">
        <f t="shared" si="6"/>
        <v>1.0835999999999999</v>
      </c>
      <c r="AK38" s="55">
        <f t="shared" si="28"/>
        <v>0.79768577372009708</v>
      </c>
      <c r="AL38" s="55">
        <f t="shared" si="29"/>
        <v>0.90181023221093604</v>
      </c>
      <c r="AM38" s="55">
        <f t="shared" si="30"/>
        <v>0.95315272684254126</v>
      </c>
      <c r="AN38" s="55">
        <f t="shared" si="31"/>
        <v>1.0535346012832263</v>
      </c>
      <c r="AO38" s="60" t="s">
        <v>59</v>
      </c>
      <c r="AP38" s="55">
        <f>'30.06.2019'!O38+'30.06.2019'!Q38</f>
        <v>2.9929999999999999</v>
      </c>
      <c r="AQ38" s="55">
        <f>'30.06.2019'!P38+'30.06.2019'!R38</f>
        <v>3.258</v>
      </c>
    </row>
    <row r="39" spans="1:43" x14ac:dyDescent="0.25">
      <c r="A39" s="40" t="s">
        <v>92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32"/>
        <v>0</v>
      </c>
      <c r="AD39" s="53">
        <f t="shared" si="33"/>
        <v>0</v>
      </c>
      <c r="AE39" s="53">
        <f t="shared" si="34"/>
        <v>0</v>
      </c>
      <c r="AF39" s="53">
        <f t="shared" si="35"/>
        <v>0</v>
      </c>
      <c r="AG39" s="53">
        <f t="shared" si="2"/>
        <v>1.01</v>
      </c>
      <c r="AH39" s="53">
        <f t="shared" si="3"/>
        <v>1.18</v>
      </c>
      <c r="AI39" s="55">
        <f t="shared" si="6"/>
        <v>1.212</v>
      </c>
      <c r="AJ39" s="55">
        <f t="shared" si="6"/>
        <v>1.4159999999999999</v>
      </c>
      <c r="AK39" s="55">
        <f t="shared" si="28"/>
        <v>1.0076549220165065</v>
      </c>
      <c r="AL39" s="55">
        <f t="shared" si="29"/>
        <v>1.1770239741039215</v>
      </c>
      <c r="AM39" s="55">
        <f t="shared" si="30"/>
        <v>1.0085282298863867</v>
      </c>
      <c r="AN39" s="55">
        <f t="shared" si="31"/>
        <v>1.1675336016402156</v>
      </c>
      <c r="AO39" s="60" t="s">
        <v>60</v>
      </c>
      <c r="AP39" s="55">
        <f>'30.06.2019'!O39+'30.06.2019'!Q39</f>
        <v>3.1357450079492617</v>
      </c>
      <c r="AQ39" s="55">
        <f>'30.06.2019'!P39+'30.06.2019'!R39</f>
        <v>3.152013985782073</v>
      </c>
    </row>
    <row r="40" spans="1:43" x14ac:dyDescent="0.25">
      <c r="A40" s="40" t="s">
        <v>93</v>
      </c>
      <c r="B40" s="53">
        <v>25.544</v>
      </c>
      <c r="C40" s="53">
        <v>8.86</v>
      </c>
      <c r="D40" s="53">
        <v>0</v>
      </c>
      <c r="E40" s="53">
        <v>24.933</v>
      </c>
      <c r="F40" s="53">
        <v>11.036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36">W40/B40</f>
        <v>0</v>
      </c>
      <c r="AD40" s="53">
        <f t="shared" ref="AD40" si="37">Z40/E40</f>
        <v>0</v>
      </c>
      <c r="AE40" s="53">
        <f t="shared" ref="AE40" si="38">(X40+Y40)/(C40+D40)</f>
        <v>0</v>
      </c>
      <c r="AF40" s="53">
        <f t="shared" ref="AF40" si="39">(AA40+AB40)/(F40+G40)</f>
        <v>0</v>
      </c>
      <c r="AG40" s="53">
        <f t="shared" ref="AG40" si="40">I40+AC40</f>
        <v>0.77</v>
      </c>
      <c r="AH40" s="53">
        <f t="shared" ref="AH40" si="41">K40+AD40</f>
        <v>0.95</v>
      </c>
      <c r="AI40" s="55">
        <f t="shared" ref="AI40" si="42">AG40*1.2</f>
        <v>0.92399999999999993</v>
      </c>
      <c r="AJ40" s="55">
        <f t="shared" ref="AJ40" si="43">AH40*1.2</f>
        <v>1.1399999999999999</v>
      </c>
      <c r="AK40" s="55">
        <f t="shared" ref="AK40" si="44">(Q40+W40)/B40</f>
        <v>0.7730582524271844</v>
      </c>
      <c r="AL40" s="55">
        <f t="shared" ref="AL40" si="45">(T40+Z40)/E40</f>
        <v>0.9519913367825773</v>
      </c>
      <c r="AM40" s="55">
        <f t="shared" ref="AM40" si="46">(R40+X40)/C40</f>
        <v>0.77325056433408579</v>
      </c>
      <c r="AN40" s="55">
        <f t="shared" ref="AN40" si="47">(U40+V40+AA40+AB40)/(F40+G40)</f>
        <v>0.95197535338890904</v>
      </c>
      <c r="AO40" s="60" t="s">
        <v>61</v>
      </c>
      <c r="AP40" s="55">
        <f>'30.06.2019'!O40+'30.06.2019'!Q40</f>
        <v>3.3529999999999998</v>
      </c>
      <c r="AQ40" s="55">
        <f>'30.06.2019'!P40+'30.06.2019'!R40</f>
        <v>3.3529999999999998</v>
      </c>
    </row>
    <row r="41" spans="1:43" s="15" customFormat="1" x14ac:dyDescent="0.25">
      <c r="A41" s="65" t="s">
        <v>62</v>
      </c>
      <c r="B41" s="63">
        <v>274.10300000000001</v>
      </c>
      <c r="C41" s="63">
        <v>56.46</v>
      </c>
      <c r="D41" s="63">
        <v>0</v>
      </c>
      <c r="E41" s="63">
        <v>267.08100000000002</v>
      </c>
      <c r="F41" s="63">
        <v>65.215000000000003</v>
      </c>
      <c r="G41" s="63">
        <v>0</v>
      </c>
      <c r="H41" s="63"/>
      <c r="I41" s="63">
        <v>1.25</v>
      </c>
      <c r="J41" s="63">
        <v>1.47</v>
      </c>
      <c r="K41" s="63">
        <v>1.95</v>
      </c>
      <c r="L41" s="63">
        <v>2.2000000000000002</v>
      </c>
      <c r="M41" s="63">
        <v>1.5</v>
      </c>
      <c r="N41" s="63">
        <v>1.76</v>
      </c>
      <c r="O41" s="63">
        <v>2.34</v>
      </c>
      <c r="P41" s="63">
        <v>2.64</v>
      </c>
      <c r="Q41" s="63">
        <v>343.35399999999998</v>
      </c>
      <c r="R41" s="63">
        <v>92.013000000000005</v>
      </c>
      <c r="S41" s="63">
        <v>0</v>
      </c>
      <c r="T41" s="63">
        <v>495.00299999999999</v>
      </c>
      <c r="U41" s="63">
        <v>120.42400000000001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f t="shared" si="32"/>
        <v>0</v>
      </c>
      <c r="AD41" s="63">
        <f t="shared" si="33"/>
        <v>0</v>
      </c>
      <c r="AE41" s="63">
        <f t="shared" si="34"/>
        <v>0</v>
      </c>
      <c r="AF41" s="63">
        <f t="shared" si="35"/>
        <v>0</v>
      </c>
      <c r="AG41" s="53">
        <f t="shared" si="2"/>
        <v>1.25</v>
      </c>
      <c r="AH41" s="53">
        <f t="shared" si="3"/>
        <v>1.95</v>
      </c>
      <c r="AI41" s="55">
        <f t="shared" si="6"/>
        <v>1.5</v>
      </c>
      <c r="AJ41" s="55">
        <f t="shared" si="6"/>
        <v>2.34</v>
      </c>
      <c r="AK41" s="64">
        <f t="shared" si="28"/>
        <v>1.2526459031823802</v>
      </c>
      <c r="AL41" s="64">
        <f t="shared" si="29"/>
        <v>1.8533815584036302</v>
      </c>
      <c r="AM41" s="64">
        <f t="shared" si="30"/>
        <v>1.629702444208289</v>
      </c>
      <c r="AN41" s="64">
        <f t="shared" si="31"/>
        <v>1.8465690408648316</v>
      </c>
      <c r="AO41" s="60" t="s">
        <v>62</v>
      </c>
      <c r="AP41" s="55">
        <f>'30.06.2019'!O41+'30.06.2019'!Q41</f>
        <v>3.84</v>
      </c>
      <c r="AQ41" s="55">
        <f>'30.06.2019'!P41+'30.06.2019'!R41</f>
        <v>4.4000000000000004</v>
      </c>
    </row>
    <row r="42" spans="1:43" x14ac:dyDescent="0.25">
      <c r="A42" s="4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32"/>
        <v>0</v>
      </c>
      <c r="AD42" s="53">
        <f t="shared" si="33"/>
        <v>0</v>
      </c>
      <c r="AE42" s="53">
        <f t="shared" si="34"/>
        <v>0</v>
      </c>
      <c r="AF42" s="53">
        <f t="shared" si="35"/>
        <v>0</v>
      </c>
      <c r="AG42" s="53">
        <f t="shared" si="2"/>
        <v>0.77</v>
      </c>
      <c r="AH42" s="53">
        <f t="shared" si="3"/>
        <v>0.99</v>
      </c>
      <c r="AI42" s="55">
        <f t="shared" si="6"/>
        <v>0.92399999999999993</v>
      </c>
      <c r="AJ42" s="55">
        <f t="shared" si="6"/>
        <v>1.1879999999999999</v>
      </c>
      <c r="AK42" s="55">
        <f t="shared" si="28"/>
        <v>0.75755637294098832</v>
      </c>
      <c r="AL42" s="55">
        <f t="shared" si="29"/>
        <v>0.97603269856618735</v>
      </c>
      <c r="AM42" s="55">
        <f t="shared" si="30"/>
        <v>0.76044728434504794</v>
      </c>
      <c r="AN42" s="55">
        <f t="shared" si="31"/>
        <v>1.2926315444776151</v>
      </c>
      <c r="AO42" s="60" t="s">
        <v>63</v>
      </c>
      <c r="AP42" s="55">
        <f>'30.06.2019'!O42+'30.06.2019'!Q42</f>
        <v>2.2200000000000002</v>
      </c>
      <c r="AQ42" s="55">
        <f>'30.06.2019'!P42+'30.06.2019'!R42</f>
        <v>2.2200000000000002</v>
      </c>
    </row>
    <row r="43" spans="1:43" x14ac:dyDescent="0.25">
      <c r="A43" s="40" t="s">
        <v>63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48">W43/B43</f>
        <v>0</v>
      </c>
      <c r="AD43" s="53">
        <f t="shared" ref="AD43" si="49">Z43/E43</f>
        <v>0</v>
      </c>
      <c r="AE43" s="53">
        <f t="shared" ref="AE43" si="50">(X43+Y43)/(C43+D43)</f>
        <v>0</v>
      </c>
      <c r="AF43" s="53">
        <f t="shared" ref="AF43" si="51">(AA43+AB43)/(F43+G43)</f>
        <v>0</v>
      </c>
      <c r="AG43" s="53">
        <f t="shared" ref="AG43" si="52">I43+AC43</f>
        <v>0.77</v>
      </c>
      <c r="AH43" s="53">
        <f t="shared" ref="AH43" si="53">K43+AD43</f>
        <v>0.99</v>
      </c>
      <c r="AI43" s="55">
        <f t="shared" ref="AI43" si="54">AG43*1.2</f>
        <v>0.92399999999999993</v>
      </c>
      <c r="AJ43" s="55">
        <f t="shared" ref="AJ43" si="55">AH43*1.2</f>
        <v>1.1879999999999999</v>
      </c>
      <c r="AK43" s="55">
        <f t="shared" ref="AK43" si="56">(Q43+W43)/B43</f>
        <v>0.75755637294098832</v>
      </c>
      <c r="AL43" s="55">
        <f t="shared" ref="AL43" si="57">(T43+Z43)/E43</f>
        <v>0.97603269856618735</v>
      </c>
      <c r="AM43" s="55">
        <f t="shared" ref="AM43" si="58">(R43+X43)/C43</f>
        <v>0.76044728434504794</v>
      </c>
      <c r="AN43" s="55">
        <f t="shared" ref="AN43" si="59">(U43+V43+AA43+AB43)/(F43+G43)</f>
        <v>1.2926315444776151</v>
      </c>
      <c r="AO43" s="60" t="s">
        <v>64</v>
      </c>
      <c r="AP43" s="55">
        <f>'30.06.2019'!O43+'30.06.2019'!Q43</f>
        <v>3</v>
      </c>
      <c r="AQ43" s="55">
        <f>'30.06.2019'!P43+'30.06.2019'!R43</f>
        <v>3</v>
      </c>
    </row>
    <row r="44" spans="1:43" x14ac:dyDescent="0.25">
      <c r="A44" s="40" t="s">
        <v>63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60">W44/B44</f>
        <v>0</v>
      </c>
      <c r="AD44" s="53">
        <f t="shared" ref="AD44" si="61">Z44/E44</f>
        <v>0</v>
      </c>
      <c r="AE44" s="53">
        <f t="shared" ref="AE44" si="62">(X44+Y44)/(C44+D44)</f>
        <v>0</v>
      </c>
      <c r="AF44" s="53">
        <f t="shared" ref="AF44" si="63">(AA44+AB44)/(F44+G44)</f>
        <v>0</v>
      </c>
      <c r="AG44" s="53">
        <f t="shared" ref="AG44" si="64">I44+AC44</f>
        <v>0.77</v>
      </c>
      <c r="AH44" s="53">
        <f t="shared" ref="AH44" si="65">K44+AD44</f>
        <v>0.99</v>
      </c>
      <c r="AI44" s="55">
        <f t="shared" ref="AI44" si="66">AG44*1.2</f>
        <v>0.92399999999999993</v>
      </c>
      <c r="AJ44" s="55">
        <f t="shared" ref="AJ44" si="67">AH44*1.2</f>
        <v>1.1879999999999999</v>
      </c>
      <c r="AK44" s="55">
        <f t="shared" ref="AK44" si="68">(Q44+W44)/B44</f>
        <v>0.75755637294098832</v>
      </c>
      <c r="AL44" s="55">
        <f t="shared" ref="AL44" si="69">(T44+Z44)/E44</f>
        <v>0.97603269856618735</v>
      </c>
      <c r="AM44" s="55">
        <f t="shared" ref="AM44" si="70">(R44+X44)/C44</f>
        <v>0.76044728434504794</v>
      </c>
      <c r="AN44" s="55">
        <f t="shared" ref="AN44" si="71">(U44+V44+AA44+AB44)/(F44+G44)</f>
        <v>1.2926315444776151</v>
      </c>
      <c r="AO44" s="60" t="s">
        <v>65</v>
      </c>
      <c r="AP44" s="55">
        <f>'30.06.2019'!O44+'30.06.2019'!Q44</f>
        <v>3.024</v>
      </c>
      <c r="AQ44" s="55">
        <f>'30.06.2019'!P44+'30.06.2019'!R44</f>
        <v>3.024</v>
      </c>
    </row>
    <row r="45" spans="1:43" x14ac:dyDescent="0.25">
      <c r="AO45" s="4" t="s">
        <v>70</v>
      </c>
      <c r="AP45" s="6">
        <f>SUM(AP4:AP44)/40</f>
        <v>3.3185049292934301</v>
      </c>
      <c r="AQ45" s="6">
        <f>SUM(AQ4:AQ44)/40</f>
        <v>3.6006597210899947</v>
      </c>
    </row>
    <row r="46" spans="1:43" x14ac:dyDescent="0.25">
      <c r="A46" s="4" t="s">
        <v>66</v>
      </c>
      <c r="AO46" s="4" t="s">
        <v>66</v>
      </c>
    </row>
    <row r="47" spans="1:43" x14ac:dyDescent="0.25">
      <c r="A47" s="4" t="s">
        <v>67</v>
      </c>
      <c r="AO47" s="4" t="s">
        <v>67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xSplit="1" ySplit="3" topLeftCell="AP28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0.140625" customWidth="1"/>
    <col min="42" max="42" width="22.7109375" customWidth="1"/>
  </cols>
  <sheetData>
    <row r="1" spans="1:42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 t="s">
        <v>3</v>
      </c>
      <c r="AL1" s="12"/>
      <c r="AM1" s="12"/>
      <c r="AN1" s="13"/>
      <c r="AO1" s="23" t="s">
        <v>94</v>
      </c>
      <c r="AP1" s="23" t="s">
        <v>95</v>
      </c>
    </row>
    <row r="2" spans="1:42" x14ac:dyDescent="0.25">
      <c r="A2" s="2"/>
      <c r="B2" s="89" t="s">
        <v>6</v>
      </c>
      <c r="C2" s="90"/>
      <c r="D2" s="91"/>
      <c r="E2" s="89" t="s">
        <v>7</v>
      </c>
      <c r="F2" s="90"/>
      <c r="G2" s="90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92" t="s">
        <v>15</v>
      </c>
      <c r="AA2" s="93"/>
      <c r="AB2" s="94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1" t="s">
        <v>16</v>
      </c>
      <c r="AL2" s="13"/>
      <c r="AM2" s="11" t="s">
        <v>17</v>
      </c>
      <c r="AN2" s="13"/>
      <c r="AO2" s="22"/>
      <c r="AP2" s="22"/>
    </row>
    <row r="3" spans="1:42" ht="21" x14ac:dyDescent="0.35">
      <c r="A3" s="3">
        <f>'30.06.2019'!A3</f>
        <v>43646</v>
      </c>
      <c r="B3" s="47" t="s">
        <v>18</v>
      </c>
      <c r="C3" s="47" t="s">
        <v>19</v>
      </c>
      <c r="D3" s="47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47" t="s">
        <v>18</v>
      </c>
      <c r="J3" s="47" t="s">
        <v>19</v>
      </c>
      <c r="K3" s="47" t="s">
        <v>18</v>
      </c>
      <c r="L3" s="47" t="s">
        <v>19</v>
      </c>
      <c r="M3" s="47" t="s">
        <v>18</v>
      </c>
      <c r="N3" s="47" t="s">
        <v>19</v>
      </c>
      <c r="O3" s="47" t="s">
        <v>18</v>
      </c>
      <c r="P3" s="47" t="s">
        <v>19</v>
      </c>
      <c r="Q3" s="47" t="s">
        <v>18</v>
      </c>
      <c r="R3" s="47" t="s">
        <v>19</v>
      </c>
      <c r="S3" s="47" t="s">
        <v>23</v>
      </c>
      <c r="T3" s="47" t="s">
        <v>18</v>
      </c>
      <c r="U3" s="47" t="s">
        <v>19</v>
      </c>
      <c r="V3" s="47" t="s">
        <v>23</v>
      </c>
      <c r="W3" s="47" t="s">
        <v>18</v>
      </c>
      <c r="X3" s="47" t="s">
        <v>19</v>
      </c>
      <c r="Y3" s="47" t="s">
        <v>23</v>
      </c>
      <c r="Z3" s="47" t="s">
        <v>18</v>
      </c>
      <c r="AA3" s="47" t="s">
        <v>19</v>
      </c>
      <c r="AB3" s="47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7" t="s">
        <v>24</v>
      </c>
      <c r="AH3" s="17" t="s">
        <v>25</v>
      </c>
      <c r="AI3" s="17" t="s">
        <v>24</v>
      </c>
      <c r="AJ3" s="17" t="s">
        <v>25</v>
      </c>
      <c r="AK3" s="14" t="s">
        <v>24</v>
      </c>
      <c r="AL3" s="14" t="s">
        <v>25</v>
      </c>
      <c r="AM3" s="14" t="s">
        <v>24</v>
      </c>
      <c r="AN3" s="14" t="s">
        <v>25</v>
      </c>
      <c r="AO3" s="24"/>
      <c r="AP3" s="24"/>
    </row>
    <row r="4" spans="1:42" x14ac:dyDescent="0.25">
      <c r="A4" s="60" t="s">
        <v>26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3">
        <f>I4+AC4</f>
        <v>1.3305203226000122</v>
      </c>
      <c r="AH4" s="53">
        <f>K4+AD4</f>
        <v>2.1805188367981221</v>
      </c>
      <c r="AI4" s="55">
        <f>AG4*1.2</f>
        <v>1.5966243871200145</v>
      </c>
      <c r="AJ4" s="55">
        <f>AH4*1.2</f>
        <v>2.6166226041577465</v>
      </c>
      <c r="AK4" s="55">
        <f t="shared" ref="AK4:AK25" si="0">(Q4+W4)/B4</f>
        <v>1.3378944945866438</v>
      </c>
      <c r="AL4" s="55">
        <f t="shared" ref="AL4:AL25" si="1">(T4+Z4)/E4</f>
        <v>2.1815022088343299</v>
      </c>
      <c r="AM4" s="55">
        <f t="shared" ref="AM4:AM25" si="2">(R4+X4)/C4</f>
        <v>2.0532136351808479</v>
      </c>
      <c r="AN4" s="55">
        <f t="shared" ref="AN4:AN25" si="3">(U4+V4+AA4+AB4)/(F4+G4)</f>
        <v>3.0793226931744515</v>
      </c>
      <c r="AO4" s="55">
        <f>'30.06.2019'!AM4+'30.06.2019'!AN4</f>
        <v>2.976392359241339</v>
      </c>
      <c r="AP4" s="55">
        <f>'30.06.2019'!AO4+'30.06.2019'!AP4</f>
        <v>3.1521374413234899</v>
      </c>
    </row>
    <row r="5" spans="1:42" x14ac:dyDescent="0.25">
      <c r="A5" s="60" t="s">
        <v>27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4">W5/B5</f>
        <v>0</v>
      </c>
      <c r="AD5" s="53">
        <f t="shared" ref="AD5:AD42" si="5">Z5/E5</f>
        <v>0</v>
      </c>
      <c r="AE5" s="53">
        <f t="shared" ref="AE5:AE42" si="6">(X5+Y5)/(C5+D5)</f>
        <v>0</v>
      </c>
      <c r="AF5" s="53">
        <f t="shared" ref="AF5:AF42" si="7">(AA5+AB5)/(F5+G5)</f>
        <v>0</v>
      </c>
      <c r="AG5" s="53">
        <f t="shared" ref="AG5:AG42" si="8">I5+AC5</f>
        <v>0.9</v>
      </c>
      <c r="AH5" s="53">
        <f t="shared" ref="AH5:AH42" si="9">K5+AD5</f>
        <v>1.0900000000000001</v>
      </c>
      <c r="AI5" s="55">
        <f t="shared" ref="AI5:AJ42" si="10">AG5*1.2</f>
        <v>1.08</v>
      </c>
      <c r="AJ5" s="55">
        <f t="shared" si="10"/>
        <v>1.3080000000000001</v>
      </c>
      <c r="AK5" s="55">
        <f t="shared" si="0"/>
        <v>0.83448706250065552</v>
      </c>
      <c r="AL5" s="55">
        <f t="shared" si="1"/>
        <v>1.0513394445204542</v>
      </c>
      <c r="AM5" s="55">
        <f t="shared" si="2"/>
        <v>0.77812921961415382</v>
      </c>
      <c r="AN5" s="55">
        <f t="shared" si="3"/>
        <v>1.2934140769794407</v>
      </c>
      <c r="AO5" s="55">
        <f>'30.06.2019'!AM5+'30.06.2019'!AN5</f>
        <v>2.7076518275706838</v>
      </c>
      <c r="AP5" s="55">
        <f>'30.06.2019'!AO5+'30.06.2019'!AP5</f>
        <v>2.8602408708562361</v>
      </c>
    </row>
    <row r="6" spans="1:42" s="15" customFormat="1" x14ac:dyDescent="0.25">
      <c r="A6" s="60" t="s">
        <v>28</v>
      </c>
      <c r="B6" s="63">
        <v>44.539000000000001</v>
      </c>
      <c r="C6" s="63">
        <v>0</v>
      </c>
      <c r="D6" s="63">
        <v>0</v>
      </c>
      <c r="E6" s="63">
        <v>43.347999999999999</v>
      </c>
      <c r="F6" s="63">
        <v>0</v>
      </c>
      <c r="G6" s="63">
        <v>0</v>
      </c>
      <c r="H6" s="63"/>
      <c r="I6" s="63">
        <v>0.73</v>
      </c>
      <c r="J6" s="63"/>
      <c r="K6" s="63">
        <v>0.59</v>
      </c>
      <c r="L6" s="63"/>
      <c r="M6" s="63">
        <v>0.88</v>
      </c>
      <c r="N6" s="63"/>
      <c r="O6" s="63">
        <v>0.71</v>
      </c>
      <c r="P6" s="63"/>
      <c r="Q6" s="63">
        <v>32.47</v>
      </c>
      <c r="R6" s="63"/>
      <c r="S6" s="63"/>
      <c r="T6" s="63">
        <v>25.533000000000001</v>
      </c>
      <c r="U6" s="63"/>
      <c r="V6" s="63"/>
      <c r="W6" s="63">
        <v>7.8680000000000003</v>
      </c>
      <c r="X6" s="63"/>
      <c r="Y6" s="63"/>
      <c r="Z6" s="63">
        <v>5.8470000000000004</v>
      </c>
      <c r="AA6" s="63"/>
      <c r="AB6" s="63"/>
      <c r="AC6" s="63">
        <f t="shared" si="4"/>
        <v>0.17665416825703317</v>
      </c>
      <c r="AD6" s="63">
        <f t="shared" si="5"/>
        <v>0.13488511580695767</v>
      </c>
      <c r="AE6" s="63"/>
      <c r="AF6" s="63"/>
      <c r="AG6" s="53">
        <f t="shared" si="8"/>
        <v>0.90665416825703316</v>
      </c>
      <c r="AH6" s="53">
        <f t="shared" si="9"/>
        <v>0.72488511580695758</v>
      </c>
      <c r="AI6" s="55">
        <f t="shared" si="10"/>
        <v>1.0879850019084398</v>
      </c>
      <c r="AJ6" s="55">
        <f t="shared" si="10"/>
        <v>0.86986213896834907</v>
      </c>
      <c r="AK6" s="64">
        <f t="shared" si="0"/>
        <v>0.90567816969397608</v>
      </c>
      <c r="AL6" s="64">
        <f t="shared" si="1"/>
        <v>0.72390883085724844</v>
      </c>
      <c r="AM6" s="64"/>
      <c r="AN6" s="64"/>
      <c r="AO6" s="55">
        <f>'30.06.2019'!AM6+'30.06.2019'!AN6</f>
        <v>1.5474830610357455</v>
      </c>
      <c r="AP6" s="55">
        <f>'30.06.2019'!AO6+'30.06.2019'!AP6</f>
        <v>0</v>
      </c>
    </row>
    <row r="7" spans="1:42" x14ac:dyDescent="0.25">
      <c r="A7" s="6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11">I7*1.2</f>
        <v>0.95910406086235145</v>
      </c>
      <c r="N7" s="55">
        <f t="shared" si="11"/>
        <v>0.96185727023546108</v>
      </c>
      <c r="O7" s="55">
        <f t="shared" si="11"/>
        <v>1.3192409751053764</v>
      </c>
      <c r="P7" s="55">
        <f t="shared" si="11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3">
        <f t="shared" si="8"/>
        <v>0.79925338405195956</v>
      </c>
      <c r="AH7" s="53">
        <f t="shared" si="9"/>
        <v>1.0993674792544803</v>
      </c>
      <c r="AI7" s="55">
        <f t="shared" si="10"/>
        <v>0.95910406086235145</v>
      </c>
      <c r="AJ7" s="55">
        <f t="shared" si="10"/>
        <v>1.3192409751053764</v>
      </c>
      <c r="AK7" s="55">
        <f t="shared" si="0"/>
        <v>0.79925338405195956</v>
      </c>
      <c r="AL7" s="55">
        <f t="shared" si="1"/>
        <v>1.0993674792544803</v>
      </c>
      <c r="AM7" s="55">
        <f t="shared" si="2"/>
        <v>0.80154772519621764</v>
      </c>
      <c r="AN7" s="55">
        <f t="shared" si="3"/>
        <v>1.6965011825839753</v>
      </c>
      <c r="AO7" s="55">
        <f>'30.06.2019'!AM7+'30.06.2019'!AN7</f>
        <v>2.4089438274201651</v>
      </c>
      <c r="AP7" s="55">
        <f>'30.06.2019'!AO7+'30.06.2019'!AP7</f>
        <v>2.5116513633100723</v>
      </c>
    </row>
    <row r="8" spans="1:42" x14ac:dyDescent="0.25">
      <c r="A8" s="6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11"/>
        <v>0.95910406086235145</v>
      </c>
      <c r="N8" s="55">
        <f t="shared" si="11"/>
        <v>0.96185727023546108</v>
      </c>
      <c r="O8" s="55">
        <f t="shared" si="11"/>
        <v>1.3192409751053764</v>
      </c>
      <c r="P8" s="55">
        <f t="shared" si="11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12">W8/B8</f>
        <v>0</v>
      </c>
      <c r="AD8" s="53">
        <f t="shared" ref="AD8" si="13">Z8/E8</f>
        <v>0</v>
      </c>
      <c r="AE8" s="53">
        <f t="shared" ref="AE8" si="14">(X8+Y8)/(C8+D8)</f>
        <v>0</v>
      </c>
      <c r="AF8" s="53">
        <f t="shared" ref="AF8" si="15">(AA8+AB8)/(F8+G8)</f>
        <v>0</v>
      </c>
      <c r="AG8" s="53">
        <f t="shared" ref="AG8" si="16">I8+AC8</f>
        <v>0.79925338405195956</v>
      </c>
      <c r="AH8" s="53">
        <f t="shared" ref="AH8" si="17">K8+AD8</f>
        <v>1.0993674792544803</v>
      </c>
      <c r="AI8" s="55">
        <f t="shared" ref="AI8" si="18">AG8*1.2</f>
        <v>0.95910406086235145</v>
      </c>
      <c r="AJ8" s="55">
        <f t="shared" ref="AJ8" si="19">AH8*1.2</f>
        <v>1.3192409751053764</v>
      </c>
      <c r="AK8" s="55">
        <f t="shared" ref="AK8" si="20">(Q8+W8)/B8</f>
        <v>0.79925338405195956</v>
      </c>
      <c r="AL8" s="55">
        <f t="shared" ref="AL8" si="21">(T8+Z8)/E8</f>
        <v>1.0993674792544803</v>
      </c>
      <c r="AM8" s="55">
        <f t="shared" ref="AM8" si="22">(R8+X8)/C8</f>
        <v>0.80154772519621764</v>
      </c>
      <c r="AN8" s="55">
        <f t="shared" ref="AN8" si="23">(U8+V8+AA8+AB8)/(F8+G8)</f>
        <v>1.6965011825839753</v>
      </c>
      <c r="AO8" s="55">
        <f>'30.06.2019'!AM8+'30.06.2019'!AN8</f>
        <v>3.5271853078510595</v>
      </c>
      <c r="AP8" s="55">
        <f>'30.06.2019'!AO8+'30.06.2019'!AP8</f>
        <v>3.2272514638547074</v>
      </c>
    </row>
    <row r="9" spans="1:42" x14ac:dyDescent="0.25">
      <c r="A9" s="60" t="s">
        <v>31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3">
        <f t="shared" si="8"/>
        <v>0.88</v>
      </c>
      <c r="AH9" s="53">
        <f t="shared" si="9"/>
        <v>1.3</v>
      </c>
      <c r="AI9" s="55">
        <f t="shared" si="10"/>
        <v>1.056</v>
      </c>
      <c r="AJ9" s="55">
        <f t="shared" si="10"/>
        <v>1.56</v>
      </c>
      <c r="AK9" s="55">
        <f t="shared" si="0"/>
        <v>0.88003251834997398</v>
      </c>
      <c r="AL9" s="55">
        <f t="shared" si="1"/>
        <v>1.2995790594155217</v>
      </c>
      <c r="AM9" s="55">
        <f t="shared" si="2"/>
        <v>1.0519376194565246</v>
      </c>
      <c r="AN9" s="55">
        <f t="shared" si="3"/>
        <v>1.5630771489392941</v>
      </c>
      <c r="AO9" s="55">
        <f>'30.06.2019'!AM9+'30.06.2019'!AN9</f>
        <v>3.2502102562692308</v>
      </c>
      <c r="AP9" s="55">
        <f>'30.06.2019'!AO9+'30.06.2019'!AP9</f>
        <v>3.4101487521035043</v>
      </c>
    </row>
    <row r="10" spans="1:42" x14ac:dyDescent="0.25">
      <c r="A10" s="60" t="s">
        <v>32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v>0.61</v>
      </c>
      <c r="J10" s="53">
        <v>0.71</v>
      </c>
      <c r="K10" s="53">
        <v>0.8</v>
      </c>
      <c r="L10" s="53">
        <v>0.84</v>
      </c>
      <c r="M10" s="53">
        <v>0.73199999999999998</v>
      </c>
      <c r="N10" s="53">
        <v>0.85199999999999998</v>
      </c>
      <c r="O10" s="53">
        <v>0.96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 s="53">
        <f t="shared" si="4"/>
        <v>1.0967769959169489E-2</v>
      </c>
      <c r="AD10" s="53">
        <f t="shared" si="5"/>
        <v>0</v>
      </c>
      <c r="AE10" s="53">
        <f t="shared" si="6"/>
        <v>0.10334020974245813</v>
      </c>
      <c r="AF10" s="53">
        <f t="shared" si="7"/>
        <v>0</v>
      </c>
      <c r="AG10" s="53">
        <f t="shared" si="8"/>
        <v>0.62096776995916947</v>
      </c>
      <c r="AH10" s="53">
        <f t="shared" si="9"/>
        <v>0.8</v>
      </c>
      <c r="AI10" s="55">
        <f t="shared" si="10"/>
        <v>0.74516132395100332</v>
      </c>
      <c r="AJ10" s="55">
        <f t="shared" si="10"/>
        <v>0.96</v>
      </c>
      <c r="AK10" s="55">
        <f t="shared" si="0"/>
        <v>0.61889388411085056</v>
      </c>
      <c r="AL10" s="55">
        <f t="shared" si="1"/>
        <v>0.79558602983379723</v>
      </c>
      <c r="AM10" s="55">
        <f t="shared" si="2"/>
        <v>0.81573140314685566</v>
      </c>
      <c r="AN10" s="55">
        <f t="shared" si="3"/>
        <v>0.84199271802577591</v>
      </c>
      <c r="AO10" s="55">
        <f>'30.06.2019'!AM10+'30.06.2019'!AN10</f>
        <v>1.9443159360555007</v>
      </c>
      <c r="AP10" s="55">
        <f>'30.06.2019'!AO10+'30.06.2019'!AP10</f>
        <v>2.2869693782474414</v>
      </c>
    </row>
    <row r="11" spans="1:42" x14ac:dyDescent="0.25">
      <c r="A11" s="60" t="s">
        <v>33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v>0.98</v>
      </c>
      <c r="J11" s="53">
        <v>0.98</v>
      </c>
      <c r="K11" s="53">
        <v>1.3</v>
      </c>
      <c r="L11" s="53">
        <v>1.3</v>
      </c>
      <c r="M11" s="53">
        <v>1.1759999999999999</v>
      </c>
      <c r="N11" s="53">
        <v>1.1759999999999999</v>
      </c>
      <c r="O11" s="53">
        <v>1.56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29.277999999999999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0</v>
      </c>
      <c r="AD11" s="53">
        <f t="shared" si="5"/>
        <v>0</v>
      </c>
      <c r="AE11" s="53">
        <f t="shared" si="6"/>
        <v>0</v>
      </c>
      <c r="AF11" s="53">
        <f t="shared" si="7"/>
        <v>0</v>
      </c>
      <c r="AG11" s="53">
        <f t="shared" si="8"/>
        <v>0.98</v>
      </c>
      <c r="AH11" s="53">
        <f t="shared" si="9"/>
        <v>1.3</v>
      </c>
      <c r="AI11" s="55">
        <f t="shared" si="10"/>
        <v>1.1759999999999999</v>
      </c>
      <c r="AJ11" s="55">
        <f t="shared" si="10"/>
        <v>1.56</v>
      </c>
      <c r="AK11" s="55">
        <f t="shared" si="0"/>
        <v>0.97989817704056492</v>
      </c>
      <c r="AL11" s="55">
        <f t="shared" si="1"/>
        <v>1.299988393108823</v>
      </c>
      <c r="AM11" s="55">
        <f t="shared" si="2"/>
        <v>0.98074142916150364</v>
      </c>
      <c r="AN11" s="55">
        <f t="shared" si="3"/>
        <v>1.2678339818417639</v>
      </c>
      <c r="AO11" s="55">
        <f>'30.06.2019'!AM11+'30.06.2019'!AN11</f>
        <v>3.369526557731219</v>
      </c>
      <c r="AP11" s="55">
        <f>'30.06.2019'!AO11+'30.06.2019'!AP11</f>
        <v>3.3341590544567632</v>
      </c>
    </row>
    <row r="12" spans="1:42" s="15" customFormat="1" x14ac:dyDescent="0.25">
      <c r="A12" s="60" t="s">
        <v>34</v>
      </c>
      <c r="B12" s="63">
        <v>36.872999999999998</v>
      </c>
      <c r="C12" s="63">
        <v>11.788</v>
      </c>
      <c r="D12" s="63">
        <v>0</v>
      </c>
      <c r="E12" s="63">
        <v>36.313000000000002</v>
      </c>
      <c r="F12" s="63">
        <v>7.87</v>
      </c>
      <c r="G12" s="63">
        <v>0</v>
      </c>
      <c r="H12" s="63"/>
      <c r="I12" s="63">
        <v>0.8</v>
      </c>
      <c r="J12" s="63">
        <v>0.8</v>
      </c>
      <c r="K12" s="63">
        <v>1.6</v>
      </c>
      <c r="L12" s="63">
        <v>1.6</v>
      </c>
      <c r="M12" s="63">
        <v>0.96</v>
      </c>
      <c r="N12" s="63">
        <v>0.96</v>
      </c>
      <c r="O12" s="63">
        <v>1.92</v>
      </c>
      <c r="P12" s="63">
        <v>1.92</v>
      </c>
      <c r="Q12" s="63">
        <v>25.811</v>
      </c>
      <c r="R12" s="63">
        <v>8.2520000000000007</v>
      </c>
      <c r="S12" s="63">
        <v>0</v>
      </c>
      <c r="T12" s="63">
        <v>53.38</v>
      </c>
      <c r="U12" s="63">
        <v>11.569000000000001</v>
      </c>
      <c r="V12" s="63"/>
      <c r="W12" s="63"/>
      <c r="X12" s="63"/>
      <c r="Y12" s="63"/>
      <c r="Z12" s="63"/>
      <c r="AA12" s="63"/>
      <c r="AB12" s="63"/>
      <c r="AC12" s="63">
        <f t="shared" si="4"/>
        <v>0</v>
      </c>
      <c r="AD12" s="63">
        <f t="shared" si="5"/>
        <v>0</v>
      </c>
      <c r="AE12" s="63">
        <f t="shared" si="6"/>
        <v>0</v>
      </c>
      <c r="AF12" s="63">
        <f t="shared" si="7"/>
        <v>0</v>
      </c>
      <c r="AG12" s="53">
        <f t="shared" si="8"/>
        <v>0.8</v>
      </c>
      <c r="AH12" s="53">
        <f t="shared" si="9"/>
        <v>1.6</v>
      </c>
      <c r="AI12" s="55">
        <f t="shared" si="10"/>
        <v>0.96</v>
      </c>
      <c r="AJ12" s="55">
        <f t="shared" si="10"/>
        <v>1.92</v>
      </c>
      <c r="AK12" s="64">
        <f t="shared" si="0"/>
        <v>0.69999728798850114</v>
      </c>
      <c r="AL12" s="64">
        <f t="shared" si="1"/>
        <v>1.4699969707818137</v>
      </c>
      <c r="AM12" s="64">
        <f t="shared" si="2"/>
        <v>0.70003393281303028</v>
      </c>
      <c r="AN12" s="64">
        <f t="shared" si="3"/>
        <v>1.470012706480305</v>
      </c>
      <c r="AO12" s="55">
        <f>'30.06.2019'!AM12+'30.06.2019'!AN12</f>
        <v>2.8800019487105999</v>
      </c>
      <c r="AP12" s="55">
        <f>'30.06.2019'!AO12+'30.06.2019'!AP12</f>
        <v>2.879972352297643</v>
      </c>
    </row>
    <row r="13" spans="1:42" x14ac:dyDescent="0.25">
      <c r="A13" s="6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v>1.1499999999999999</v>
      </c>
      <c r="J13" s="53">
        <v>1.21</v>
      </c>
      <c r="K13" s="53">
        <v>1.3</v>
      </c>
      <c r="L13" s="53">
        <v>1.33</v>
      </c>
      <c r="M13" s="53">
        <v>1.38</v>
      </c>
      <c r="N13" s="53">
        <v>1.45</v>
      </c>
      <c r="O13" s="53">
        <v>1.56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 s="53">
        <f t="shared" si="4"/>
        <v>0</v>
      </c>
      <c r="AD13" s="53">
        <f t="shared" si="5"/>
        <v>0</v>
      </c>
      <c r="AE13" s="53">
        <f t="shared" si="6"/>
        <v>0</v>
      </c>
      <c r="AF13" s="53">
        <f t="shared" si="7"/>
        <v>0</v>
      </c>
      <c r="AG13" s="53">
        <f t="shared" si="8"/>
        <v>1.1499999999999999</v>
      </c>
      <c r="AH13" s="53">
        <f t="shared" si="9"/>
        <v>1.3</v>
      </c>
      <c r="AI13" s="55">
        <f t="shared" si="10"/>
        <v>1.38</v>
      </c>
      <c r="AJ13" s="55">
        <f t="shared" si="10"/>
        <v>1.56</v>
      </c>
      <c r="AK13" s="55">
        <f t="shared" si="0"/>
        <v>1.1520338946782789</v>
      </c>
      <c r="AL13" s="55">
        <f t="shared" si="1"/>
        <v>1.3016703656114941</v>
      </c>
      <c r="AM13" s="55">
        <f t="shared" si="2"/>
        <v>1.2099607267705321</v>
      </c>
      <c r="AN13" s="55">
        <f t="shared" si="3"/>
        <v>1.3286790266512165</v>
      </c>
      <c r="AO13" s="55">
        <f>'30.06.2019'!AM13+'30.06.2019'!AN13</f>
        <v>2.9251224546724925</v>
      </c>
      <c r="AP13" s="55">
        <f>'30.06.2019'!AO13+'30.06.2019'!AP13</f>
        <v>3.014076153053376</v>
      </c>
    </row>
    <row r="14" spans="1:42" x14ac:dyDescent="0.25">
      <c r="A14" s="60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5"/>
      <c r="AJ14" s="55"/>
      <c r="AK14" s="55"/>
      <c r="AL14" s="55"/>
      <c r="AM14" s="55"/>
      <c r="AN14" s="55"/>
      <c r="AO14" s="55">
        <f>'30.06.2019'!AM14+'30.06.2019'!AN14</f>
        <v>3.3952494865593348</v>
      </c>
      <c r="AP14" s="55">
        <f>'30.06.2019'!AO14+'30.06.2019'!AP14</f>
        <v>3.4472180867716382</v>
      </c>
    </row>
    <row r="15" spans="1:42" x14ac:dyDescent="0.25">
      <c r="A15" s="6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v>0.88</v>
      </c>
      <c r="J15" s="53">
        <v>0.88</v>
      </c>
      <c r="K15" s="53">
        <v>0.91</v>
      </c>
      <c r="L15" s="53">
        <v>0.91</v>
      </c>
      <c r="M15" s="53">
        <v>1.06</v>
      </c>
      <c r="N15" s="53">
        <v>1.06</v>
      </c>
      <c r="O15" s="53">
        <v>1.0900000000000001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 s="53">
        <f t="shared" si="4"/>
        <v>0.11849604637715984</v>
      </c>
      <c r="AD15" s="53">
        <f t="shared" si="5"/>
        <v>0.11882713454940048</v>
      </c>
      <c r="AE15" s="53">
        <f t="shared" si="6"/>
        <v>7.8722718617255022E-2</v>
      </c>
      <c r="AF15" s="53">
        <f t="shared" si="7"/>
        <v>6.5533099571828804E-2</v>
      </c>
      <c r="AG15" s="53">
        <f t="shared" si="8"/>
        <v>0.99849604637715983</v>
      </c>
      <c r="AH15" s="53">
        <f t="shared" si="9"/>
        <v>1.0288271345494004</v>
      </c>
      <c r="AI15" s="55">
        <f t="shared" si="10"/>
        <v>1.1981952556525917</v>
      </c>
      <c r="AJ15" s="55">
        <f t="shared" si="10"/>
        <v>1.2345925614592805</v>
      </c>
      <c r="AK15" s="55">
        <f t="shared" si="0"/>
        <v>0.99849814896860367</v>
      </c>
      <c r="AL15" s="55">
        <f t="shared" si="1"/>
        <v>1.0288065780725819</v>
      </c>
      <c r="AM15" s="55">
        <f t="shared" si="2"/>
        <v>0.95872857770616671</v>
      </c>
      <c r="AN15" s="55">
        <f t="shared" si="3"/>
        <v>0.97554666713653904</v>
      </c>
      <c r="AO15" s="55">
        <f>'30.06.2019'!AM15+'30.06.2019'!AN15</f>
        <v>2.4900076838327925</v>
      </c>
      <c r="AP15" s="55">
        <f>'30.06.2019'!AO15+'30.06.2019'!AP15</f>
        <v>2.547676127076969</v>
      </c>
    </row>
    <row r="16" spans="1:42" s="15" customFormat="1" x14ac:dyDescent="0.25">
      <c r="A16" s="60" t="s">
        <v>38</v>
      </c>
      <c r="B16" s="63">
        <v>48.48</v>
      </c>
      <c r="C16" s="63">
        <v>6.8789999999999996</v>
      </c>
      <c r="D16" s="63">
        <v>7.4999999999999997E-2</v>
      </c>
      <c r="E16" s="63">
        <v>46.804000000000002</v>
      </c>
      <c r="F16" s="63">
        <v>4.7789999999999999</v>
      </c>
      <c r="G16" s="63"/>
      <c r="H16" s="63"/>
      <c r="I16" s="63">
        <v>1.1399999999999999</v>
      </c>
      <c r="J16" s="63">
        <v>1.68</v>
      </c>
      <c r="K16" s="63">
        <v>1.68</v>
      </c>
      <c r="L16" s="63">
        <v>2.71</v>
      </c>
      <c r="M16" s="63">
        <v>1.3680000000000001</v>
      </c>
      <c r="N16" s="63">
        <v>2.016</v>
      </c>
      <c r="O16" s="63">
        <v>2.016</v>
      </c>
      <c r="P16" s="63">
        <v>3.2519999999999998</v>
      </c>
      <c r="Q16" s="63">
        <v>55.267000000000003</v>
      </c>
      <c r="R16" s="63">
        <v>11.557</v>
      </c>
      <c r="S16" s="63">
        <v>0.126</v>
      </c>
      <c r="T16" s="63">
        <v>78.631</v>
      </c>
      <c r="U16" s="63">
        <v>12.951000000000001</v>
      </c>
      <c r="V16" s="63">
        <v>0</v>
      </c>
      <c r="W16" s="63">
        <v>7.694</v>
      </c>
      <c r="X16" s="63">
        <v>0.33</v>
      </c>
      <c r="Y16" s="63">
        <v>1.9E-2</v>
      </c>
      <c r="Z16" s="63">
        <v>0</v>
      </c>
      <c r="AA16" s="63">
        <v>0</v>
      </c>
      <c r="AB16" s="63">
        <v>0</v>
      </c>
      <c r="AC16" s="63">
        <f t="shared" si="4"/>
        <v>0.15870462046204623</v>
      </c>
      <c r="AD16" s="63">
        <f t="shared" si="5"/>
        <v>0</v>
      </c>
      <c r="AE16" s="63">
        <f t="shared" si="6"/>
        <v>5.0186942766752951E-2</v>
      </c>
      <c r="AF16" s="63">
        <f t="shared" si="7"/>
        <v>0</v>
      </c>
      <c r="AG16" s="53">
        <f t="shared" si="8"/>
        <v>1.298704620462046</v>
      </c>
      <c r="AH16" s="53">
        <f t="shared" si="9"/>
        <v>1.68</v>
      </c>
      <c r="AI16" s="55">
        <f t="shared" si="10"/>
        <v>1.5584455445544552</v>
      </c>
      <c r="AJ16" s="55">
        <f t="shared" si="10"/>
        <v>2.016</v>
      </c>
      <c r="AK16" s="64">
        <f t="shared" si="0"/>
        <v>1.2987004950495051</v>
      </c>
      <c r="AL16" s="64">
        <f t="shared" si="1"/>
        <v>1.6800059823946671</v>
      </c>
      <c r="AM16" s="64">
        <f t="shared" si="2"/>
        <v>1.7280127925570579</v>
      </c>
      <c r="AN16" s="64">
        <f t="shared" si="3"/>
        <v>2.7099811676082863</v>
      </c>
      <c r="AO16" s="55">
        <f>'30.06.2019'!AM16+'30.06.2019'!AN16</f>
        <v>3.2832252080078854</v>
      </c>
      <c r="AP16" s="55">
        <f>'30.06.2019'!AO16+'30.06.2019'!AP16</f>
        <v>4.6367228075271107</v>
      </c>
    </row>
    <row r="17" spans="1:42" x14ac:dyDescent="0.25">
      <c r="A17" s="60" t="s">
        <v>39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v>1.03</v>
      </c>
      <c r="J17" s="53">
        <v>0.84</v>
      </c>
      <c r="K17" s="53">
        <v>1.03</v>
      </c>
      <c r="L17" s="53">
        <v>0.84</v>
      </c>
      <c r="M17" s="53">
        <f>I17*1.2</f>
        <v>1.236</v>
      </c>
      <c r="N17" s="53">
        <f>J17*1.2</f>
        <v>1.008</v>
      </c>
      <c r="O17" s="53">
        <f>K17*1.2</f>
        <v>1.236</v>
      </c>
      <c r="P17" s="53">
        <f>L17*1.2</f>
        <v>1.008</v>
      </c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>
        <v>0.84299999999999997</v>
      </c>
      <c r="AB17" s="53"/>
      <c r="AC17" s="53">
        <f t="shared" si="4"/>
        <v>6.9620980531868437E-2</v>
      </c>
      <c r="AD17" s="53">
        <f t="shared" si="5"/>
        <v>3.5452454816255349E-2</v>
      </c>
      <c r="AE17" s="53">
        <f t="shared" si="6"/>
        <v>6.6647452986526398E-2</v>
      </c>
      <c r="AF17" s="53">
        <f t="shared" si="7"/>
        <v>7.6448716786070556E-2</v>
      </c>
      <c r="AG17" s="53">
        <f t="shared" si="8"/>
        <v>1.0996209805318684</v>
      </c>
      <c r="AH17" s="53">
        <f t="shared" si="9"/>
        <v>1.0654524548162554</v>
      </c>
      <c r="AI17" s="55">
        <f t="shared" si="10"/>
        <v>1.319545176638242</v>
      </c>
      <c r="AJ17" s="55">
        <f t="shared" si="10"/>
        <v>1.2785429457795063</v>
      </c>
      <c r="AK17" s="55">
        <f t="shared" si="0"/>
        <v>0.51169926678465538</v>
      </c>
      <c r="AL17" s="55">
        <f t="shared" si="1"/>
        <v>1.0327977651216991</v>
      </c>
      <c r="AM17" s="55">
        <f t="shared" si="2"/>
        <v>0.87509244802366659</v>
      </c>
      <c r="AN17" s="55">
        <f t="shared" si="3"/>
        <v>0.86832320667452612</v>
      </c>
      <c r="AO17" s="55">
        <f>'30.06.2019'!AM17+'30.06.2019'!AN17</f>
        <v>3.1767782653446135</v>
      </c>
      <c r="AP17" s="55">
        <f>'30.06.2019'!AO17+'30.06.2019'!AP17</f>
        <v>3.6700487204396044</v>
      </c>
    </row>
    <row r="18" spans="1:42" x14ac:dyDescent="0.25">
      <c r="A18" s="60" t="s">
        <v>40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v>0.88</v>
      </c>
      <c r="J18" s="53">
        <v>1.06</v>
      </c>
      <c r="K18" s="53">
        <v>1.64</v>
      </c>
      <c r="L18" s="53">
        <v>1.97</v>
      </c>
      <c r="M18" s="53">
        <v>1.06</v>
      </c>
      <c r="N18" s="53">
        <v>1.27</v>
      </c>
      <c r="O18" s="53">
        <v>1.97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f t="shared" si="4"/>
        <v>0</v>
      </c>
      <c r="AD18" s="53">
        <f t="shared" si="5"/>
        <v>0</v>
      </c>
      <c r="AE18" s="53">
        <f t="shared" si="6"/>
        <v>0</v>
      </c>
      <c r="AF18" s="53">
        <f t="shared" si="7"/>
        <v>0</v>
      </c>
      <c r="AG18" s="53">
        <f t="shared" si="8"/>
        <v>0.88</v>
      </c>
      <c r="AH18" s="53">
        <f t="shared" si="9"/>
        <v>1.64</v>
      </c>
      <c r="AI18" s="55">
        <f t="shared" si="10"/>
        <v>1.056</v>
      </c>
      <c r="AJ18" s="55">
        <f t="shared" si="10"/>
        <v>1.9679999999999997</v>
      </c>
      <c r="AK18" s="55">
        <f t="shared" si="0"/>
        <v>0.87942701671976364</v>
      </c>
      <c r="AL18" s="55">
        <f t="shared" si="1"/>
        <v>1.639238711141366</v>
      </c>
      <c r="AM18" s="55">
        <f t="shared" si="2"/>
        <v>1.0438565051643804</v>
      </c>
      <c r="AN18" s="55">
        <f t="shared" si="3"/>
        <v>1.8885325850953669</v>
      </c>
      <c r="AO18" s="55">
        <f>'30.06.2019'!AM18+'30.06.2019'!AN18</f>
        <v>3.6390931948782277</v>
      </c>
      <c r="AP18" s="55">
        <f>'30.06.2019'!AO18+'30.06.2019'!AP18</f>
        <v>3.6400147252258206</v>
      </c>
    </row>
    <row r="19" spans="1:42" x14ac:dyDescent="0.25">
      <c r="A19" s="62" t="s">
        <v>41</v>
      </c>
      <c r="B19" s="53" t="s">
        <v>69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>
        <f t="shared" si="8"/>
        <v>0</v>
      </c>
      <c r="AH19" s="53">
        <f t="shared" si="9"/>
        <v>0</v>
      </c>
      <c r="AI19" s="55">
        <f t="shared" si="10"/>
        <v>0</v>
      </c>
      <c r="AJ19" s="55">
        <f t="shared" si="10"/>
        <v>0</v>
      </c>
      <c r="AK19" s="55"/>
      <c r="AL19" s="55"/>
      <c r="AM19" s="55"/>
      <c r="AN19" s="55"/>
      <c r="AO19" s="55">
        <f>'30.06.2019'!AM19+'30.06.2019'!AN19</f>
        <v>2.608425385269086</v>
      </c>
      <c r="AP19" s="55">
        <f>'30.06.2019'!AO19+'30.06.2019'!AP19</f>
        <v>3.140538108047874</v>
      </c>
    </row>
    <row r="20" spans="1:42" x14ac:dyDescent="0.25">
      <c r="A20" s="60" t="s">
        <v>42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4">
        <f>Q20/B20</f>
        <v>0.87777395318700902</v>
      </c>
      <c r="J20" s="54">
        <f>R20/C20</f>
        <v>0.94025494872921966</v>
      </c>
      <c r="K20" s="54">
        <f>T20/E20</f>
        <v>1.6651235270605973</v>
      </c>
      <c r="L20" s="54">
        <f>U20/F20</f>
        <v>2.1628588419743742</v>
      </c>
      <c r="M20" s="55">
        <f>I20*1.2</f>
        <v>1.0533287438244108</v>
      </c>
      <c r="N20" s="55">
        <f>J20*1.2</f>
        <v>1.1283059384750636</v>
      </c>
      <c r="O20" s="55">
        <f>K20*1.2</f>
        <v>1.9981482324727167</v>
      </c>
      <c r="P20" s="55">
        <f>L20*1.2</f>
        <v>2.5954306103692488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 s="53">
        <f t="shared" si="4"/>
        <v>5.9174293350611491E-3</v>
      </c>
      <c r="AD20" s="53">
        <f t="shared" si="5"/>
        <v>5.889227873654812E-3</v>
      </c>
      <c r="AE20" s="53">
        <f t="shared" si="6"/>
        <v>1.4628205774898577E-3</v>
      </c>
      <c r="AF20" s="53">
        <f t="shared" si="7"/>
        <v>9.4609936746499425E-4</v>
      </c>
      <c r="AG20" s="53">
        <f t="shared" si="8"/>
        <v>0.88369138252207013</v>
      </c>
      <c r="AH20" s="53">
        <f t="shared" si="9"/>
        <v>1.6710127549342522</v>
      </c>
      <c r="AI20" s="55">
        <f t="shared" si="10"/>
        <v>1.0604296590264841</v>
      </c>
      <c r="AJ20" s="55">
        <f t="shared" si="10"/>
        <v>2.0052153059211024</v>
      </c>
      <c r="AK20" s="55">
        <f t="shared" si="0"/>
        <v>0.88369138252207025</v>
      </c>
      <c r="AL20" s="55">
        <f t="shared" si="1"/>
        <v>1.6710127549342522</v>
      </c>
      <c r="AM20" s="55">
        <f t="shared" si="2"/>
        <v>0.94171776930670958</v>
      </c>
      <c r="AN20" s="55">
        <f t="shared" si="3"/>
        <v>2.1638049413418394</v>
      </c>
      <c r="AO20" s="55" t="e">
        <f>'30.06.2019'!AM20+'30.06.2019'!AN20</f>
        <v>#DIV/0!</v>
      </c>
      <c r="AP20" s="55" t="e">
        <f>'30.06.2019'!AO20+'30.06.2019'!AP20</f>
        <v>#DIV/0!</v>
      </c>
    </row>
    <row r="21" spans="1:42" x14ac:dyDescent="0.25">
      <c r="A21" s="60" t="s">
        <v>101</v>
      </c>
      <c r="B21" s="63">
        <v>27.053999999999998</v>
      </c>
      <c r="C21" s="63">
        <v>8.9260000000000002</v>
      </c>
      <c r="D21" s="63">
        <v>0</v>
      </c>
      <c r="E21" s="63">
        <v>24.202999999999999</v>
      </c>
      <c r="F21" s="63">
        <v>3.0680000000000001</v>
      </c>
      <c r="G21" s="63">
        <v>0</v>
      </c>
      <c r="H21" s="63"/>
      <c r="I21" s="63">
        <v>0.8</v>
      </c>
      <c r="J21" s="63">
        <v>0.8</v>
      </c>
      <c r="K21" s="63">
        <v>1.1399999999999999</v>
      </c>
      <c r="L21" s="63">
        <v>1.1399999999999999</v>
      </c>
      <c r="M21" s="63">
        <v>0.96</v>
      </c>
      <c r="N21" s="63">
        <v>0.96</v>
      </c>
      <c r="O21" s="63">
        <v>1.37</v>
      </c>
      <c r="P21" s="63">
        <v>1.37</v>
      </c>
      <c r="Q21" s="63">
        <v>20.622</v>
      </c>
      <c r="R21" s="63">
        <v>8.1769999999999996</v>
      </c>
      <c r="S21" s="63">
        <v>0</v>
      </c>
      <c r="T21" s="63">
        <v>26.148</v>
      </c>
      <c r="U21" s="63">
        <v>4.976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f t="shared" ref="AC21" si="24">W21/B21</f>
        <v>0</v>
      </c>
      <c r="AD21" s="63">
        <f t="shared" ref="AD21" si="25">Z21/E21</f>
        <v>0</v>
      </c>
      <c r="AE21" s="63">
        <f t="shared" ref="AE21" si="26">(X21+Y21)/(C21+D21)</f>
        <v>0</v>
      </c>
      <c r="AF21" s="63">
        <f t="shared" ref="AF21" si="27">(AA21+AB21)/(F21+G21)</f>
        <v>0</v>
      </c>
      <c r="AG21" s="53">
        <f t="shared" ref="AG21" si="28">I21+AC21</f>
        <v>0.8</v>
      </c>
      <c r="AH21" s="53">
        <f t="shared" ref="AH21" si="29">K21+AD21</f>
        <v>1.1399999999999999</v>
      </c>
      <c r="AI21" s="55">
        <f t="shared" ref="AI21" si="30">AG21*1.2</f>
        <v>0.96</v>
      </c>
      <c r="AJ21" s="55">
        <f t="shared" ref="AJ21" si="31">AH21*1.2</f>
        <v>1.3679999999999999</v>
      </c>
      <c r="AK21" s="64">
        <f t="shared" ref="AK21" si="32">(Q21+W21)/B21</f>
        <v>0.76225327123530717</v>
      </c>
      <c r="AL21" s="64">
        <f t="shared" ref="AL21" si="33">(T21+Z21)/E21</f>
        <v>1.0803619386026526</v>
      </c>
      <c r="AM21" s="64">
        <f t="shared" ref="AM21" si="34">(R21+X21)/C21</f>
        <v>0.9160878332959892</v>
      </c>
      <c r="AN21" s="64">
        <f t="shared" ref="AN21" si="35">(U21+V21+AA21+AB21)/(F21+G21)</f>
        <v>1.621903520208605</v>
      </c>
      <c r="AO21" s="55">
        <f>'30.06.2019'!AM21+'30.06.2019'!AN21</f>
        <v>2.4806768758188893</v>
      </c>
      <c r="AP21" s="55">
        <f>'30.06.2019'!AO21+'30.06.2019'!AP21</f>
        <v>2.539208025949629</v>
      </c>
    </row>
    <row r="22" spans="1:42" s="15" customFormat="1" x14ac:dyDescent="0.25">
      <c r="A22" s="60" t="s">
        <v>43</v>
      </c>
      <c r="B22" s="63">
        <v>27.053999999999998</v>
      </c>
      <c r="C22" s="63">
        <v>8.9260000000000002</v>
      </c>
      <c r="D22" s="63">
        <v>0</v>
      </c>
      <c r="E22" s="63">
        <v>24.202999999999999</v>
      </c>
      <c r="F22" s="63">
        <v>3.0680000000000001</v>
      </c>
      <c r="G22" s="63">
        <v>0</v>
      </c>
      <c r="H22" s="63"/>
      <c r="I22" s="63">
        <v>0.8</v>
      </c>
      <c r="J22" s="63">
        <v>0.8</v>
      </c>
      <c r="K22" s="63">
        <v>1.1399999999999999</v>
      </c>
      <c r="L22" s="63">
        <v>1.1399999999999999</v>
      </c>
      <c r="M22" s="63">
        <v>0.96</v>
      </c>
      <c r="N22" s="63">
        <v>0.96</v>
      </c>
      <c r="O22" s="63">
        <v>1.37</v>
      </c>
      <c r="P22" s="63">
        <v>1.37</v>
      </c>
      <c r="Q22" s="63">
        <v>20.622</v>
      </c>
      <c r="R22" s="63">
        <v>8.1769999999999996</v>
      </c>
      <c r="S22" s="63">
        <v>0</v>
      </c>
      <c r="T22" s="63">
        <v>26.148</v>
      </c>
      <c r="U22" s="63">
        <v>4.976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f t="shared" si="4"/>
        <v>0</v>
      </c>
      <c r="AD22" s="63">
        <f t="shared" si="5"/>
        <v>0</v>
      </c>
      <c r="AE22" s="63">
        <f t="shared" si="6"/>
        <v>0</v>
      </c>
      <c r="AF22" s="63">
        <f t="shared" si="7"/>
        <v>0</v>
      </c>
      <c r="AG22" s="53">
        <f t="shared" si="8"/>
        <v>0.8</v>
      </c>
      <c r="AH22" s="53">
        <f t="shared" si="9"/>
        <v>1.1399999999999999</v>
      </c>
      <c r="AI22" s="55">
        <f t="shared" si="10"/>
        <v>0.96</v>
      </c>
      <c r="AJ22" s="55">
        <f t="shared" si="10"/>
        <v>1.3679999999999999</v>
      </c>
      <c r="AK22" s="64">
        <f t="shared" si="0"/>
        <v>0.76225327123530717</v>
      </c>
      <c r="AL22" s="64">
        <f t="shared" si="1"/>
        <v>1.0803619386026526</v>
      </c>
      <c r="AM22" s="64">
        <f t="shared" si="2"/>
        <v>0.9160878332959892</v>
      </c>
      <c r="AN22" s="64">
        <f t="shared" si="3"/>
        <v>1.621903520208605</v>
      </c>
      <c r="AO22" s="55">
        <f>'30.06.2019'!AM22+'30.06.2019'!AN22</f>
        <v>3.1141666762893943</v>
      </c>
      <c r="AP22" s="55">
        <f>'30.06.2019'!AO22+'30.06.2019'!AP22</f>
        <v>3.1055497371915237</v>
      </c>
    </row>
    <row r="23" spans="1:42" x14ac:dyDescent="0.25">
      <c r="A23" s="60" t="s">
        <v>44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3">
        <f t="shared" si="8"/>
        <v>1.1100000000000001</v>
      </c>
      <c r="AH23" s="53">
        <f t="shared" si="9"/>
        <v>1.42</v>
      </c>
      <c r="AI23" s="55">
        <f t="shared" si="10"/>
        <v>1.3320000000000001</v>
      </c>
      <c r="AJ23" s="55">
        <f t="shared" si="10"/>
        <v>1.704</v>
      </c>
      <c r="AK23" s="55">
        <f t="shared" si="0"/>
        <v>1.0845812438757276</v>
      </c>
      <c r="AL23" s="55">
        <f t="shared" si="1"/>
        <v>1.373533830622842</v>
      </c>
      <c r="AM23" s="55">
        <f t="shared" si="2"/>
        <v>1.080019864260884</v>
      </c>
      <c r="AN23" s="55">
        <f t="shared" si="3"/>
        <v>1.3716961563845502</v>
      </c>
      <c r="AO23" s="55">
        <f>'30.06.2019'!AM23+'30.06.2019'!AN23</f>
        <v>3.4585916258973444</v>
      </c>
      <c r="AP23" s="55">
        <f>'30.06.2019'!AO23+'30.06.2019'!AP23</f>
        <v>3.9162913012362903</v>
      </c>
    </row>
    <row r="24" spans="1:42" s="15" customFormat="1" x14ac:dyDescent="0.25">
      <c r="A24" s="60" t="s">
        <v>45</v>
      </c>
      <c r="B24" s="63">
        <v>65.808000000000007</v>
      </c>
      <c r="C24" s="63">
        <v>30.744</v>
      </c>
      <c r="D24" s="63">
        <v>0</v>
      </c>
      <c r="E24" s="63">
        <v>62.63</v>
      </c>
      <c r="F24" s="63">
        <v>20.655000000000001</v>
      </c>
      <c r="G24" s="63"/>
      <c r="H24" s="63"/>
      <c r="I24" s="63">
        <v>0.89</v>
      </c>
      <c r="J24" s="63">
        <v>1.28</v>
      </c>
      <c r="K24" s="63">
        <v>0.89</v>
      </c>
      <c r="L24" s="63">
        <v>1.28</v>
      </c>
      <c r="M24" s="63">
        <v>1.0680000000000001</v>
      </c>
      <c r="N24" s="63">
        <v>1.536</v>
      </c>
      <c r="O24" s="63">
        <v>1.0680000000000001</v>
      </c>
      <c r="P24" s="63">
        <v>1.536</v>
      </c>
      <c r="Q24" s="63">
        <v>58.569000000000003</v>
      </c>
      <c r="R24" s="63">
        <v>39.351999999999997</v>
      </c>
      <c r="S24" s="63">
        <v>0</v>
      </c>
      <c r="T24" s="63">
        <v>56.006</v>
      </c>
      <c r="U24" s="63">
        <v>30.353000000000002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f t="shared" si="4"/>
        <v>0</v>
      </c>
      <c r="AD24" s="63">
        <f t="shared" si="5"/>
        <v>0</v>
      </c>
      <c r="AE24" s="63">
        <f t="shared" si="6"/>
        <v>0</v>
      </c>
      <c r="AF24" s="63">
        <f t="shared" si="7"/>
        <v>0</v>
      </c>
      <c r="AG24" s="53">
        <f t="shared" si="8"/>
        <v>0.89</v>
      </c>
      <c r="AH24" s="53">
        <f t="shared" si="9"/>
        <v>0.89</v>
      </c>
      <c r="AI24" s="55">
        <f t="shared" si="10"/>
        <v>1.0680000000000001</v>
      </c>
      <c r="AJ24" s="55">
        <f t="shared" si="10"/>
        <v>1.0680000000000001</v>
      </c>
      <c r="AK24" s="64">
        <f t="shared" si="0"/>
        <v>0.88999817651349378</v>
      </c>
      <c r="AL24" s="64">
        <f t="shared" si="1"/>
        <v>0.8942359891425834</v>
      </c>
      <c r="AM24" s="64">
        <f t="shared" si="2"/>
        <v>1.2799895914650012</v>
      </c>
      <c r="AN24" s="64">
        <f t="shared" si="3"/>
        <v>1.469523117889131</v>
      </c>
      <c r="AO24" s="55">
        <f>'30.06.2019'!AM24+'30.06.2019'!AN24</f>
        <v>2.250065253262918</v>
      </c>
      <c r="AP24" s="55">
        <f>'30.06.2019'!AO24+'30.06.2019'!AP24</f>
        <v>1.9094685147544661</v>
      </c>
    </row>
    <row r="25" spans="1:42" x14ac:dyDescent="0.25">
      <c r="A25" s="60" t="s">
        <v>46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3">
        <f t="shared" si="8"/>
        <v>0.75</v>
      </c>
      <c r="AH25" s="53">
        <f t="shared" si="9"/>
        <v>1.24</v>
      </c>
      <c r="AI25" s="55">
        <f t="shared" si="10"/>
        <v>0.89999999999999991</v>
      </c>
      <c r="AJ25" s="55">
        <f t="shared" si="10"/>
        <v>1.488</v>
      </c>
      <c r="AK25" s="55">
        <f t="shared" si="0"/>
        <v>0.75615624673314896</v>
      </c>
      <c r="AL25" s="55">
        <f t="shared" si="1"/>
        <v>1.2315762399589876</v>
      </c>
      <c r="AM25" s="55">
        <f t="shared" si="2"/>
        <v>0.65771646125267458</v>
      </c>
      <c r="AN25" s="55">
        <f t="shared" si="3"/>
        <v>1.1102469659745284</v>
      </c>
      <c r="AO25" s="55">
        <f>'30.06.2019'!AM25+'30.06.2019'!AN25</f>
        <v>3.103891830627215</v>
      </c>
      <c r="AP25" s="55">
        <f>'30.06.2019'!AO25+'30.06.2019'!AP25</f>
        <v>3.2224228246698354</v>
      </c>
    </row>
    <row r="26" spans="1:42" x14ac:dyDescent="0.25">
      <c r="A26" s="60" t="s">
        <v>47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3">
        <f t="shared" si="8"/>
        <v>0.95</v>
      </c>
      <c r="AH26" s="53">
        <f t="shared" si="9"/>
        <v>1.2</v>
      </c>
      <c r="AI26" s="55">
        <f t="shared" si="10"/>
        <v>1.1399999999999999</v>
      </c>
      <c r="AJ26" s="55">
        <f t="shared" si="10"/>
        <v>1.44</v>
      </c>
      <c r="AK26" s="55">
        <f>(Q26+W26)/B26</f>
        <v>0.94997561885093085</v>
      </c>
      <c r="AL26" s="55">
        <f>(T26+Z26)/E26</f>
        <v>1.199990389697756</v>
      </c>
      <c r="AM26" s="55">
        <f>(R26+X26)/C26</f>
        <v>1.0500039249548629</v>
      </c>
      <c r="AN26" s="55">
        <f>(U26+V26+AA26+AB26)/(F26+G26)</f>
        <v>1.4598601909633748</v>
      </c>
      <c r="AO26" s="55">
        <f>'30.06.2019'!AM26+'30.06.2019'!AN26</f>
        <v>2.2380594343571887</v>
      </c>
      <c r="AP26" s="55">
        <f>'30.06.2019'!AO26+'30.06.2019'!AP26</f>
        <v>2.0918381289803913</v>
      </c>
    </row>
    <row r="27" spans="1:42" s="15" customFormat="1" x14ac:dyDescent="0.25">
      <c r="A27" s="62" t="s">
        <v>48</v>
      </c>
      <c r="B27" s="63">
        <v>86.088999999999999</v>
      </c>
      <c r="C27" s="63">
        <v>29.715</v>
      </c>
      <c r="D27" s="63">
        <v>1.278</v>
      </c>
      <c r="E27" s="63">
        <v>82.031999999999996</v>
      </c>
      <c r="F27" s="63">
        <v>161.767</v>
      </c>
      <c r="G27" s="63">
        <v>6.4000000000000001E-2</v>
      </c>
      <c r="H27" s="63"/>
      <c r="I27" s="63">
        <v>0.62</v>
      </c>
      <c r="J27" s="63">
        <v>0.9</v>
      </c>
      <c r="K27" s="63">
        <v>1.22</v>
      </c>
      <c r="L27" s="63">
        <v>1.38</v>
      </c>
      <c r="M27" s="63">
        <f>I27*1.2</f>
        <v>0.74399999999999999</v>
      </c>
      <c r="N27" s="63">
        <f>J27*1.2</f>
        <v>1.08</v>
      </c>
      <c r="O27" s="63">
        <f>K27*1.2</f>
        <v>1.464</v>
      </c>
      <c r="P27" s="63">
        <f>L27*1.2</f>
        <v>1.6559999999999999</v>
      </c>
      <c r="Q27" s="63">
        <v>53.636000000000003</v>
      </c>
      <c r="R27" s="63">
        <v>26.614999999999998</v>
      </c>
      <c r="S27" s="63">
        <v>1.1499999999999999</v>
      </c>
      <c r="T27" s="63">
        <v>100.179</v>
      </c>
      <c r="U27" s="63">
        <v>239.465</v>
      </c>
      <c r="V27" s="63">
        <v>8.7999999999999995E-2</v>
      </c>
      <c r="W27" s="63"/>
      <c r="X27" s="63"/>
      <c r="Y27" s="63"/>
      <c r="Z27" s="63"/>
      <c r="AA27" s="63"/>
      <c r="AB27" s="63"/>
      <c r="AC27" s="63">
        <f t="shared" si="4"/>
        <v>0</v>
      </c>
      <c r="AD27" s="63">
        <f t="shared" si="5"/>
        <v>0</v>
      </c>
      <c r="AE27" s="63">
        <f t="shared" si="6"/>
        <v>0</v>
      </c>
      <c r="AF27" s="63">
        <f t="shared" si="7"/>
        <v>0</v>
      </c>
      <c r="AG27" s="53">
        <f t="shared" si="8"/>
        <v>0.62</v>
      </c>
      <c r="AH27" s="53">
        <f t="shared" si="9"/>
        <v>1.22</v>
      </c>
      <c r="AI27" s="55">
        <f t="shared" si="10"/>
        <v>0.74399999999999999</v>
      </c>
      <c r="AJ27" s="55">
        <f t="shared" si="10"/>
        <v>1.464</v>
      </c>
      <c r="AK27" s="64">
        <f t="shared" ref="AK27:AK42" si="36">(Q27+W27)/B27</f>
        <v>0.62302965535666577</v>
      </c>
      <c r="AL27" s="64">
        <f t="shared" ref="AL27:AL42" si="37">(T27+Z27)/E27</f>
        <v>1.221218548858982</v>
      </c>
      <c r="AM27" s="64">
        <f t="shared" ref="AM27:AM42" si="38">(R27+X27)/C27</f>
        <v>0.89567558472152109</v>
      </c>
      <c r="AN27" s="64">
        <f t="shared" ref="AN27:AN42" si="39">(U27+V27+AA27+AB27)/(F27+G27)</f>
        <v>1.4802664508036163</v>
      </c>
      <c r="AO27" s="55">
        <f>'30.06.2019'!AM27+'30.06.2019'!AN27</f>
        <v>2.3500031212970782</v>
      </c>
      <c r="AP27" s="55">
        <f>'30.06.2019'!AO27+'30.06.2019'!AP27</f>
        <v>2.3499970352267345</v>
      </c>
    </row>
    <row r="28" spans="1:42" x14ac:dyDescent="0.25">
      <c r="A28" s="60" t="s">
        <v>49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3">
        <f t="shared" si="8"/>
        <v>0.76400000000000001</v>
      </c>
      <c r="AH28" s="53">
        <f t="shared" si="9"/>
        <v>0.64500000000000002</v>
      </c>
      <c r="AI28" s="55">
        <f t="shared" si="10"/>
        <v>0.91679999999999995</v>
      </c>
      <c r="AJ28" s="55">
        <f t="shared" si="10"/>
        <v>0.77400000000000002</v>
      </c>
      <c r="AK28" s="55">
        <f t="shared" si="36"/>
        <v>0.76399873769748139</v>
      </c>
      <c r="AL28" s="55">
        <f t="shared" si="37"/>
        <v>0.64499962748652739</v>
      </c>
      <c r="AM28" s="55">
        <f t="shared" si="38"/>
        <v>0.76400345399595515</v>
      </c>
      <c r="AN28" s="55">
        <f t="shared" si="39"/>
        <v>0.64499891706945289</v>
      </c>
      <c r="AO28" s="55">
        <f>'30.06.2019'!AM28+'30.06.2019'!AN28</f>
        <v>2.3000125550497579</v>
      </c>
      <c r="AP28" s="55">
        <f>'30.06.2019'!AO28+'30.06.2019'!AP28</f>
        <v>2.2999917673315498</v>
      </c>
    </row>
    <row r="29" spans="1:42" x14ac:dyDescent="0.25">
      <c r="A29" s="60" t="s">
        <v>50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5"/>
      <c r="AJ29" s="55"/>
      <c r="AK29" s="55"/>
      <c r="AL29" s="55"/>
      <c r="AM29" s="55"/>
      <c r="AN29" s="55"/>
      <c r="AO29" s="55">
        <f>'30.06.2019'!AM29+'30.06.2019'!AN29</f>
        <v>4.2000613476935387</v>
      </c>
      <c r="AP29" s="55">
        <f>'30.06.2019'!AO29+'30.06.2019'!AP29</f>
        <v>4.5296615589169669</v>
      </c>
    </row>
    <row r="30" spans="1:42" x14ac:dyDescent="0.25">
      <c r="A30" s="60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/>
      <c r="AJ30" s="55"/>
      <c r="AK30" s="55"/>
      <c r="AL30" s="55"/>
      <c r="AM30" s="55"/>
      <c r="AN30" s="55"/>
      <c r="AO30" s="55">
        <f>'30.06.2019'!AM30+'30.06.2019'!AN30</f>
        <v>2.5771345552096632</v>
      </c>
      <c r="AP30" s="55">
        <f>'30.06.2019'!AO30+'30.06.2019'!AP30</f>
        <v>2.567957090199787</v>
      </c>
    </row>
    <row r="31" spans="1:42" x14ac:dyDescent="0.25">
      <c r="A31" s="60" t="s">
        <v>52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3">
        <f t="shared" si="8"/>
        <v>0.71</v>
      </c>
      <c r="AH31" s="53">
        <f t="shared" si="9"/>
        <v>0.94</v>
      </c>
      <c r="AI31" s="55">
        <f t="shared" si="10"/>
        <v>0.85199999999999998</v>
      </c>
      <c r="AJ31" s="55">
        <f t="shared" si="10"/>
        <v>1.1279999999999999</v>
      </c>
      <c r="AK31" s="55">
        <f t="shared" si="36"/>
        <v>0.72615968478812642</v>
      </c>
      <c r="AL31" s="55">
        <f t="shared" si="37"/>
        <v>0.91472088969194165</v>
      </c>
      <c r="AM31" s="55">
        <f t="shared" si="38"/>
        <v>0.71665866739007955</v>
      </c>
      <c r="AN31" s="55">
        <f t="shared" si="39"/>
        <v>0.93633352400462933</v>
      </c>
      <c r="AO31" s="55">
        <f>'30.06.2019'!AM31+'30.06.2019'!AN31</f>
        <v>2.5779042776927437</v>
      </c>
      <c r="AP31" s="55">
        <f>'30.06.2019'!AO31+'30.06.2019'!AP31</f>
        <v>3.4123254070063744</v>
      </c>
    </row>
    <row r="32" spans="1:42" s="15" customFormat="1" x14ac:dyDescent="0.25">
      <c r="A32" s="60" t="s">
        <v>53</v>
      </c>
      <c r="B32" s="63">
        <v>64.039000000000001</v>
      </c>
      <c r="C32" s="63">
        <v>43.48</v>
      </c>
      <c r="D32" s="63"/>
      <c r="E32" s="63">
        <v>50.304000000000002</v>
      </c>
      <c r="F32" s="63">
        <v>116.218</v>
      </c>
      <c r="G32" s="63"/>
      <c r="H32" s="63"/>
      <c r="I32" s="63">
        <v>1.1399999999999999</v>
      </c>
      <c r="J32" s="63">
        <v>1.29</v>
      </c>
      <c r="K32" s="63">
        <v>1.1399999999999999</v>
      </c>
      <c r="L32" s="63">
        <v>2</v>
      </c>
      <c r="M32" s="63">
        <v>1.3680000000000001</v>
      </c>
      <c r="N32" s="63">
        <v>1.548</v>
      </c>
      <c r="O32" s="63">
        <v>1.3680000000000001</v>
      </c>
      <c r="P32" s="63">
        <v>2.4</v>
      </c>
      <c r="Q32" s="63">
        <v>72.759</v>
      </c>
      <c r="R32" s="63">
        <v>56.183</v>
      </c>
      <c r="S32" s="63"/>
      <c r="T32" s="63">
        <v>57.56</v>
      </c>
      <c r="U32" s="63">
        <v>232.012</v>
      </c>
      <c r="V32" s="63"/>
      <c r="W32" s="63"/>
      <c r="X32" s="63"/>
      <c r="Y32" s="63"/>
      <c r="Z32" s="63"/>
      <c r="AA32" s="63"/>
      <c r="AB32" s="63"/>
      <c r="AC32" s="63">
        <v>0</v>
      </c>
      <c r="AD32" s="63">
        <v>0</v>
      </c>
      <c r="AE32" s="63">
        <v>0</v>
      </c>
      <c r="AF32" s="63">
        <v>0</v>
      </c>
      <c r="AG32" s="53">
        <f t="shared" si="8"/>
        <v>1.1399999999999999</v>
      </c>
      <c r="AH32" s="53">
        <f t="shared" si="9"/>
        <v>1.1399999999999999</v>
      </c>
      <c r="AI32" s="55">
        <f t="shared" si="10"/>
        <v>1.3679999999999999</v>
      </c>
      <c r="AJ32" s="55">
        <f t="shared" si="10"/>
        <v>1.3679999999999999</v>
      </c>
      <c r="AK32" s="64">
        <f t="shared" si="36"/>
        <v>1.1361670232202252</v>
      </c>
      <c r="AL32" s="64">
        <f t="shared" si="37"/>
        <v>1.1442430025445292</v>
      </c>
      <c r="AM32" s="64">
        <f t="shared" si="38"/>
        <v>1.2921573137074518</v>
      </c>
      <c r="AN32" s="64">
        <f t="shared" si="39"/>
        <v>1.9963516839043864</v>
      </c>
      <c r="AO32" s="55">
        <f>'30.06.2019'!AM32+'30.06.2019'!AN32</f>
        <v>1.7599983363527834</v>
      </c>
      <c r="AP32" s="55">
        <f>'30.06.2019'!AO32+'30.06.2019'!AP32</f>
        <v>2.1520210522367145</v>
      </c>
    </row>
    <row r="33" spans="1:42" x14ac:dyDescent="0.25">
      <c r="A33" s="60" t="s">
        <v>54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3">
        <f t="shared" si="8"/>
        <v>0.77</v>
      </c>
      <c r="AH33" s="53">
        <f t="shared" si="9"/>
        <v>0.59</v>
      </c>
      <c r="AI33" s="55">
        <f t="shared" si="10"/>
        <v>0.92399999999999993</v>
      </c>
      <c r="AJ33" s="55">
        <f t="shared" si="10"/>
        <v>0.70799999999999996</v>
      </c>
      <c r="AK33" s="55">
        <f t="shared" si="36"/>
        <v>0.76098776051466765</v>
      </c>
      <c r="AL33" s="55">
        <f t="shared" si="37"/>
        <v>0.58309961193879967</v>
      </c>
      <c r="AM33" s="55">
        <f t="shared" si="38"/>
        <v>0.89000139840581727</v>
      </c>
      <c r="AN33" s="55">
        <f t="shared" si="39"/>
        <v>0.85747002559612018</v>
      </c>
      <c r="AO33" s="55">
        <f>'30.06.2019'!AM33+'30.06.2019'!AN33</f>
        <v>2.8099994471021192</v>
      </c>
      <c r="AP33" s="55">
        <f>'30.06.2019'!AO33+'30.06.2019'!AP33</f>
        <v>4.6900021686485704</v>
      </c>
    </row>
    <row r="34" spans="1:42" x14ac:dyDescent="0.25">
      <c r="A34" s="60" t="s">
        <v>55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3">
        <f t="shared" si="8"/>
        <v>0.89</v>
      </c>
      <c r="AH34" s="53">
        <f t="shared" si="9"/>
        <v>1.32</v>
      </c>
      <c r="AI34" s="55">
        <f t="shared" si="10"/>
        <v>1.0680000000000001</v>
      </c>
      <c r="AJ34" s="55">
        <f t="shared" si="10"/>
        <v>1.5840000000000001</v>
      </c>
      <c r="AK34" s="55">
        <f t="shared" si="36"/>
        <v>0.91588165515316444</v>
      </c>
      <c r="AL34" s="55">
        <f t="shared" si="37"/>
        <v>1.3636522205823158</v>
      </c>
      <c r="AM34" s="55">
        <f t="shared" si="38"/>
        <v>1.540762331838565</v>
      </c>
      <c r="AN34" s="55">
        <f t="shared" si="39"/>
        <v>2.2919541323690349</v>
      </c>
      <c r="AO34" s="55">
        <f>'30.06.2019'!AM34+'30.06.2019'!AN34</f>
        <v>1.7300554926813074</v>
      </c>
      <c r="AP34" s="55">
        <f>'30.06.2019'!AO34+'30.06.2019'!AP34</f>
        <v>4.0442723044688726</v>
      </c>
    </row>
    <row r="35" spans="1:42" s="15" customFormat="1" x14ac:dyDescent="0.25">
      <c r="A35" s="60" t="s">
        <v>56</v>
      </c>
      <c r="B35" s="63">
        <v>6860</v>
      </c>
      <c r="C35" s="63">
        <v>2735</v>
      </c>
      <c r="D35" s="63">
        <v>0</v>
      </c>
      <c r="E35" s="63">
        <v>6832</v>
      </c>
      <c r="F35" s="63">
        <v>5116</v>
      </c>
      <c r="G35" s="63">
        <v>0</v>
      </c>
      <c r="H35" s="63">
        <v>10903</v>
      </c>
      <c r="I35" s="63">
        <v>0.95</v>
      </c>
      <c r="J35" s="63">
        <v>2.3199999999999998</v>
      </c>
      <c r="K35" s="63">
        <v>0.78</v>
      </c>
      <c r="L35" s="63">
        <v>1.72</v>
      </c>
      <c r="M35" s="63">
        <v>1.1399999999999999</v>
      </c>
      <c r="N35" s="63">
        <v>2.78</v>
      </c>
      <c r="O35" s="63">
        <v>0.94</v>
      </c>
      <c r="P35" s="63">
        <v>2.06</v>
      </c>
      <c r="Q35" s="63">
        <v>6517</v>
      </c>
      <c r="R35" s="63">
        <v>5806</v>
      </c>
      <c r="S35" s="63">
        <v>0</v>
      </c>
      <c r="T35" s="63">
        <v>5329</v>
      </c>
      <c r="U35" s="63">
        <v>7493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f t="shared" si="4"/>
        <v>0</v>
      </c>
      <c r="AD35" s="63">
        <f t="shared" si="5"/>
        <v>0</v>
      </c>
      <c r="AE35" s="63">
        <f t="shared" si="6"/>
        <v>0</v>
      </c>
      <c r="AF35" s="63">
        <f t="shared" si="7"/>
        <v>0</v>
      </c>
      <c r="AG35" s="53">
        <f t="shared" si="8"/>
        <v>0.95</v>
      </c>
      <c r="AH35" s="53">
        <f t="shared" si="9"/>
        <v>0.78</v>
      </c>
      <c r="AI35" s="55">
        <f t="shared" si="10"/>
        <v>1.1399999999999999</v>
      </c>
      <c r="AJ35" s="55">
        <f t="shared" si="10"/>
        <v>0.93599999999999994</v>
      </c>
      <c r="AK35" s="64">
        <f t="shared" si="36"/>
        <v>0.95</v>
      </c>
      <c r="AL35" s="64">
        <f t="shared" si="37"/>
        <v>0.78000585480093676</v>
      </c>
      <c r="AM35" s="64">
        <f t="shared" si="38"/>
        <v>2.122851919561243</v>
      </c>
      <c r="AN35" s="64">
        <f t="shared" si="39"/>
        <v>1.4646207974980454</v>
      </c>
      <c r="AO35" s="55">
        <f>'30.06.2019'!AM35+'30.06.2019'!AN35</f>
        <v>2.0800114445292803</v>
      </c>
      <c r="AP35" s="55">
        <f>'30.06.2019'!AO35+'30.06.2019'!AP35</f>
        <v>2.4199820603033997</v>
      </c>
    </row>
    <row r="36" spans="1:42" x14ac:dyDescent="0.25">
      <c r="A36" s="60" t="s">
        <v>57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3">
        <f t="shared" si="8"/>
        <v>0.89</v>
      </c>
      <c r="AH36" s="53">
        <f t="shared" si="9"/>
        <v>1.1299999999999999</v>
      </c>
      <c r="AI36" s="55">
        <f t="shared" si="10"/>
        <v>1.0680000000000001</v>
      </c>
      <c r="AJ36" s="55">
        <f t="shared" si="10"/>
        <v>1.3559999999999999</v>
      </c>
      <c r="AK36" s="55">
        <f t="shared" si="36"/>
        <v>0.89198693402935159</v>
      </c>
      <c r="AL36" s="55">
        <f t="shared" si="37"/>
        <v>1.125046284051838</v>
      </c>
      <c r="AM36" s="55">
        <f t="shared" si="38"/>
        <v>1.0499937382592361</v>
      </c>
      <c r="AN36" s="55">
        <f t="shared" si="39"/>
        <v>1.3250159948816378</v>
      </c>
      <c r="AO36" s="55">
        <f>'30.06.2019'!AM36+'30.06.2019'!AN36</f>
        <v>1.6985238712563495</v>
      </c>
      <c r="AP36" s="55">
        <f>'30.06.2019'!AO36+'30.06.2019'!AP36</f>
        <v>2.3641104649188067</v>
      </c>
    </row>
    <row r="37" spans="1:42" x14ac:dyDescent="0.25">
      <c r="A37" s="60" t="s">
        <v>58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3">
        <f t="shared" si="8"/>
        <v>0.57999999999999996</v>
      </c>
      <c r="AH37" s="53">
        <f t="shared" si="9"/>
        <v>1</v>
      </c>
      <c r="AI37" s="55">
        <f t="shared" si="10"/>
        <v>0.69599999999999995</v>
      </c>
      <c r="AJ37" s="55">
        <f t="shared" si="10"/>
        <v>1.2</v>
      </c>
      <c r="AK37" s="55">
        <f t="shared" si="36"/>
        <v>0.58041581642691309</v>
      </c>
      <c r="AL37" s="55">
        <f t="shared" si="37"/>
        <v>1.0000077174352295</v>
      </c>
      <c r="AM37" s="55">
        <f t="shared" si="38"/>
        <v>0.58043368497948133</v>
      </c>
      <c r="AN37" s="55">
        <f t="shared" si="39"/>
        <v>1.3255250168251249</v>
      </c>
      <c r="AO37" s="55">
        <f>'30.06.2019'!AM37+'30.06.2019'!AN37</f>
        <v>3.2912172509307513</v>
      </c>
      <c r="AP37" s="55">
        <f>'30.06.2019'!AO37+'30.06.2019'!AP37</f>
        <v>4.5544287554208136</v>
      </c>
    </row>
    <row r="38" spans="1:42" x14ac:dyDescent="0.25">
      <c r="A38" s="60" t="s">
        <v>59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3">
        <f t="shared" si="8"/>
        <v>0.80400000000000005</v>
      </c>
      <c r="AH38" s="53">
        <f t="shared" si="9"/>
        <v>0.90300000000000002</v>
      </c>
      <c r="AI38" s="55">
        <f t="shared" si="10"/>
        <v>0.96479999999999999</v>
      </c>
      <c r="AJ38" s="55">
        <f t="shared" si="10"/>
        <v>1.0835999999999999</v>
      </c>
      <c r="AK38" s="55">
        <f t="shared" si="36"/>
        <v>0.79768577372009708</v>
      </c>
      <c r="AL38" s="55">
        <f t="shared" si="37"/>
        <v>0.90181023221093604</v>
      </c>
      <c r="AM38" s="55">
        <f t="shared" si="38"/>
        <v>0.95315272684254126</v>
      </c>
      <c r="AN38" s="55">
        <f t="shared" si="39"/>
        <v>1.0535346012832263</v>
      </c>
      <c r="AO38" s="55">
        <f>'30.06.2019'!AM38+'30.06.2019'!AN38</f>
        <v>2.5163073542173731</v>
      </c>
      <c r="AP38" s="55">
        <f>'30.06.2019'!AO38+'30.06.2019'!AP38</f>
        <v>2.7122427412333963</v>
      </c>
    </row>
    <row r="39" spans="1:42" x14ac:dyDescent="0.25">
      <c r="A39" s="60" t="s">
        <v>60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3">
        <f t="shared" si="8"/>
        <v>1.01</v>
      </c>
      <c r="AH39" s="53">
        <f t="shared" si="9"/>
        <v>1.18</v>
      </c>
      <c r="AI39" s="55">
        <f t="shared" si="10"/>
        <v>1.212</v>
      </c>
      <c r="AJ39" s="55">
        <f t="shared" si="10"/>
        <v>1.4159999999999999</v>
      </c>
      <c r="AK39" s="55">
        <f t="shared" si="36"/>
        <v>1.0076549220165065</v>
      </c>
      <c r="AL39" s="55">
        <f t="shared" si="37"/>
        <v>1.1770239741039215</v>
      </c>
      <c r="AM39" s="55">
        <f t="shared" si="38"/>
        <v>1.0085282298863867</v>
      </c>
      <c r="AN39" s="55">
        <f t="shared" si="39"/>
        <v>1.1675336016402156</v>
      </c>
      <c r="AO39" s="55">
        <f>'30.06.2019'!AM39+'30.06.2019'!AN39</f>
        <v>2.6202962426771959</v>
      </c>
      <c r="AP39" s="55">
        <f>'30.06.2019'!AO39+'30.06.2019'!AP39</f>
        <v>2.6266783214850609</v>
      </c>
    </row>
    <row r="40" spans="1:42" x14ac:dyDescent="0.25">
      <c r="A40" s="60" t="s">
        <v>61</v>
      </c>
      <c r="B40" s="53">
        <v>25.544</v>
      </c>
      <c r="C40" s="53">
        <v>8.86</v>
      </c>
      <c r="D40" s="53">
        <v>0</v>
      </c>
      <c r="E40" s="53">
        <v>24.933</v>
      </c>
      <c r="F40" s="53">
        <v>11.036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40">W40/B40</f>
        <v>0</v>
      </c>
      <c r="AD40" s="53">
        <f t="shared" ref="AD40" si="41">Z40/E40</f>
        <v>0</v>
      </c>
      <c r="AE40" s="53">
        <f t="shared" ref="AE40" si="42">(X40+Y40)/(C40+D40)</f>
        <v>0</v>
      </c>
      <c r="AF40" s="53">
        <f t="shared" ref="AF40" si="43">(AA40+AB40)/(F40+G40)</f>
        <v>0</v>
      </c>
      <c r="AG40" s="53">
        <f t="shared" ref="AG40" si="44">I40+AC40</f>
        <v>0.77</v>
      </c>
      <c r="AH40" s="53">
        <f t="shared" ref="AH40" si="45">K40+AD40</f>
        <v>0.95</v>
      </c>
      <c r="AI40" s="55">
        <f t="shared" ref="AI40" si="46">AG40*1.2</f>
        <v>0.92399999999999993</v>
      </c>
      <c r="AJ40" s="55">
        <f t="shared" ref="AJ40" si="47">AH40*1.2</f>
        <v>1.1399999999999999</v>
      </c>
      <c r="AK40" s="55">
        <f t="shared" ref="AK40" si="48">(Q40+W40)/B40</f>
        <v>0.7730582524271844</v>
      </c>
      <c r="AL40" s="55">
        <f t="shared" ref="AL40" si="49">(T40+Z40)/E40</f>
        <v>0.9519913367825773</v>
      </c>
      <c r="AM40" s="55">
        <f t="shared" ref="AM40" si="50">(R40+X40)/C40</f>
        <v>0.77325056433408579</v>
      </c>
      <c r="AN40" s="55">
        <f t="shared" ref="AN40" si="51">(U40+V40+AA40+AB40)/(F40+G40)</f>
        <v>0.95197535338890904</v>
      </c>
      <c r="AO40" s="55">
        <f>'30.06.2019'!AM40+'30.06.2019'!AN40</f>
        <v>2.7941940921512067</v>
      </c>
      <c r="AP40" s="55">
        <f>'30.06.2019'!AO40+'30.06.2019'!AP40</f>
        <v>2.7942882565318854</v>
      </c>
    </row>
    <row r="41" spans="1:42" s="15" customFormat="1" x14ac:dyDescent="0.25">
      <c r="A41" s="60" t="s">
        <v>62</v>
      </c>
      <c r="B41" s="63">
        <v>274.10300000000001</v>
      </c>
      <c r="C41" s="63">
        <v>56.46</v>
      </c>
      <c r="D41" s="63">
        <v>0</v>
      </c>
      <c r="E41" s="63">
        <v>267.08100000000002</v>
      </c>
      <c r="F41" s="63">
        <v>65.215000000000003</v>
      </c>
      <c r="G41" s="63">
        <v>0</v>
      </c>
      <c r="H41" s="63"/>
      <c r="I41" s="63">
        <v>1.25</v>
      </c>
      <c r="J41" s="63">
        <v>1.47</v>
      </c>
      <c r="K41" s="63">
        <v>1.95</v>
      </c>
      <c r="L41" s="63">
        <v>2.2000000000000002</v>
      </c>
      <c r="M41" s="63">
        <v>1.5</v>
      </c>
      <c r="N41" s="63">
        <v>1.76</v>
      </c>
      <c r="O41" s="63">
        <v>2.34</v>
      </c>
      <c r="P41" s="63">
        <v>2.64</v>
      </c>
      <c r="Q41" s="63">
        <v>343.35399999999998</v>
      </c>
      <c r="R41" s="63">
        <v>92.013000000000005</v>
      </c>
      <c r="S41" s="63">
        <v>0</v>
      </c>
      <c r="T41" s="63">
        <v>495.00299999999999</v>
      </c>
      <c r="U41" s="63">
        <v>120.42400000000001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f t="shared" si="4"/>
        <v>0</v>
      </c>
      <c r="AD41" s="63">
        <f t="shared" si="5"/>
        <v>0</v>
      </c>
      <c r="AE41" s="63">
        <f t="shared" si="6"/>
        <v>0</v>
      </c>
      <c r="AF41" s="63">
        <f t="shared" si="7"/>
        <v>0</v>
      </c>
      <c r="AG41" s="53">
        <f t="shared" si="8"/>
        <v>1.25</v>
      </c>
      <c r="AH41" s="53">
        <f t="shared" si="9"/>
        <v>1.95</v>
      </c>
      <c r="AI41" s="55">
        <f t="shared" si="10"/>
        <v>1.5</v>
      </c>
      <c r="AJ41" s="55">
        <f t="shared" si="10"/>
        <v>2.34</v>
      </c>
      <c r="AK41" s="64">
        <f t="shared" si="36"/>
        <v>1.2526459031823802</v>
      </c>
      <c r="AL41" s="64">
        <f t="shared" si="37"/>
        <v>1.8533815584036302</v>
      </c>
      <c r="AM41" s="64">
        <f t="shared" si="38"/>
        <v>1.629702444208289</v>
      </c>
      <c r="AN41" s="64">
        <f t="shared" si="39"/>
        <v>1.8465690408648316</v>
      </c>
      <c r="AO41" s="55">
        <f>'30.06.2019'!AM41+'30.06.2019'!AN41</f>
        <v>3.2097153360458037</v>
      </c>
      <c r="AP41" s="55">
        <f>'30.06.2019'!AO41+'30.06.2019'!AP41</f>
        <v>3.6391940547648347</v>
      </c>
    </row>
    <row r="42" spans="1:42" x14ac:dyDescent="0.25">
      <c r="A42" s="6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4"/>
        <v>0</v>
      </c>
      <c r="AD42" s="53">
        <f t="shared" si="5"/>
        <v>0</v>
      </c>
      <c r="AE42" s="53">
        <f t="shared" si="6"/>
        <v>0</v>
      </c>
      <c r="AF42" s="53">
        <f t="shared" si="7"/>
        <v>0</v>
      </c>
      <c r="AG42" s="53">
        <f t="shared" si="8"/>
        <v>0.77</v>
      </c>
      <c r="AH42" s="53">
        <f t="shared" si="9"/>
        <v>0.99</v>
      </c>
      <c r="AI42" s="55">
        <f t="shared" si="10"/>
        <v>0.92399999999999993</v>
      </c>
      <c r="AJ42" s="55">
        <f t="shared" si="10"/>
        <v>1.1879999999999999</v>
      </c>
      <c r="AK42" s="55">
        <f t="shared" si="36"/>
        <v>0.75755637294098832</v>
      </c>
      <c r="AL42" s="55">
        <f t="shared" si="37"/>
        <v>0.97603269856618735</v>
      </c>
      <c r="AM42" s="55">
        <f t="shared" si="38"/>
        <v>0.76044728434504794</v>
      </c>
      <c r="AN42" s="55">
        <f t="shared" si="39"/>
        <v>1.2926315444776151</v>
      </c>
      <c r="AO42" s="55">
        <f>'30.06.2019'!AM42+'30.06.2019'!AN42</f>
        <v>1.8499989096323874</v>
      </c>
      <c r="AP42" s="55">
        <f>'30.06.2019'!AO42+'30.06.2019'!AP42</f>
        <v>1.9904137165150617</v>
      </c>
    </row>
    <row r="43" spans="1:42" x14ac:dyDescent="0.25">
      <c r="A43" s="60" t="s">
        <v>64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52">W43/B43</f>
        <v>0</v>
      </c>
      <c r="AD43" s="53">
        <f t="shared" ref="AD43" si="53">Z43/E43</f>
        <v>0</v>
      </c>
      <c r="AE43" s="53">
        <f t="shared" ref="AE43" si="54">(X43+Y43)/(C43+D43)</f>
        <v>0</v>
      </c>
      <c r="AF43" s="53">
        <f t="shared" ref="AF43" si="55">(AA43+AB43)/(F43+G43)</f>
        <v>0</v>
      </c>
      <c r="AG43" s="53">
        <f t="shared" ref="AG43" si="56">I43+AC43</f>
        <v>0.77</v>
      </c>
      <c r="AH43" s="53">
        <f t="shared" ref="AH43" si="57">K43+AD43</f>
        <v>0.99</v>
      </c>
      <c r="AI43" s="55">
        <f t="shared" ref="AI43" si="58">AG43*1.2</f>
        <v>0.92399999999999993</v>
      </c>
      <c r="AJ43" s="55">
        <f t="shared" ref="AJ43" si="59">AH43*1.2</f>
        <v>1.1879999999999999</v>
      </c>
      <c r="AK43" s="55">
        <f t="shared" ref="AK43" si="60">(Q43+W43)/B43</f>
        <v>0.75755637294098832</v>
      </c>
      <c r="AL43" s="55">
        <f t="shared" ref="AL43" si="61">(T43+Z43)/E43</f>
        <v>0.97603269856618735</v>
      </c>
      <c r="AM43" s="55">
        <f t="shared" ref="AM43" si="62">(R43+X43)/C43</f>
        <v>0.76044728434504794</v>
      </c>
      <c r="AN43" s="55">
        <f t="shared" ref="AN43" si="63">(U43+V43+AA43+AB43)/(F43+G43)</f>
        <v>1.2926315444776151</v>
      </c>
      <c r="AO43" s="55">
        <f>'30.06.2019'!AM43+'30.06.2019'!AN43</f>
        <v>2.5000353182171366</v>
      </c>
      <c r="AP43" s="55">
        <f>'30.06.2019'!AO43+'30.06.2019'!AP43</f>
        <v>2.5</v>
      </c>
    </row>
    <row r="44" spans="1:42" x14ac:dyDescent="0.25">
      <c r="A44" s="6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64">W44/B44</f>
        <v>0</v>
      </c>
      <c r="AD44" s="53">
        <f t="shared" ref="AD44" si="65">Z44/E44</f>
        <v>0</v>
      </c>
      <c r="AE44" s="53">
        <f t="shared" ref="AE44" si="66">(X44+Y44)/(C44+D44)</f>
        <v>0</v>
      </c>
      <c r="AF44" s="53">
        <f t="shared" ref="AF44" si="67">(AA44+AB44)/(F44+G44)</f>
        <v>0</v>
      </c>
      <c r="AG44" s="53">
        <f t="shared" ref="AG44" si="68">I44+AC44</f>
        <v>0.77</v>
      </c>
      <c r="AH44" s="53">
        <f t="shared" ref="AH44" si="69">K44+AD44</f>
        <v>0.99</v>
      </c>
      <c r="AI44" s="55">
        <f t="shared" ref="AI44" si="70">AG44*1.2</f>
        <v>0.92399999999999993</v>
      </c>
      <c r="AJ44" s="55">
        <f t="shared" ref="AJ44" si="71">AH44*1.2</f>
        <v>1.1879999999999999</v>
      </c>
      <c r="AK44" s="55">
        <f t="shared" ref="AK44" si="72">(Q44+W44)/B44</f>
        <v>0.75755637294098832</v>
      </c>
      <c r="AL44" s="55">
        <f t="shared" ref="AL44" si="73">(T44+Z44)/E44</f>
        <v>0.97603269856618735</v>
      </c>
      <c r="AM44" s="55">
        <f t="shared" ref="AM44" si="74">(R44+X44)/C44</f>
        <v>0.76044728434504794</v>
      </c>
      <c r="AN44" s="55">
        <f t="shared" ref="AN44" si="75">(U44+V44+AA44+AB44)/(F44+G44)</f>
        <v>1.2926315444776151</v>
      </c>
      <c r="AO44" s="55">
        <f>'30.06.2019'!AM44+'30.06.2019'!AN44</f>
        <v>2.4727643225897871</v>
      </c>
      <c r="AP44" s="55">
        <f>'30.06.2019'!AO44+'30.06.2019'!AP44</f>
        <v>2.499132753030251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Q24" sqref="AQ24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8" width="20.28515625" hidden="1" customWidth="1"/>
    <col min="39" max="42" width="9.140625" hidden="1" customWidth="1"/>
    <col min="43" max="43" width="44.28515625" customWidth="1"/>
    <col min="44" max="44" width="47.5703125" customWidth="1"/>
  </cols>
  <sheetData>
    <row r="1" spans="1:44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8" t="s">
        <v>2</v>
      </c>
      <c r="AL1" s="16"/>
      <c r="AM1" s="11" t="s">
        <v>3</v>
      </c>
      <c r="AN1" s="12"/>
      <c r="AO1" s="12"/>
      <c r="AP1" s="13"/>
      <c r="AQ1" s="18" t="s">
        <v>96</v>
      </c>
      <c r="AR1" s="18" t="s">
        <v>97</v>
      </c>
    </row>
    <row r="2" spans="1:44" x14ac:dyDescent="0.25">
      <c r="A2" s="2"/>
      <c r="B2" s="89" t="s">
        <v>6</v>
      </c>
      <c r="C2" s="90"/>
      <c r="D2" s="91"/>
      <c r="E2" s="89" t="s">
        <v>7</v>
      </c>
      <c r="F2" s="90"/>
      <c r="G2" s="90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92" t="s">
        <v>15</v>
      </c>
      <c r="AA2" s="93"/>
      <c r="AB2" s="94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6" t="s">
        <v>17</v>
      </c>
      <c r="AL2" s="16"/>
      <c r="AM2" s="11" t="s">
        <v>16</v>
      </c>
      <c r="AN2" s="13"/>
      <c r="AO2" s="11" t="s">
        <v>17</v>
      </c>
      <c r="AP2" s="13"/>
    </row>
    <row r="3" spans="1:44" ht="21" x14ac:dyDescent="0.35">
      <c r="A3" s="3">
        <f>'30.06.2019'!A3</f>
        <v>43646</v>
      </c>
      <c r="B3" s="47" t="s">
        <v>18</v>
      </c>
      <c r="C3" s="47" t="s">
        <v>19</v>
      </c>
      <c r="D3" s="47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47" t="s">
        <v>18</v>
      </c>
      <c r="J3" s="47" t="s">
        <v>19</v>
      </c>
      <c r="K3" s="47" t="s">
        <v>18</v>
      </c>
      <c r="L3" s="47" t="s">
        <v>19</v>
      </c>
      <c r="M3" s="47" t="s">
        <v>18</v>
      </c>
      <c r="N3" s="47" t="s">
        <v>19</v>
      </c>
      <c r="O3" s="47" t="s">
        <v>18</v>
      </c>
      <c r="P3" s="47" t="s">
        <v>19</v>
      </c>
      <c r="Q3" s="47" t="s">
        <v>18</v>
      </c>
      <c r="R3" s="47" t="s">
        <v>19</v>
      </c>
      <c r="S3" s="47" t="s">
        <v>23</v>
      </c>
      <c r="T3" s="47" t="s">
        <v>18</v>
      </c>
      <c r="U3" s="47" t="s">
        <v>19</v>
      </c>
      <c r="V3" s="47" t="s">
        <v>23</v>
      </c>
      <c r="W3" s="47" t="s">
        <v>18</v>
      </c>
      <c r="X3" s="47" t="s">
        <v>19</v>
      </c>
      <c r="Y3" s="47" t="s">
        <v>23</v>
      </c>
      <c r="Z3" s="47" t="s">
        <v>18</v>
      </c>
      <c r="AA3" s="47" t="s">
        <v>19</v>
      </c>
      <c r="AB3" s="47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7" t="s">
        <v>24</v>
      </c>
      <c r="AH3" s="17" t="s">
        <v>25</v>
      </c>
      <c r="AI3" s="17" t="s">
        <v>24</v>
      </c>
      <c r="AJ3" s="17" t="s">
        <v>25</v>
      </c>
      <c r="AK3" s="17" t="s">
        <v>24</v>
      </c>
      <c r="AL3" s="17" t="s">
        <v>25</v>
      </c>
      <c r="AM3" s="14" t="s">
        <v>24</v>
      </c>
      <c r="AN3" s="14" t="s">
        <v>25</v>
      </c>
      <c r="AO3" s="14" t="s">
        <v>24</v>
      </c>
      <c r="AP3" s="14" t="s">
        <v>25</v>
      </c>
      <c r="AQ3" s="14" t="s">
        <v>18</v>
      </c>
      <c r="AR3" s="14" t="s">
        <v>17</v>
      </c>
    </row>
    <row r="4" spans="1:44" x14ac:dyDescent="0.25">
      <c r="A4" s="60" t="s">
        <v>26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3">
        <f>I4+AC4</f>
        <v>1.3305203226000122</v>
      </c>
      <c r="AH4" s="53">
        <f>K4+AD4</f>
        <v>2.1805188367981221</v>
      </c>
      <c r="AI4" s="55">
        <f>AG4*1.2</f>
        <v>1.5966243871200145</v>
      </c>
      <c r="AJ4" s="55">
        <f>AH4*1.2</f>
        <v>2.6166226041577465</v>
      </c>
      <c r="AK4" s="55">
        <f>(J4+AE4)*1.2</f>
        <v>2.3986514008153352</v>
      </c>
      <c r="AL4" s="55">
        <f>(AF4+L4)*1.2</f>
        <v>3.6953913499830207</v>
      </c>
      <c r="AM4" s="55">
        <f t="shared" ref="AM4:AM25" si="0">(Q4+W4)/B4</f>
        <v>1.3378944945866438</v>
      </c>
      <c r="AN4" s="55">
        <f t="shared" ref="AN4:AN25" si="1">(T4+Z4)/E4</f>
        <v>2.1815022088343299</v>
      </c>
      <c r="AO4" s="55">
        <f t="shared" ref="AO4:AO25" si="2">(R4+X4)/C4</f>
        <v>2.0532136351808479</v>
      </c>
      <c r="AP4" s="55">
        <f t="shared" ref="AP4:AP25" si="3">(U4+V4+AA4+AB4)/(F4+G4)</f>
        <v>3.0793226931744515</v>
      </c>
      <c r="AQ4" s="55">
        <f>'30.06.2019'!AK4+'30.06.2019'!AL4</f>
        <v>3.5712000000000002</v>
      </c>
      <c r="AR4" s="55">
        <f>'30.06.2019'!P4+'30.06.2019'!R4+'30.06.2019'!AG4*1.2+'30.06.2019'!AH4*1.2</f>
        <v>3.7812000000000001</v>
      </c>
    </row>
    <row r="5" spans="1:44" x14ac:dyDescent="0.25">
      <c r="A5" s="60" t="s">
        <v>27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4">W5/B5</f>
        <v>0</v>
      </c>
      <c r="AD5" s="53">
        <f t="shared" ref="AD5:AD42" si="5">Z5/E5</f>
        <v>0</v>
      </c>
      <c r="AE5" s="53">
        <f t="shared" ref="AE5:AE42" si="6">(X5+Y5)/(C5+D5)</f>
        <v>0</v>
      </c>
      <c r="AF5" s="53">
        <f t="shared" ref="AF5:AF42" si="7">(AA5+AB5)/(F5+G5)</f>
        <v>0</v>
      </c>
      <c r="AG5" s="53">
        <f t="shared" ref="AG5:AG42" si="8">I5+AC5</f>
        <v>0.9</v>
      </c>
      <c r="AH5" s="53">
        <f t="shared" ref="AH5:AH42" si="9">K5+AD5</f>
        <v>1.0900000000000001</v>
      </c>
      <c r="AI5" s="55">
        <f t="shared" ref="AI5:AJ42" si="10">AG5*1.2</f>
        <v>1.08</v>
      </c>
      <c r="AJ5" s="55">
        <f t="shared" si="10"/>
        <v>1.3080000000000001</v>
      </c>
      <c r="AK5" s="55">
        <f t="shared" ref="AK5:AK42" si="11">(J5+AE5)*1.2</f>
        <v>1.08</v>
      </c>
      <c r="AL5" s="55">
        <f t="shared" ref="AL5:AL42" si="12">(AF5+L5)*1.2</f>
        <v>1.3080000000000001</v>
      </c>
      <c r="AM5" s="55">
        <f t="shared" si="0"/>
        <v>0.83448706250065552</v>
      </c>
      <c r="AN5" s="55">
        <f t="shared" si="1"/>
        <v>1.0513394445204542</v>
      </c>
      <c r="AO5" s="55">
        <f t="shared" si="2"/>
        <v>0.77812921961415382</v>
      </c>
      <c r="AP5" s="55">
        <f t="shared" si="3"/>
        <v>1.2934140769794407</v>
      </c>
      <c r="AQ5" s="55">
        <f>'30.06.2019'!AK5+'30.06.2019'!AL5</f>
        <v>3.3132000000000001</v>
      </c>
      <c r="AR5" s="55">
        <f>'30.06.2019'!P5+'30.06.2019'!R5+'30.06.2019'!AG5*1.2+'30.06.2019'!AH5*1.2</f>
        <v>3.3132000000000001</v>
      </c>
    </row>
    <row r="6" spans="1:44" s="15" customFormat="1" x14ac:dyDescent="0.25">
      <c r="A6" s="60" t="s">
        <v>28</v>
      </c>
      <c r="B6" s="63">
        <v>44.539000000000001</v>
      </c>
      <c r="C6" s="63">
        <v>0</v>
      </c>
      <c r="D6" s="63">
        <v>0</v>
      </c>
      <c r="E6" s="63">
        <v>43.347999999999999</v>
      </c>
      <c r="F6" s="63">
        <v>0</v>
      </c>
      <c r="G6" s="63">
        <v>0</v>
      </c>
      <c r="H6" s="63"/>
      <c r="I6" s="63">
        <v>0.73</v>
      </c>
      <c r="J6" s="63"/>
      <c r="K6" s="63">
        <v>0.59</v>
      </c>
      <c r="L6" s="63"/>
      <c r="M6" s="63">
        <v>0.88</v>
      </c>
      <c r="N6" s="63"/>
      <c r="O6" s="63">
        <v>0.71</v>
      </c>
      <c r="P6" s="63"/>
      <c r="Q6" s="63">
        <v>32.47</v>
      </c>
      <c r="R6" s="63"/>
      <c r="S6" s="63"/>
      <c r="T6" s="63">
        <v>25.533000000000001</v>
      </c>
      <c r="U6" s="63"/>
      <c r="V6" s="63"/>
      <c r="W6" s="63">
        <v>7.8680000000000003</v>
      </c>
      <c r="X6" s="63"/>
      <c r="Y6" s="63"/>
      <c r="Z6" s="63">
        <v>5.8470000000000004</v>
      </c>
      <c r="AA6" s="63"/>
      <c r="AB6" s="63"/>
      <c r="AC6" s="63">
        <f t="shared" si="4"/>
        <v>0.17665416825703317</v>
      </c>
      <c r="AD6" s="63">
        <f t="shared" si="5"/>
        <v>0.13488511580695767</v>
      </c>
      <c r="AE6" s="63"/>
      <c r="AF6" s="63"/>
      <c r="AG6" s="53">
        <f t="shared" si="8"/>
        <v>0.90665416825703316</v>
      </c>
      <c r="AH6" s="53">
        <f t="shared" si="9"/>
        <v>0.72488511580695758</v>
      </c>
      <c r="AI6" s="55">
        <f t="shared" si="10"/>
        <v>1.0879850019084398</v>
      </c>
      <c r="AJ6" s="55">
        <f t="shared" si="10"/>
        <v>0.86986213896834907</v>
      </c>
      <c r="AK6" s="55">
        <f t="shared" si="11"/>
        <v>0</v>
      </c>
      <c r="AL6" s="55">
        <f t="shared" si="12"/>
        <v>0</v>
      </c>
      <c r="AM6" s="64">
        <f t="shared" si="0"/>
        <v>0.90567816969397608</v>
      </c>
      <c r="AN6" s="64">
        <f t="shared" si="1"/>
        <v>0.72390883085724844</v>
      </c>
      <c r="AO6" s="64"/>
      <c r="AP6" s="64"/>
      <c r="AQ6" s="55">
        <f>'30.06.2019'!AK6+'30.06.2019'!AL6</f>
        <v>1.8521523426703335</v>
      </c>
      <c r="AR6" s="55">
        <f>'30.06.2019'!P6+'30.06.2019'!R6+'30.06.2019'!AG6*1.2+'30.06.2019'!AH6*1.2</f>
        <v>0</v>
      </c>
    </row>
    <row r="7" spans="1:44" x14ac:dyDescent="0.25">
      <c r="A7" s="6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13">I7*1.2</f>
        <v>0.95910406086235145</v>
      </c>
      <c r="N7" s="55">
        <f t="shared" si="13"/>
        <v>0.96185727023546108</v>
      </c>
      <c r="O7" s="55">
        <f t="shared" si="13"/>
        <v>1.3192409751053764</v>
      </c>
      <c r="P7" s="55">
        <f t="shared" si="13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3">
        <f t="shared" si="8"/>
        <v>0.79925338405195956</v>
      </c>
      <c r="AH7" s="53">
        <f t="shared" si="9"/>
        <v>1.0993674792544803</v>
      </c>
      <c r="AI7" s="55">
        <f t="shared" si="10"/>
        <v>0.95910406086235145</v>
      </c>
      <c r="AJ7" s="55">
        <f t="shared" si="10"/>
        <v>1.3192409751053764</v>
      </c>
      <c r="AK7" s="55">
        <f t="shared" si="11"/>
        <v>0.96185727023546108</v>
      </c>
      <c r="AL7" s="55">
        <f t="shared" si="12"/>
        <v>2.0358014191007703</v>
      </c>
      <c r="AM7" s="55">
        <f t="shared" si="0"/>
        <v>0.79925338405195956</v>
      </c>
      <c r="AN7" s="55">
        <f t="shared" si="1"/>
        <v>1.0993674792544803</v>
      </c>
      <c r="AO7" s="55">
        <f t="shared" si="2"/>
        <v>0.80154772519621764</v>
      </c>
      <c r="AP7" s="55">
        <f t="shared" si="3"/>
        <v>1.6965011825839753</v>
      </c>
      <c r="AQ7" s="55">
        <f>'30.06.2019'!AK7+'30.06.2019'!AL7</f>
        <v>2.8907325929041985</v>
      </c>
      <c r="AR7" s="55">
        <f>'30.06.2019'!P7+'30.06.2019'!R7+'30.06.2019'!AG7*1.2+'30.06.2019'!AH7*1.2</f>
        <v>3.0139816359720868</v>
      </c>
    </row>
    <row r="8" spans="1:44" x14ac:dyDescent="0.25">
      <c r="A8" s="6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13"/>
        <v>0.95910406086235145</v>
      </c>
      <c r="N8" s="55">
        <f t="shared" si="13"/>
        <v>0.96185727023546108</v>
      </c>
      <c r="O8" s="55">
        <f t="shared" si="13"/>
        <v>1.3192409751053764</v>
      </c>
      <c r="P8" s="55">
        <f t="shared" si="13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14">W8/B8</f>
        <v>0</v>
      </c>
      <c r="AD8" s="53">
        <f t="shared" ref="AD8" si="15">Z8/E8</f>
        <v>0</v>
      </c>
      <c r="AE8" s="53">
        <f t="shared" ref="AE8" si="16">(X8+Y8)/(C8+D8)</f>
        <v>0</v>
      </c>
      <c r="AF8" s="53">
        <f t="shared" ref="AF8" si="17">(AA8+AB8)/(F8+G8)</f>
        <v>0</v>
      </c>
      <c r="AG8" s="53">
        <f t="shared" ref="AG8" si="18">I8+AC8</f>
        <v>0.79925338405195956</v>
      </c>
      <c r="AH8" s="53">
        <f t="shared" ref="AH8" si="19">K8+AD8</f>
        <v>1.0993674792544803</v>
      </c>
      <c r="AI8" s="55">
        <f t="shared" ref="AI8" si="20">AG8*1.2</f>
        <v>0.95910406086235145</v>
      </c>
      <c r="AJ8" s="55">
        <f t="shared" ref="AJ8" si="21">AH8*1.2</f>
        <v>1.3192409751053764</v>
      </c>
      <c r="AK8" s="55">
        <f t="shared" ref="AK8" si="22">(J8+AE8)*1.2</f>
        <v>0.96185727023546108</v>
      </c>
      <c r="AL8" s="55">
        <f t="shared" ref="AL8" si="23">(AF8+L8)*1.2</f>
        <v>2.0358014191007703</v>
      </c>
      <c r="AM8" s="55">
        <f t="shared" ref="AM8" si="24">(Q8+W8)/B8</f>
        <v>0.79925338405195956</v>
      </c>
      <c r="AN8" s="55">
        <f t="shared" ref="AN8" si="25">(T8+Z8)/E8</f>
        <v>1.0993674792544803</v>
      </c>
      <c r="AO8" s="55">
        <f t="shared" ref="AO8" si="26">(R8+X8)/C8</f>
        <v>0.80154772519621764</v>
      </c>
      <c r="AP8" s="55">
        <f t="shared" ref="AP8" si="27">(U8+V8+AA8+AB8)/(F8+G8)</f>
        <v>1.6965011825839753</v>
      </c>
      <c r="AQ8" s="55">
        <f>'30.06.2019'!AK8+'30.06.2019'!AL8</f>
        <v>4.7497073346328094</v>
      </c>
      <c r="AR8" s="55">
        <f>'30.06.2019'!P8+'30.06.2019'!R8+'30.06.2019'!AG8*1.2+'30.06.2019'!AH8*1.2</f>
        <v>4.02533609049802</v>
      </c>
    </row>
    <row r="9" spans="1:44" x14ac:dyDescent="0.25">
      <c r="A9" s="60" t="s">
        <v>31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3">
        <f t="shared" si="8"/>
        <v>0.88</v>
      </c>
      <c r="AH9" s="53">
        <f t="shared" si="9"/>
        <v>1.3</v>
      </c>
      <c r="AI9" s="55">
        <f t="shared" si="10"/>
        <v>1.056</v>
      </c>
      <c r="AJ9" s="55">
        <f t="shared" si="10"/>
        <v>1.56</v>
      </c>
      <c r="AK9" s="55">
        <f t="shared" si="11"/>
        <v>1.26</v>
      </c>
      <c r="AL9" s="55">
        <f t="shared" si="12"/>
        <v>1.8719999999999999</v>
      </c>
      <c r="AM9" s="55">
        <f t="shared" si="0"/>
        <v>0.88003251834997398</v>
      </c>
      <c r="AN9" s="55">
        <f t="shared" si="1"/>
        <v>1.2995790594155217</v>
      </c>
      <c r="AO9" s="55">
        <f t="shared" si="2"/>
        <v>1.0519376194565246</v>
      </c>
      <c r="AP9" s="55">
        <f t="shared" si="3"/>
        <v>1.5630771489392941</v>
      </c>
      <c r="AQ9" s="55">
        <f>'30.06.2019'!AK9+'30.06.2019'!AL9</f>
        <v>3.9</v>
      </c>
      <c r="AR9" s="55">
        <f>'30.06.2019'!P9+'30.06.2019'!R9+'30.06.2019'!AG9*1.2+'30.06.2019'!AH9*1.2</f>
        <v>4.0919999999999996</v>
      </c>
    </row>
    <row r="10" spans="1:44" x14ac:dyDescent="0.25">
      <c r="A10" s="60" t="s">
        <v>32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v>0.61</v>
      </c>
      <c r="J10" s="53">
        <v>0.71</v>
      </c>
      <c r="K10" s="53">
        <v>0.8</v>
      </c>
      <c r="L10" s="53">
        <v>0.84</v>
      </c>
      <c r="M10" s="53">
        <v>0.73199999999999998</v>
      </c>
      <c r="N10" s="53">
        <v>0.85199999999999998</v>
      </c>
      <c r="O10" s="53">
        <v>0.96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 s="53">
        <f t="shared" si="4"/>
        <v>1.0967769959169489E-2</v>
      </c>
      <c r="AD10" s="53">
        <f t="shared" si="5"/>
        <v>0</v>
      </c>
      <c r="AE10" s="53">
        <f t="shared" si="6"/>
        <v>0.10334020974245813</v>
      </c>
      <c r="AF10" s="53">
        <f t="shared" si="7"/>
        <v>0</v>
      </c>
      <c r="AG10" s="53">
        <f t="shared" si="8"/>
        <v>0.62096776995916947</v>
      </c>
      <c r="AH10" s="53">
        <f t="shared" si="9"/>
        <v>0.8</v>
      </c>
      <c r="AI10" s="55">
        <f t="shared" si="10"/>
        <v>0.74516132395100332</v>
      </c>
      <c r="AJ10" s="55">
        <f t="shared" si="10"/>
        <v>0.96</v>
      </c>
      <c r="AK10" s="55">
        <f t="shared" si="11"/>
        <v>0.97600825169094974</v>
      </c>
      <c r="AL10" s="55">
        <f t="shared" si="12"/>
        <v>1.008</v>
      </c>
      <c r="AM10" s="55">
        <f t="shared" si="0"/>
        <v>0.61889388411085056</v>
      </c>
      <c r="AN10" s="55">
        <f t="shared" si="1"/>
        <v>0.79558602983379723</v>
      </c>
      <c r="AO10" s="55">
        <f t="shared" si="2"/>
        <v>0.81573140314685566</v>
      </c>
      <c r="AP10" s="55">
        <f t="shared" si="3"/>
        <v>0.84199271802577591</v>
      </c>
      <c r="AQ10" s="55">
        <f>'30.06.2019'!AK10+'30.06.2019'!AL10</f>
        <v>2.3327999999999998</v>
      </c>
      <c r="AR10" s="55">
        <f>'30.06.2019'!P10+'30.06.2019'!R10+'30.06.2019'!AG10*1.2+'30.06.2019'!AH10*1.2</f>
        <v>2.7431999999999999</v>
      </c>
    </row>
    <row r="11" spans="1:44" x14ac:dyDescent="0.25">
      <c r="A11" s="60" t="s">
        <v>33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v>0.98</v>
      </c>
      <c r="J11" s="53">
        <v>0.98</v>
      </c>
      <c r="K11" s="53">
        <v>1.3</v>
      </c>
      <c r="L11" s="53">
        <v>1.3</v>
      </c>
      <c r="M11" s="53">
        <v>1.1759999999999999</v>
      </c>
      <c r="N11" s="53">
        <v>1.1759999999999999</v>
      </c>
      <c r="O11" s="53">
        <v>1.56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29.277999999999999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0</v>
      </c>
      <c r="AD11" s="53">
        <f t="shared" si="5"/>
        <v>0</v>
      </c>
      <c r="AE11" s="53">
        <f t="shared" si="6"/>
        <v>0</v>
      </c>
      <c r="AF11" s="53">
        <f t="shared" si="7"/>
        <v>0</v>
      </c>
      <c r="AG11" s="53">
        <f t="shared" si="8"/>
        <v>0.98</v>
      </c>
      <c r="AH11" s="53">
        <f t="shared" si="9"/>
        <v>1.3</v>
      </c>
      <c r="AI11" s="55">
        <f t="shared" si="10"/>
        <v>1.1759999999999999</v>
      </c>
      <c r="AJ11" s="55">
        <f t="shared" si="10"/>
        <v>1.56</v>
      </c>
      <c r="AK11" s="55">
        <f t="shared" si="11"/>
        <v>1.1759999999999999</v>
      </c>
      <c r="AL11" s="55">
        <f t="shared" si="12"/>
        <v>1.56</v>
      </c>
      <c r="AM11" s="55">
        <f t="shared" si="0"/>
        <v>0.97989817704056492</v>
      </c>
      <c r="AN11" s="55">
        <f t="shared" si="1"/>
        <v>1.299988393108823</v>
      </c>
      <c r="AO11" s="55">
        <f t="shared" si="2"/>
        <v>0.98074142916150364</v>
      </c>
      <c r="AP11" s="55">
        <f t="shared" si="3"/>
        <v>1.2678339818417639</v>
      </c>
      <c r="AQ11" s="55">
        <f>'30.06.2019'!AK11+'30.06.2019'!AL11</f>
        <v>4.0188220233299283</v>
      </c>
      <c r="AR11" s="55">
        <f>'30.06.2019'!P11+'30.06.2019'!R11+'30.06.2019'!AG11*1.2+'30.06.2019'!AH11*1.2</f>
        <v>3.9956362742271865</v>
      </c>
    </row>
    <row r="12" spans="1:44" s="15" customFormat="1" x14ac:dyDescent="0.25">
      <c r="A12" s="60" t="s">
        <v>34</v>
      </c>
      <c r="B12" s="63">
        <v>36.872999999999998</v>
      </c>
      <c r="C12" s="63">
        <v>11.788</v>
      </c>
      <c r="D12" s="63">
        <v>0</v>
      </c>
      <c r="E12" s="63">
        <v>36.313000000000002</v>
      </c>
      <c r="F12" s="63">
        <v>7.87</v>
      </c>
      <c r="G12" s="63">
        <v>0</v>
      </c>
      <c r="H12" s="63"/>
      <c r="I12" s="63">
        <v>0.8</v>
      </c>
      <c r="J12" s="63">
        <v>0.8</v>
      </c>
      <c r="K12" s="63">
        <v>1.6</v>
      </c>
      <c r="L12" s="63">
        <v>1.6</v>
      </c>
      <c r="M12" s="63">
        <v>0.96</v>
      </c>
      <c r="N12" s="63">
        <v>0.96</v>
      </c>
      <c r="O12" s="63">
        <v>1.92</v>
      </c>
      <c r="P12" s="63">
        <v>1.92</v>
      </c>
      <c r="Q12" s="63">
        <v>25.811</v>
      </c>
      <c r="R12" s="63">
        <v>8.2520000000000007</v>
      </c>
      <c r="S12" s="63">
        <v>0</v>
      </c>
      <c r="T12" s="63">
        <v>53.38</v>
      </c>
      <c r="U12" s="63">
        <v>11.569000000000001</v>
      </c>
      <c r="V12" s="63"/>
      <c r="W12" s="63"/>
      <c r="X12" s="63"/>
      <c r="Y12" s="63"/>
      <c r="Z12" s="63"/>
      <c r="AA12" s="63"/>
      <c r="AB12" s="63"/>
      <c r="AC12" s="63">
        <f t="shared" si="4"/>
        <v>0</v>
      </c>
      <c r="AD12" s="63">
        <f t="shared" si="5"/>
        <v>0</v>
      </c>
      <c r="AE12" s="63">
        <f t="shared" si="6"/>
        <v>0</v>
      </c>
      <c r="AF12" s="63">
        <f t="shared" si="7"/>
        <v>0</v>
      </c>
      <c r="AG12" s="53">
        <f t="shared" si="8"/>
        <v>0.8</v>
      </c>
      <c r="AH12" s="53">
        <f t="shared" si="9"/>
        <v>1.6</v>
      </c>
      <c r="AI12" s="55">
        <f t="shared" si="10"/>
        <v>0.96</v>
      </c>
      <c r="AJ12" s="55">
        <f t="shared" si="10"/>
        <v>1.92</v>
      </c>
      <c r="AK12" s="55">
        <f t="shared" si="11"/>
        <v>0.96</v>
      </c>
      <c r="AL12" s="55">
        <f t="shared" si="12"/>
        <v>1.92</v>
      </c>
      <c r="AM12" s="64">
        <f t="shared" si="0"/>
        <v>0.69999728798850114</v>
      </c>
      <c r="AN12" s="64">
        <f t="shared" si="1"/>
        <v>1.4699969707818137</v>
      </c>
      <c r="AO12" s="64">
        <f t="shared" si="2"/>
        <v>0.70003393281303028</v>
      </c>
      <c r="AP12" s="64">
        <f t="shared" si="3"/>
        <v>1.470012706480305</v>
      </c>
      <c r="AQ12" s="55">
        <f>'30.06.2019'!AK12+'30.06.2019'!AL12</f>
        <v>3.456</v>
      </c>
      <c r="AR12" s="55">
        <f>'30.06.2019'!P12+'30.06.2019'!R12+'30.06.2019'!AG12*1.2+'30.06.2019'!AH12*1.2</f>
        <v>3.456</v>
      </c>
    </row>
    <row r="13" spans="1:44" x14ac:dyDescent="0.25">
      <c r="A13" s="6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v>1.1499999999999999</v>
      </c>
      <c r="J13" s="53">
        <v>1.21</v>
      </c>
      <c r="K13" s="53">
        <v>1.3</v>
      </c>
      <c r="L13" s="53">
        <v>1.33</v>
      </c>
      <c r="M13" s="53">
        <v>1.38</v>
      </c>
      <c r="N13" s="53">
        <v>1.45</v>
      </c>
      <c r="O13" s="53">
        <v>1.56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 s="53">
        <f t="shared" si="4"/>
        <v>0</v>
      </c>
      <c r="AD13" s="53">
        <f t="shared" si="5"/>
        <v>0</v>
      </c>
      <c r="AE13" s="53">
        <f t="shared" si="6"/>
        <v>0</v>
      </c>
      <c r="AF13" s="53">
        <f t="shared" si="7"/>
        <v>0</v>
      </c>
      <c r="AG13" s="53">
        <f t="shared" si="8"/>
        <v>1.1499999999999999</v>
      </c>
      <c r="AH13" s="53">
        <f t="shared" si="9"/>
        <v>1.3</v>
      </c>
      <c r="AI13" s="55">
        <f t="shared" si="10"/>
        <v>1.38</v>
      </c>
      <c r="AJ13" s="55">
        <f t="shared" si="10"/>
        <v>1.56</v>
      </c>
      <c r="AK13" s="55">
        <f t="shared" si="11"/>
        <v>1.452</v>
      </c>
      <c r="AL13" s="55">
        <f t="shared" si="12"/>
        <v>1.5960000000000001</v>
      </c>
      <c r="AM13" s="55">
        <f t="shared" si="0"/>
        <v>1.1520338946782789</v>
      </c>
      <c r="AN13" s="55">
        <f t="shared" si="1"/>
        <v>1.3016703656114941</v>
      </c>
      <c r="AO13" s="55">
        <f t="shared" si="2"/>
        <v>1.2099607267705321</v>
      </c>
      <c r="AP13" s="55">
        <f t="shared" si="3"/>
        <v>1.3286790266512165</v>
      </c>
      <c r="AQ13" s="55">
        <f>'30.06.2019'!AK13+'30.06.2019'!AL13</f>
        <v>3.51</v>
      </c>
      <c r="AR13" s="55">
        <f>'30.06.2019'!P13+'30.06.2019'!R13+'30.06.2019'!AG13*1.2+'30.06.2019'!AH13*1.2</f>
        <v>3.617</v>
      </c>
    </row>
    <row r="14" spans="1:44" x14ac:dyDescent="0.25">
      <c r="A14" s="60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5"/>
      <c r="AJ14" s="55"/>
      <c r="AK14" s="55"/>
      <c r="AL14" s="55"/>
      <c r="AM14" s="55"/>
      <c r="AN14" s="55"/>
      <c r="AO14" s="55"/>
      <c r="AP14" s="55"/>
      <c r="AQ14" s="55">
        <f>'30.06.2019'!AK14+'30.06.2019'!AL14</f>
        <v>4.2780000000000005</v>
      </c>
      <c r="AR14" s="55">
        <f>'30.06.2019'!P14+'30.06.2019'!R14+'30.06.2019'!AG14*1.2+'30.06.2019'!AH14*1.2</f>
        <v>4.2780000000000005</v>
      </c>
    </row>
    <row r="15" spans="1:44" x14ac:dyDescent="0.25">
      <c r="A15" s="6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v>0.88</v>
      </c>
      <c r="J15" s="53">
        <v>0.88</v>
      </c>
      <c r="K15" s="53">
        <v>0.91</v>
      </c>
      <c r="L15" s="53">
        <v>0.91</v>
      </c>
      <c r="M15" s="53">
        <v>1.06</v>
      </c>
      <c r="N15" s="53">
        <v>1.06</v>
      </c>
      <c r="O15" s="53">
        <v>1.0900000000000001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 s="53">
        <f t="shared" si="4"/>
        <v>0.11849604637715984</v>
      </c>
      <c r="AD15" s="53">
        <f t="shared" si="5"/>
        <v>0.11882713454940048</v>
      </c>
      <c r="AE15" s="53">
        <f t="shared" si="6"/>
        <v>7.8722718617255022E-2</v>
      </c>
      <c r="AF15" s="53">
        <f t="shared" si="7"/>
        <v>6.5533099571828804E-2</v>
      </c>
      <c r="AG15" s="53">
        <f t="shared" si="8"/>
        <v>0.99849604637715983</v>
      </c>
      <c r="AH15" s="53">
        <f t="shared" si="9"/>
        <v>1.0288271345494004</v>
      </c>
      <c r="AI15" s="55">
        <f t="shared" si="10"/>
        <v>1.1981952556525917</v>
      </c>
      <c r="AJ15" s="55">
        <f t="shared" si="10"/>
        <v>1.2345925614592805</v>
      </c>
      <c r="AK15" s="55">
        <f t="shared" si="11"/>
        <v>1.150467262340706</v>
      </c>
      <c r="AL15" s="55">
        <f t="shared" si="12"/>
        <v>1.1706397194861946</v>
      </c>
      <c r="AM15" s="55">
        <f t="shared" si="0"/>
        <v>0.99849814896860367</v>
      </c>
      <c r="AN15" s="55">
        <f t="shared" si="1"/>
        <v>1.0288065780725819</v>
      </c>
      <c r="AO15" s="55">
        <f t="shared" si="2"/>
        <v>0.95872857770616671</v>
      </c>
      <c r="AP15" s="55">
        <f t="shared" si="3"/>
        <v>0.97554666713653904</v>
      </c>
      <c r="AQ15" s="55">
        <f>'30.06.2019'!AK15+'30.06.2019'!AL15</f>
        <v>2.9880000000000004</v>
      </c>
      <c r="AR15" s="55">
        <f>'30.06.2019'!P15+'30.06.2019'!R15+'30.06.2019'!AG15*1.2+'30.06.2019'!AH15*1.2</f>
        <v>2.988</v>
      </c>
    </row>
    <row r="16" spans="1:44" s="15" customFormat="1" x14ac:dyDescent="0.25">
      <c r="A16" s="60" t="s">
        <v>38</v>
      </c>
      <c r="B16" s="63">
        <v>48.48</v>
      </c>
      <c r="C16" s="63">
        <v>6.8789999999999996</v>
      </c>
      <c r="D16" s="63">
        <v>7.4999999999999997E-2</v>
      </c>
      <c r="E16" s="63">
        <v>46.804000000000002</v>
      </c>
      <c r="F16" s="63">
        <v>4.7789999999999999</v>
      </c>
      <c r="G16" s="63"/>
      <c r="H16" s="63"/>
      <c r="I16" s="63">
        <v>1.1399999999999999</v>
      </c>
      <c r="J16" s="63">
        <v>1.68</v>
      </c>
      <c r="K16" s="63">
        <v>1.68</v>
      </c>
      <c r="L16" s="63">
        <v>2.71</v>
      </c>
      <c r="M16" s="63">
        <v>1.3680000000000001</v>
      </c>
      <c r="N16" s="63">
        <v>2.016</v>
      </c>
      <c r="O16" s="63">
        <v>2.016</v>
      </c>
      <c r="P16" s="63">
        <v>3.2519999999999998</v>
      </c>
      <c r="Q16" s="63">
        <v>55.267000000000003</v>
      </c>
      <c r="R16" s="63">
        <v>11.557</v>
      </c>
      <c r="S16" s="63">
        <v>0.126</v>
      </c>
      <c r="T16" s="63">
        <v>78.631</v>
      </c>
      <c r="U16" s="63">
        <v>12.951000000000001</v>
      </c>
      <c r="V16" s="63">
        <v>0</v>
      </c>
      <c r="W16" s="63">
        <v>7.694</v>
      </c>
      <c r="X16" s="63">
        <v>0.33</v>
      </c>
      <c r="Y16" s="63">
        <v>1.9E-2</v>
      </c>
      <c r="Z16" s="63">
        <v>0</v>
      </c>
      <c r="AA16" s="63">
        <v>0</v>
      </c>
      <c r="AB16" s="63">
        <v>0</v>
      </c>
      <c r="AC16" s="63">
        <f t="shared" si="4"/>
        <v>0.15870462046204623</v>
      </c>
      <c r="AD16" s="63">
        <f t="shared" si="5"/>
        <v>0</v>
      </c>
      <c r="AE16" s="63">
        <f t="shared" si="6"/>
        <v>5.0186942766752951E-2</v>
      </c>
      <c r="AF16" s="63">
        <f t="shared" si="7"/>
        <v>0</v>
      </c>
      <c r="AG16" s="53">
        <f t="shared" si="8"/>
        <v>1.298704620462046</v>
      </c>
      <c r="AH16" s="53">
        <f t="shared" si="9"/>
        <v>1.68</v>
      </c>
      <c r="AI16" s="55">
        <f t="shared" si="10"/>
        <v>1.5584455445544552</v>
      </c>
      <c r="AJ16" s="55">
        <f t="shared" si="10"/>
        <v>2.016</v>
      </c>
      <c r="AK16" s="55">
        <f t="shared" si="11"/>
        <v>2.0762243313201032</v>
      </c>
      <c r="AL16" s="55">
        <f t="shared" si="12"/>
        <v>3.2519999999999998</v>
      </c>
      <c r="AM16" s="64">
        <f t="shared" si="0"/>
        <v>1.2987004950495051</v>
      </c>
      <c r="AN16" s="64">
        <f t="shared" si="1"/>
        <v>1.6800059823946671</v>
      </c>
      <c r="AO16" s="64">
        <f t="shared" si="2"/>
        <v>1.7280127925570579</v>
      </c>
      <c r="AP16" s="64">
        <f t="shared" si="3"/>
        <v>2.7099811676082863</v>
      </c>
      <c r="AQ16" s="55">
        <f>'30.06.2019'!AK16+'30.06.2019'!AL16</f>
        <v>3.9399317245438494</v>
      </c>
      <c r="AR16" s="55">
        <f>'30.06.2019'!P16+'30.06.2019'!R16+'30.06.2019'!AG16*1.2+'30.06.2019'!AH16*1.2</f>
        <v>5.5641632507574403</v>
      </c>
    </row>
    <row r="17" spans="1:44" x14ac:dyDescent="0.25">
      <c r="A17" s="60" t="s">
        <v>39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v>1.03</v>
      </c>
      <c r="J17" s="53">
        <v>0.84</v>
      </c>
      <c r="K17" s="53">
        <v>1.03</v>
      </c>
      <c r="L17" s="53">
        <v>0.84</v>
      </c>
      <c r="M17" s="53">
        <f>I17*1.2</f>
        <v>1.236</v>
      </c>
      <c r="N17" s="53">
        <f>J17*1.2</f>
        <v>1.008</v>
      </c>
      <c r="O17" s="53">
        <f>K17*1.2</f>
        <v>1.236</v>
      </c>
      <c r="P17" s="53">
        <f>L17*1.2</f>
        <v>1.008</v>
      </c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>
        <v>0.84299999999999997</v>
      </c>
      <c r="AB17" s="53"/>
      <c r="AC17" s="53">
        <f t="shared" si="4"/>
        <v>6.9620980531868437E-2</v>
      </c>
      <c r="AD17" s="53">
        <f t="shared" si="5"/>
        <v>3.5452454816255349E-2</v>
      </c>
      <c r="AE17" s="53">
        <f t="shared" si="6"/>
        <v>6.6647452986526398E-2</v>
      </c>
      <c r="AF17" s="53">
        <f t="shared" si="7"/>
        <v>7.6448716786070556E-2</v>
      </c>
      <c r="AG17" s="53">
        <f t="shared" si="8"/>
        <v>1.0996209805318684</v>
      </c>
      <c r="AH17" s="53">
        <f t="shared" si="9"/>
        <v>1.0654524548162554</v>
      </c>
      <c r="AI17" s="55">
        <f t="shared" si="10"/>
        <v>1.319545176638242</v>
      </c>
      <c r="AJ17" s="55">
        <f t="shared" si="10"/>
        <v>1.2785429457795063</v>
      </c>
      <c r="AK17" s="55">
        <f t="shared" si="11"/>
        <v>1.0879769435838316</v>
      </c>
      <c r="AL17" s="55">
        <f t="shared" si="12"/>
        <v>1.0997384601432847</v>
      </c>
      <c r="AM17" s="55">
        <f t="shared" si="0"/>
        <v>0.51169926678465538</v>
      </c>
      <c r="AN17" s="55">
        <f t="shared" si="1"/>
        <v>1.0327977651216991</v>
      </c>
      <c r="AO17" s="55">
        <f t="shared" si="2"/>
        <v>0.87509244802366659</v>
      </c>
      <c r="AP17" s="55">
        <f t="shared" si="3"/>
        <v>0.86832320667452612</v>
      </c>
      <c r="AQ17" s="55">
        <f>'30.06.2019'!AK17+'30.06.2019'!AL17</f>
        <v>3.8279999999999994</v>
      </c>
      <c r="AR17" s="55">
        <f>'30.06.2019'!P17+'30.06.2019'!R17+'30.06.2019'!AG17*1.2+'30.06.2019'!AH17*1.2</f>
        <v>4.4039999999999999</v>
      </c>
    </row>
    <row r="18" spans="1:44" x14ac:dyDescent="0.25">
      <c r="A18" s="60" t="s">
        <v>40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v>0.88</v>
      </c>
      <c r="J18" s="53">
        <v>1.06</v>
      </c>
      <c r="K18" s="53">
        <v>1.64</v>
      </c>
      <c r="L18" s="53">
        <v>1.97</v>
      </c>
      <c r="M18" s="53">
        <v>1.06</v>
      </c>
      <c r="N18" s="53">
        <v>1.27</v>
      </c>
      <c r="O18" s="53">
        <v>1.97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f t="shared" si="4"/>
        <v>0</v>
      </c>
      <c r="AD18" s="53">
        <f t="shared" si="5"/>
        <v>0</v>
      </c>
      <c r="AE18" s="53">
        <f t="shared" si="6"/>
        <v>0</v>
      </c>
      <c r="AF18" s="53">
        <f t="shared" si="7"/>
        <v>0</v>
      </c>
      <c r="AG18" s="53">
        <f t="shared" si="8"/>
        <v>0.88</v>
      </c>
      <c r="AH18" s="53">
        <f t="shared" si="9"/>
        <v>1.64</v>
      </c>
      <c r="AI18" s="55">
        <f t="shared" si="10"/>
        <v>1.056</v>
      </c>
      <c r="AJ18" s="55">
        <f t="shared" si="10"/>
        <v>1.9679999999999997</v>
      </c>
      <c r="AK18" s="55">
        <f t="shared" si="11"/>
        <v>1.272</v>
      </c>
      <c r="AL18" s="55">
        <f t="shared" si="12"/>
        <v>2.3639999999999999</v>
      </c>
      <c r="AM18" s="55">
        <f t="shared" si="0"/>
        <v>0.87942701671976364</v>
      </c>
      <c r="AN18" s="55">
        <f t="shared" si="1"/>
        <v>1.639238711141366</v>
      </c>
      <c r="AO18" s="55">
        <f t="shared" si="2"/>
        <v>1.0438565051643804</v>
      </c>
      <c r="AP18" s="55">
        <f t="shared" si="3"/>
        <v>1.8885325850953669</v>
      </c>
      <c r="AQ18" s="55">
        <f>'30.06.2019'!AK18+'30.06.2019'!AL18</f>
        <v>4.3680000000000003</v>
      </c>
      <c r="AR18" s="55">
        <f>'30.06.2019'!P18+'30.06.2019'!R18+'30.06.2019'!AG18*1.2+'30.06.2019'!AH18*1.2</f>
        <v>4.3680000000000003</v>
      </c>
    </row>
    <row r="19" spans="1:44" x14ac:dyDescent="0.25">
      <c r="A19" s="62" t="s">
        <v>41</v>
      </c>
      <c r="B19" s="53" t="s">
        <v>69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>
        <f t="shared" si="8"/>
        <v>0</v>
      </c>
      <c r="AH19" s="53">
        <f t="shared" si="9"/>
        <v>0</v>
      </c>
      <c r="AI19" s="55">
        <f t="shared" si="10"/>
        <v>0</v>
      </c>
      <c r="AJ19" s="55">
        <f t="shared" si="10"/>
        <v>0</v>
      </c>
      <c r="AK19" s="55">
        <f t="shared" si="11"/>
        <v>0</v>
      </c>
      <c r="AL19" s="55">
        <f t="shared" si="12"/>
        <v>0</v>
      </c>
      <c r="AM19" s="55"/>
      <c r="AN19" s="55"/>
      <c r="AO19" s="55"/>
      <c r="AP19" s="55"/>
      <c r="AQ19" s="55">
        <f>'30.06.2019'!AK19+'30.06.2019'!AL19</f>
        <v>3.1301104623229028</v>
      </c>
      <c r="AR19" s="55">
        <f>'30.06.2019'!P19+'30.06.2019'!R19+'30.06.2019'!AG19*1.2+'30.06.2019'!AH19*1.2</f>
        <v>3.7670879347203621</v>
      </c>
    </row>
    <row r="20" spans="1:44" x14ac:dyDescent="0.25">
      <c r="A20" s="60" t="s">
        <v>42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4">
        <f>Q20/B20</f>
        <v>0.87777395318700902</v>
      </c>
      <c r="J20" s="54">
        <f>R20/C20</f>
        <v>0.94025494872921966</v>
      </c>
      <c r="K20" s="54">
        <f>T20/E20</f>
        <v>1.6651235270605973</v>
      </c>
      <c r="L20" s="54">
        <f>U20/F20</f>
        <v>2.1628588419743742</v>
      </c>
      <c r="M20" s="55">
        <f>I20*1.2</f>
        <v>1.0533287438244108</v>
      </c>
      <c r="N20" s="55">
        <f>J20*1.2</f>
        <v>1.1283059384750636</v>
      </c>
      <c r="O20" s="55">
        <f>K20*1.2</f>
        <v>1.9981482324727167</v>
      </c>
      <c r="P20" s="55">
        <f>L20*1.2</f>
        <v>2.5954306103692488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 s="53">
        <f t="shared" si="4"/>
        <v>5.9174293350611491E-3</v>
      </c>
      <c r="AD20" s="53">
        <f t="shared" si="5"/>
        <v>5.889227873654812E-3</v>
      </c>
      <c r="AE20" s="53">
        <f t="shared" si="6"/>
        <v>1.4628205774898577E-3</v>
      </c>
      <c r="AF20" s="53">
        <f t="shared" si="7"/>
        <v>9.4609936746499425E-4</v>
      </c>
      <c r="AG20" s="53">
        <f t="shared" si="8"/>
        <v>0.88369138252207013</v>
      </c>
      <c r="AH20" s="53">
        <f t="shared" si="9"/>
        <v>1.6710127549342522</v>
      </c>
      <c r="AI20" s="55">
        <f t="shared" si="10"/>
        <v>1.0604296590264841</v>
      </c>
      <c r="AJ20" s="55">
        <f t="shared" si="10"/>
        <v>2.0052153059211024</v>
      </c>
      <c r="AK20" s="55">
        <f t="shared" si="11"/>
        <v>1.1300613231680514</v>
      </c>
      <c r="AL20" s="55">
        <f t="shared" si="12"/>
        <v>2.5965659296102066</v>
      </c>
      <c r="AM20" s="55">
        <f t="shared" si="0"/>
        <v>0.88369138252207025</v>
      </c>
      <c r="AN20" s="55">
        <f t="shared" si="1"/>
        <v>1.6710127549342522</v>
      </c>
      <c r="AO20" s="55">
        <f t="shared" si="2"/>
        <v>0.94171776930670958</v>
      </c>
      <c r="AP20" s="55">
        <f t="shared" si="3"/>
        <v>2.1638049413418394</v>
      </c>
      <c r="AQ20" s="55" t="e">
        <f>'30.06.2019'!AK20+'30.06.2019'!AL20</f>
        <v>#DIV/0!</v>
      </c>
      <c r="AR20" s="55" t="e">
        <f>'30.06.2019'!P20+'30.06.2019'!R20+'30.06.2019'!AG20*1.2+'30.06.2019'!AH20*1.2</f>
        <v>#DIV/0!</v>
      </c>
    </row>
    <row r="21" spans="1:44" x14ac:dyDescent="0.25">
      <c r="A21" s="60" t="s">
        <v>101</v>
      </c>
      <c r="B21" s="63">
        <v>27.053999999999998</v>
      </c>
      <c r="C21" s="63">
        <v>8.9260000000000002</v>
      </c>
      <c r="D21" s="63">
        <v>0</v>
      </c>
      <c r="E21" s="63">
        <v>24.202999999999999</v>
      </c>
      <c r="F21" s="63">
        <v>3.0680000000000001</v>
      </c>
      <c r="G21" s="63">
        <v>0</v>
      </c>
      <c r="H21" s="63"/>
      <c r="I21" s="63">
        <v>0.8</v>
      </c>
      <c r="J21" s="63">
        <v>0.8</v>
      </c>
      <c r="K21" s="63">
        <v>1.1399999999999999</v>
      </c>
      <c r="L21" s="63">
        <v>1.1399999999999999</v>
      </c>
      <c r="M21" s="63">
        <v>0.96</v>
      </c>
      <c r="N21" s="63">
        <v>0.96</v>
      </c>
      <c r="O21" s="63">
        <v>1.37</v>
      </c>
      <c r="P21" s="63">
        <v>1.37</v>
      </c>
      <c r="Q21" s="63">
        <v>20.622</v>
      </c>
      <c r="R21" s="63">
        <v>8.1769999999999996</v>
      </c>
      <c r="S21" s="63">
        <v>0</v>
      </c>
      <c r="T21" s="63">
        <v>26.148</v>
      </c>
      <c r="U21" s="63">
        <v>4.976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f t="shared" ref="AC21" si="28">W21/B21</f>
        <v>0</v>
      </c>
      <c r="AD21" s="63">
        <f t="shared" ref="AD21" si="29">Z21/E21</f>
        <v>0</v>
      </c>
      <c r="AE21" s="63">
        <f t="shared" ref="AE21" si="30">(X21+Y21)/(C21+D21)</f>
        <v>0</v>
      </c>
      <c r="AF21" s="63">
        <f t="shared" ref="AF21" si="31">(AA21+AB21)/(F21+G21)</f>
        <v>0</v>
      </c>
      <c r="AG21" s="53">
        <f t="shared" ref="AG21" si="32">I21+AC21</f>
        <v>0.8</v>
      </c>
      <c r="AH21" s="53">
        <f t="shared" ref="AH21" si="33">K21+AD21</f>
        <v>1.1399999999999999</v>
      </c>
      <c r="AI21" s="55">
        <f t="shared" ref="AI21" si="34">AG21*1.2</f>
        <v>0.96</v>
      </c>
      <c r="AJ21" s="55">
        <f t="shared" ref="AJ21" si="35">AH21*1.2</f>
        <v>1.3679999999999999</v>
      </c>
      <c r="AK21" s="55">
        <f t="shared" ref="AK21" si="36">(J21+AE21)*1.2</f>
        <v>0.96</v>
      </c>
      <c r="AL21" s="55">
        <f t="shared" ref="AL21" si="37">(AF21+L21)*1.2</f>
        <v>1.3679999999999999</v>
      </c>
      <c r="AM21" s="64">
        <f t="shared" ref="AM21" si="38">(Q21+W21)/B21</f>
        <v>0.76225327123530717</v>
      </c>
      <c r="AN21" s="64">
        <f t="shared" ref="AN21" si="39">(T21+Z21)/E21</f>
        <v>1.0803619386026526</v>
      </c>
      <c r="AO21" s="64">
        <f t="shared" ref="AO21" si="40">(R21+X21)/C21</f>
        <v>0.9160878332959892</v>
      </c>
      <c r="AP21" s="64">
        <f t="shared" ref="AP21" si="41">(U21+V21+AA21+AB21)/(F21+G21)</f>
        <v>1.621903520208605</v>
      </c>
      <c r="AQ21" s="55">
        <f>'30.06.2019'!AK21+'30.06.2019'!AL21</f>
        <v>2.6399999999999997</v>
      </c>
      <c r="AR21" s="55">
        <f>'30.06.2019'!P21+'30.06.2019'!R21+'30.06.2019'!AG21*1.2+'30.06.2019'!AH21*1.2</f>
        <v>2.6399999999999997</v>
      </c>
    </row>
    <row r="22" spans="1:44" s="15" customFormat="1" x14ac:dyDescent="0.25">
      <c r="A22" s="60" t="s">
        <v>43</v>
      </c>
      <c r="B22" s="63">
        <v>27.053999999999998</v>
      </c>
      <c r="C22" s="63">
        <v>8.9260000000000002</v>
      </c>
      <c r="D22" s="63">
        <v>0</v>
      </c>
      <c r="E22" s="63">
        <v>24.202999999999999</v>
      </c>
      <c r="F22" s="63">
        <v>3.0680000000000001</v>
      </c>
      <c r="G22" s="63">
        <v>0</v>
      </c>
      <c r="H22" s="63"/>
      <c r="I22" s="63">
        <v>0.8</v>
      </c>
      <c r="J22" s="63">
        <v>0.8</v>
      </c>
      <c r="K22" s="63">
        <v>1.1399999999999999</v>
      </c>
      <c r="L22" s="63">
        <v>1.1399999999999999</v>
      </c>
      <c r="M22" s="63">
        <v>0.96</v>
      </c>
      <c r="N22" s="63">
        <v>0.96</v>
      </c>
      <c r="O22" s="63">
        <v>1.37</v>
      </c>
      <c r="P22" s="63">
        <v>1.37</v>
      </c>
      <c r="Q22" s="63">
        <v>20.622</v>
      </c>
      <c r="R22" s="63">
        <v>8.1769999999999996</v>
      </c>
      <c r="S22" s="63">
        <v>0</v>
      </c>
      <c r="T22" s="63">
        <v>26.148</v>
      </c>
      <c r="U22" s="63">
        <v>4.976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f t="shared" si="4"/>
        <v>0</v>
      </c>
      <c r="AD22" s="63">
        <f t="shared" si="5"/>
        <v>0</v>
      </c>
      <c r="AE22" s="63">
        <f t="shared" si="6"/>
        <v>0</v>
      </c>
      <c r="AF22" s="63">
        <f t="shared" si="7"/>
        <v>0</v>
      </c>
      <c r="AG22" s="53">
        <f t="shared" si="8"/>
        <v>0.8</v>
      </c>
      <c r="AH22" s="53">
        <f t="shared" si="9"/>
        <v>1.1399999999999999</v>
      </c>
      <c r="AI22" s="55">
        <f t="shared" si="10"/>
        <v>0.96</v>
      </c>
      <c r="AJ22" s="55">
        <f t="shared" si="10"/>
        <v>1.3679999999999999</v>
      </c>
      <c r="AK22" s="55">
        <f t="shared" si="11"/>
        <v>0.96</v>
      </c>
      <c r="AL22" s="55">
        <f t="shared" si="12"/>
        <v>1.3679999999999999</v>
      </c>
      <c r="AM22" s="64">
        <f t="shared" si="0"/>
        <v>0.76225327123530717</v>
      </c>
      <c r="AN22" s="64">
        <f t="shared" si="1"/>
        <v>1.0803619386026526</v>
      </c>
      <c r="AO22" s="64">
        <f t="shared" si="2"/>
        <v>0.9160878332959892</v>
      </c>
      <c r="AP22" s="64">
        <f t="shared" si="3"/>
        <v>1.621903520208605</v>
      </c>
      <c r="AQ22" s="55">
        <f>'30.06.2019'!AK22+'30.06.2019'!AL22</f>
        <v>3.8580000000000001</v>
      </c>
      <c r="AR22" s="55">
        <f>'30.06.2019'!P22+'30.06.2019'!R22+'30.06.2019'!AG22*1.2+'30.06.2019'!AH22*1.2</f>
        <v>3.8580000000000001</v>
      </c>
    </row>
    <row r="23" spans="1:44" x14ac:dyDescent="0.25">
      <c r="A23" s="60" t="s">
        <v>44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3">
        <f t="shared" si="8"/>
        <v>1.1100000000000001</v>
      </c>
      <c r="AH23" s="53">
        <f t="shared" si="9"/>
        <v>1.42</v>
      </c>
      <c r="AI23" s="55">
        <f t="shared" si="10"/>
        <v>1.3320000000000001</v>
      </c>
      <c r="AJ23" s="55">
        <f t="shared" si="10"/>
        <v>1.704</v>
      </c>
      <c r="AK23" s="55">
        <f t="shared" si="11"/>
        <v>1.3320000000000001</v>
      </c>
      <c r="AL23" s="55">
        <f t="shared" si="12"/>
        <v>1.704</v>
      </c>
      <c r="AM23" s="55">
        <f t="shared" si="0"/>
        <v>1.0845812438757276</v>
      </c>
      <c r="AN23" s="55">
        <f t="shared" si="1"/>
        <v>1.373533830622842</v>
      </c>
      <c r="AO23" s="55">
        <f t="shared" si="2"/>
        <v>1.080019864260884</v>
      </c>
      <c r="AP23" s="55">
        <f t="shared" si="3"/>
        <v>1.3716961563845502</v>
      </c>
      <c r="AQ23" s="55">
        <f>'30.06.2019'!AK23+'30.06.2019'!AL23</f>
        <v>4.1509338837442815</v>
      </c>
      <c r="AR23" s="55">
        <f>'30.06.2019'!P23+'30.06.2019'!R23+'30.06.2019'!AG23*1.2+'30.06.2019'!AH23*1.2</f>
        <v>4.6992000000000003</v>
      </c>
    </row>
    <row r="24" spans="1:44" s="15" customFormat="1" x14ac:dyDescent="0.25">
      <c r="A24" s="60" t="s">
        <v>45</v>
      </c>
      <c r="B24" s="63">
        <v>65.808000000000007</v>
      </c>
      <c r="C24" s="63">
        <v>30.744</v>
      </c>
      <c r="D24" s="63">
        <v>0</v>
      </c>
      <c r="E24" s="63">
        <v>62.63</v>
      </c>
      <c r="F24" s="63">
        <v>20.655000000000001</v>
      </c>
      <c r="G24" s="63"/>
      <c r="H24" s="63"/>
      <c r="I24" s="63">
        <v>0.89</v>
      </c>
      <c r="J24" s="63">
        <v>1.28</v>
      </c>
      <c r="K24" s="63">
        <v>0.89</v>
      </c>
      <c r="L24" s="63">
        <v>1.28</v>
      </c>
      <c r="M24" s="63">
        <v>1.0680000000000001</v>
      </c>
      <c r="N24" s="63">
        <v>1.536</v>
      </c>
      <c r="O24" s="63">
        <v>1.0680000000000001</v>
      </c>
      <c r="P24" s="63">
        <v>1.536</v>
      </c>
      <c r="Q24" s="63">
        <v>58.569000000000003</v>
      </c>
      <c r="R24" s="63">
        <v>39.351999999999997</v>
      </c>
      <c r="S24" s="63">
        <v>0</v>
      </c>
      <c r="T24" s="63">
        <v>56.006</v>
      </c>
      <c r="U24" s="63">
        <v>30.353000000000002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f t="shared" si="4"/>
        <v>0</v>
      </c>
      <c r="AD24" s="63">
        <f t="shared" si="5"/>
        <v>0</v>
      </c>
      <c r="AE24" s="63">
        <f t="shared" si="6"/>
        <v>0</v>
      </c>
      <c r="AF24" s="63">
        <f t="shared" si="7"/>
        <v>0</v>
      </c>
      <c r="AG24" s="53">
        <f t="shared" si="8"/>
        <v>0.89</v>
      </c>
      <c r="AH24" s="53">
        <f t="shared" si="9"/>
        <v>0.89</v>
      </c>
      <c r="AI24" s="55">
        <f t="shared" si="10"/>
        <v>1.0680000000000001</v>
      </c>
      <c r="AJ24" s="55">
        <f t="shared" si="10"/>
        <v>1.0680000000000001</v>
      </c>
      <c r="AK24" s="55">
        <f t="shared" si="11"/>
        <v>1.536</v>
      </c>
      <c r="AL24" s="55">
        <f t="shared" si="12"/>
        <v>1.536</v>
      </c>
      <c r="AM24" s="64">
        <f t="shared" si="0"/>
        <v>0.88999817651349378</v>
      </c>
      <c r="AN24" s="64">
        <f t="shared" si="1"/>
        <v>0.8942359891425834</v>
      </c>
      <c r="AO24" s="64">
        <f t="shared" si="2"/>
        <v>1.2799895914650012</v>
      </c>
      <c r="AP24" s="64">
        <f t="shared" si="3"/>
        <v>1.469523117889131</v>
      </c>
      <c r="AQ24" s="55">
        <f>'30.06.2019'!AK24+'30.06.2019'!AL24</f>
        <v>2.7</v>
      </c>
      <c r="AR24" s="55">
        <f>'30.06.2019'!P24+'30.06.2019'!R24+'30.06.2019'!AG24*1.2+'30.06.2019'!AH24*1.2</f>
        <v>2.7</v>
      </c>
    </row>
    <row r="25" spans="1:44" x14ac:dyDescent="0.25">
      <c r="A25" s="60" t="s">
        <v>46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3">
        <f t="shared" si="8"/>
        <v>0.75</v>
      </c>
      <c r="AH25" s="53">
        <f t="shared" si="9"/>
        <v>1.24</v>
      </c>
      <c r="AI25" s="55">
        <f t="shared" si="10"/>
        <v>0.89999999999999991</v>
      </c>
      <c r="AJ25" s="55">
        <f t="shared" si="10"/>
        <v>1.488</v>
      </c>
      <c r="AK25" s="55">
        <f t="shared" si="11"/>
        <v>0.89999999999999991</v>
      </c>
      <c r="AL25" s="55">
        <f t="shared" si="12"/>
        <v>1.488</v>
      </c>
      <c r="AM25" s="55">
        <f t="shared" si="0"/>
        <v>0.75615624673314896</v>
      </c>
      <c r="AN25" s="55">
        <f t="shared" si="1"/>
        <v>1.2315762399589876</v>
      </c>
      <c r="AO25" s="55">
        <f t="shared" si="2"/>
        <v>0.65771646125267458</v>
      </c>
      <c r="AP25" s="55">
        <f t="shared" si="3"/>
        <v>1.1102469659745284</v>
      </c>
      <c r="AQ25" s="55">
        <f>'30.06.2019'!AK25+'30.06.2019'!AL25</f>
        <v>3.516</v>
      </c>
      <c r="AR25" s="55">
        <f>'30.06.2019'!P25+'30.06.2019'!R25+'30.06.2019'!AG25*1.2+'30.06.2019'!AH25*1.2</f>
        <v>3.7800000000000002</v>
      </c>
    </row>
    <row r="26" spans="1:44" x14ac:dyDescent="0.25">
      <c r="A26" s="60" t="s">
        <v>47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3">
        <f t="shared" si="8"/>
        <v>0.95</v>
      </c>
      <c r="AH26" s="53">
        <f t="shared" si="9"/>
        <v>1.2</v>
      </c>
      <c r="AI26" s="55">
        <f t="shared" si="10"/>
        <v>1.1399999999999999</v>
      </c>
      <c r="AJ26" s="55">
        <f t="shared" si="10"/>
        <v>1.44</v>
      </c>
      <c r="AK26" s="55">
        <f t="shared" si="11"/>
        <v>1.26</v>
      </c>
      <c r="AL26" s="55">
        <f t="shared" si="12"/>
        <v>1.62</v>
      </c>
      <c r="AM26" s="55">
        <f>(Q26+W26)/B26</f>
        <v>0.94997561885093085</v>
      </c>
      <c r="AN26" s="55">
        <f>(T26+Z26)/E26</f>
        <v>1.199990389697756</v>
      </c>
      <c r="AO26" s="55">
        <f>(R26+X26)/C26</f>
        <v>1.0500039249548629</v>
      </c>
      <c r="AP26" s="55">
        <f>(U26+V26+AA26+AB26)/(F26+G26)</f>
        <v>1.4598601909633748</v>
      </c>
      <c r="AQ26" s="55">
        <f>'30.06.2019'!AK26+'30.06.2019'!AL26</f>
        <v>2.6760000000000002</v>
      </c>
      <c r="AR26" s="55">
        <f>'30.06.2019'!P26+'30.06.2019'!R26+'30.06.2019'!AG26*1.2+'30.06.2019'!AH26*1.2</f>
        <v>3.1679999999999997</v>
      </c>
    </row>
    <row r="27" spans="1:44" s="15" customFormat="1" x14ac:dyDescent="0.25">
      <c r="A27" s="62" t="s">
        <v>48</v>
      </c>
      <c r="B27" s="63">
        <v>86.088999999999999</v>
      </c>
      <c r="C27" s="63">
        <v>29.715</v>
      </c>
      <c r="D27" s="63">
        <v>1.278</v>
      </c>
      <c r="E27" s="63">
        <v>82.031999999999996</v>
      </c>
      <c r="F27" s="63">
        <v>161.767</v>
      </c>
      <c r="G27" s="63">
        <v>6.4000000000000001E-2</v>
      </c>
      <c r="H27" s="63"/>
      <c r="I27" s="63">
        <v>0.62</v>
      </c>
      <c r="J27" s="63">
        <v>0.9</v>
      </c>
      <c r="K27" s="63">
        <v>1.22</v>
      </c>
      <c r="L27" s="63">
        <v>1.38</v>
      </c>
      <c r="M27" s="63">
        <f>I27*1.2</f>
        <v>0.74399999999999999</v>
      </c>
      <c r="N27" s="63">
        <f>J27*1.2</f>
        <v>1.08</v>
      </c>
      <c r="O27" s="63">
        <f>K27*1.2</f>
        <v>1.464</v>
      </c>
      <c r="P27" s="63">
        <f>L27*1.2</f>
        <v>1.6559999999999999</v>
      </c>
      <c r="Q27" s="63">
        <v>53.636000000000003</v>
      </c>
      <c r="R27" s="63">
        <v>26.614999999999998</v>
      </c>
      <c r="S27" s="63">
        <v>1.1499999999999999</v>
      </c>
      <c r="T27" s="63">
        <v>100.179</v>
      </c>
      <c r="U27" s="63">
        <v>239.465</v>
      </c>
      <c r="V27" s="63">
        <v>8.7999999999999995E-2</v>
      </c>
      <c r="W27" s="63"/>
      <c r="X27" s="63"/>
      <c r="Y27" s="63"/>
      <c r="Z27" s="63"/>
      <c r="AA27" s="63"/>
      <c r="AB27" s="63"/>
      <c r="AC27" s="63">
        <f t="shared" si="4"/>
        <v>0</v>
      </c>
      <c r="AD27" s="63">
        <f t="shared" si="5"/>
        <v>0</v>
      </c>
      <c r="AE27" s="63">
        <f t="shared" si="6"/>
        <v>0</v>
      </c>
      <c r="AF27" s="63">
        <f t="shared" si="7"/>
        <v>0</v>
      </c>
      <c r="AG27" s="53">
        <f t="shared" si="8"/>
        <v>0.62</v>
      </c>
      <c r="AH27" s="53">
        <f t="shared" si="9"/>
        <v>1.22</v>
      </c>
      <c r="AI27" s="55">
        <f t="shared" si="10"/>
        <v>0.74399999999999999</v>
      </c>
      <c r="AJ27" s="55">
        <f t="shared" si="10"/>
        <v>1.464</v>
      </c>
      <c r="AK27" s="55">
        <f t="shared" si="11"/>
        <v>1.08</v>
      </c>
      <c r="AL27" s="55">
        <f t="shared" si="12"/>
        <v>1.6559999999999999</v>
      </c>
      <c r="AM27" s="64">
        <f t="shared" ref="AM27:AM42" si="42">(Q27+W27)/B27</f>
        <v>0.62302965535666577</v>
      </c>
      <c r="AN27" s="64">
        <f t="shared" ref="AN27:AN42" si="43">(T27+Z27)/E27</f>
        <v>1.221218548858982</v>
      </c>
      <c r="AO27" s="64">
        <f t="shared" ref="AO27:AO42" si="44">(R27+X27)/C27</f>
        <v>0.89567558472152109</v>
      </c>
      <c r="AP27" s="64">
        <f t="shared" ref="AP27:AP42" si="45">(U27+V27+AA27+AB27)/(F27+G27)</f>
        <v>1.4802664508036163</v>
      </c>
      <c r="AQ27" s="55">
        <f>'30.06.2019'!AK27+'30.06.2019'!AL27</f>
        <v>2.82</v>
      </c>
      <c r="AR27" s="55">
        <f>'30.06.2019'!P27+'30.06.2019'!R27+'30.06.2019'!AG27*1.2+'30.06.2019'!AH27*1.2</f>
        <v>2.82</v>
      </c>
    </row>
    <row r="28" spans="1:44" x14ac:dyDescent="0.25">
      <c r="A28" s="60" t="s">
        <v>49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3">
        <f t="shared" si="8"/>
        <v>0.76400000000000001</v>
      </c>
      <c r="AH28" s="53">
        <f t="shared" si="9"/>
        <v>0.64500000000000002</v>
      </c>
      <c r="AI28" s="55">
        <f t="shared" si="10"/>
        <v>0.91679999999999995</v>
      </c>
      <c r="AJ28" s="55">
        <f t="shared" si="10"/>
        <v>0.77400000000000002</v>
      </c>
      <c r="AK28" s="55">
        <f t="shared" si="11"/>
        <v>0.91679999999999995</v>
      </c>
      <c r="AL28" s="55">
        <f t="shared" si="12"/>
        <v>0.77400000000000002</v>
      </c>
      <c r="AM28" s="55">
        <f t="shared" si="42"/>
        <v>0.76399873769748139</v>
      </c>
      <c r="AN28" s="55">
        <f t="shared" si="43"/>
        <v>0.64499962748652739</v>
      </c>
      <c r="AO28" s="55">
        <f t="shared" si="44"/>
        <v>0.76400345399595515</v>
      </c>
      <c r="AP28" s="55">
        <f t="shared" si="45"/>
        <v>0.64499891706945289</v>
      </c>
      <c r="AQ28" s="55">
        <f>'30.06.2019'!AK28+'30.06.2019'!AL28</f>
        <v>2.76</v>
      </c>
      <c r="AR28" s="55">
        <f>'30.06.2019'!P28+'30.06.2019'!R28+'30.06.2019'!AG28*1.2+'30.06.2019'!AH28*1.2</f>
        <v>2.76</v>
      </c>
    </row>
    <row r="29" spans="1:44" x14ac:dyDescent="0.25">
      <c r="A29" s="60" t="s">
        <v>50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5"/>
      <c r="AJ29" s="55"/>
      <c r="AK29" s="55"/>
      <c r="AL29" s="55"/>
      <c r="AM29" s="55"/>
      <c r="AN29" s="55"/>
      <c r="AO29" s="55"/>
      <c r="AP29" s="55"/>
      <c r="AQ29" s="55">
        <f>'30.06.2019'!AK29+'30.06.2019'!AL29</f>
        <v>5.0399999999999991</v>
      </c>
      <c r="AR29" s="55">
        <f>'30.06.2019'!P29+'30.06.2019'!R29+'30.06.2019'!AG29*1.2+'30.06.2019'!AH29*1.2</f>
        <v>5.4399999999999995</v>
      </c>
    </row>
    <row r="30" spans="1:44" x14ac:dyDescent="0.25">
      <c r="A30" s="60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/>
      <c r="AJ30" s="55"/>
      <c r="AK30" s="55"/>
      <c r="AL30" s="55"/>
      <c r="AM30" s="55"/>
      <c r="AN30" s="55"/>
      <c r="AO30" s="55"/>
      <c r="AP30" s="55"/>
      <c r="AQ30" s="55">
        <f>'30.06.2019'!AK30+'30.06.2019'!AL30</f>
        <v>3.0927767313019388</v>
      </c>
      <c r="AR30" s="55">
        <f>'30.06.2019'!P30+'30.06.2019'!R30+'30.06.2019'!AG30*1.2+'30.06.2019'!AH30*1.2</f>
        <v>3.0798095985511615</v>
      </c>
    </row>
    <row r="31" spans="1:44" x14ac:dyDescent="0.25">
      <c r="A31" s="60" t="s">
        <v>52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3">
        <f t="shared" si="8"/>
        <v>0.71</v>
      </c>
      <c r="AH31" s="53">
        <f t="shared" si="9"/>
        <v>0.94</v>
      </c>
      <c r="AI31" s="55">
        <f t="shared" si="10"/>
        <v>0.85199999999999998</v>
      </c>
      <c r="AJ31" s="55">
        <f t="shared" si="10"/>
        <v>1.1279999999999999</v>
      </c>
      <c r="AK31" s="55">
        <f t="shared" si="11"/>
        <v>0.85199999999999998</v>
      </c>
      <c r="AL31" s="55">
        <f t="shared" si="12"/>
        <v>1.1279999999999999</v>
      </c>
      <c r="AM31" s="55">
        <f t="shared" si="42"/>
        <v>0.72615968478812642</v>
      </c>
      <c r="AN31" s="55">
        <f t="shared" si="43"/>
        <v>0.91472088969194165</v>
      </c>
      <c r="AO31" s="55">
        <f t="shared" si="44"/>
        <v>0.71665866739007955</v>
      </c>
      <c r="AP31" s="55">
        <f t="shared" si="45"/>
        <v>0.93633352400462933</v>
      </c>
      <c r="AQ31" s="55">
        <f>'30.06.2019'!AK31+'30.06.2019'!AL31</f>
        <v>3.0935999999999995</v>
      </c>
      <c r="AR31" s="55">
        <f>'30.06.2019'!P31+'30.06.2019'!R31+'30.06.2019'!AG31*1.2+'30.06.2019'!AH31*1.2</f>
        <v>4.0944000000000003</v>
      </c>
    </row>
    <row r="32" spans="1:44" s="15" customFormat="1" x14ac:dyDescent="0.25">
      <c r="A32" s="60" t="s">
        <v>53</v>
      </c>
      <c r="B32" s="63">
        <v>64.039000000000001</v>
      </c>
      <c r="C32" s="63">
        <v>43.48</v>
      </c>
      <c r="D32" s="63"/>
      <c r="E32" s="63">
        <v>50.304000000000002</v>
      </c>
      <c r="F32" s="63">
        <v>116.218</v>
      </c>
      <c r="G32" s="63"/>
      <c r="H32" s="63"/>
      <c r="I32" s="63">
        <v>1.1399999999999999</v>
      </c>
      <c r="J32" s="63">
        <v>1.29</v>
      </c>
      <c r="K32" s="63">
        <v>1.1399999999999999</v>
      </c>
      <c r="L32" s="63">
        <v>2</v>
      </c>
      <c r="M32" s="63">
        <v>1.3680000000000001</v>
      </c>
      <c r="N32" s="63">
        <v>1.548</v>
      </c>
      <c r="O32" s="63">
        <v>1.3680000000000001</v>
      </c>
      <c r="P32" s="63">
        <v>2.4</v>
      </c>
      <c r="Q32" s="63">
        <v>72.759</v>
      </c>
      <c r="R32" s="63">
        <v>56.183</v>
      </c>
      <c r="S32" s="63"/>
      <c r="T32" s="63">
        <v>57.56</v>
      </c>
      <c r="U32" s="63">
        <v>232.012</v>
      </c>
      <c r="V32" s="63"/>
      <c r="W32" s="63"/>
      <c r="X32" s="63"/>
      <c r="Y32" s="63"/>
      <c r="Z32" s="63"/>
      <c r="AA32" s="63"/>
      <c r="AB32" s="63"/>
      <c r="AC32" s="63">
        <v>0</v>
      </c>
      <c r="AD32" s="63">
        <v>0</v>
      </c>
      <c r="AE32" s="63">
        <v>0</v>
      </c>
      <c r="AF32" s="63">
        <v>0</v>
      </c>
      <c r="AG32" s="53">
        <f t="shared" si="8"/>
        <v>1.1399999999999999</v>
      </c>
      <c r="AH32" s="53">
        <f t="shared" si="9"/>
        <v>1.1399999999999999</v>
      </c>
      <c r="AI32" s="55">
        <f t="shared" si="10"/>
        <v>1.3679999999999999</v>
      </c>
      <c r="AJ32" s="55">
        <f t="shared" si="10"/>
        <v>1.3679999999999999</v>
      </c>
      <c r="AK32" s="55">
        <f t="shared" si="11"/>
        <v>1.548</v>
      </c>
      <c r="AL32" s="55">
        <f t="shared" si="12"/>
        <v>2.4</v>
      </c>
      <c r="AM32" s="64">
        <f t="shared" si="42"/>
        <v>1.1361670232202252</v>
      </c>
      <c r="AN32" s="64">
        <f t="shared" si="43"/>
        <v>1.1442430025445292</v>
      </c>
      <c r="AO32" s="64">
        <f t="shared" si="44"/>
        <v>1.2921573137074518</v>
      </c>
      <c r="AP32" s="64">
        <f t="shared" si="45"/>
        <v>1.9963516839043864</v>
      </c>
      <c r="AQ32" s="55">
        <f>'30.06.2019'!AK32+'30.06.2019'!AL32</f>
        <v>2.1120000000000001</v>
      </c>
      <c r="AR32" s="55">
        <f>'30.06.2019'!P32+'30.06.2019'!R32+'30.06.2019'!AG32*1.2+'30.06.2019'!AH32*1.2</f>
        <v>2.4239999999999999</v>
      </c>
    </row>
    <row r="33" spans="1:44" x14ac:dyDescent="0.25">
      <c r="A33" s="60" t="s">
        <v>54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3">
        <f t="shared" si="8"/>
        <v>0.77</v>
      </c>
      <c r="AH33" s="53">
        <f t="shared" si="9"/>
        <v>0.59</v>
      </c>
      <c r="AI33" s="55">
        <f t="shared" si="10"/>
        <v>0.92399999999999993</v>
      </c>
      <c r="AJ33" s="55">
        <f t="shared" si="10"/>
        <v>0.70799999999999996</v>
      </c>
      <c r="AK33" s="55">
        <f t="shared" si="11"/>
        <v>1.0680000000000001</v>
      </c>
      <c r="AL33" s="55">
        <f t="shared" si="12"/>
        <v>0.89999999999999991</v>
      </c>
      <c r="AM33" s="55">
        <f t="shared" si="42"/>
        <v>0.76098776051466765</v>
      </c>
      <c r="AN33" s="55">
        <f t="shared" si="43"/>
        <v>0.58309961193879967</v>
      </c>
      <c r="AO33" s="55">
        <f t="shared" si="44"/>
        <v>0.89000139840581727</v>
      </c>
      <c r="AP33" s="55">
        <f t="shared" si="45"/>
        <v>0.85747002559612018</v>
      </c>
      <c r="AQ33" s="55">
        <f>'30.06.2019'!AK33+'30.06.2019'!AL33</f>
        <v>3.3719999999999999</v>
      </c>
      <c r="AR33" s="55">
        <f>'30.06.2019'!P33+'30.06.2019'!R33+'30.06.2019'!AG33*1.2+'30.06.2019'!AH33*1.2</f>
        <v>5.6280000000000001</v>
      </c>
    </row>
    <row r="34" spans="1:44" x14ac:dyDescent="0.25">
      <c r="A34" s="60" t="s">
        <v>55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3">
        <f t="shared" si="8"/>
        <v>0.89</v>
      </c>
      <c r="AH34" s="53">
        <f t="shared" si="9"/>
        <v>1.32</v>
      </c>
      <c r="AI34" s="55">
        <f t="shared" si="10"/>
        <v>1.0680000000000001</v>
      </c>
      <c r="AJ34" s="55">
        <f t="shared" si="10"/>
        <v>1.5840000000000001</v>
      </c>
      <c r="AK34" s="55">
        <f t="shared" si="11"/>
        <v>2.028</v>
      </c>
      <c r="AL34" s="55">
        <f t="shared" si="12"/>
        <v>3.0359999999999996</v>
      </c>
      <c r="AM34" s="55">
        <f t="shared" si="42"/>
        <v>0.91588165515316444</v>
      </c>
      <c r="AN34" s="55">
        <f t="shared" si="43"/>
        <v>1.3636522205823158</v>
      </c>
      <c r="AO34" s="55">
        <f t="shared" si="44"/>
        <v>1.540762331838565</v>
      </c>
      <c r="AP34" s="55">
        <f t="shared" si="45"/>
        <v>2.2919541323690349</v>
      </c>
      <c r="AQ34" s="55">
        <f>'30.06.2019'!AK34+'30.06.2019'!AL34</f>
        <v>2.0759999999999996</v>
      </c>
      <c r="AR34" s="55">
        <f>'30.06.2019'!P34+'30.06.2019'!R34+'30.06.2019'!AG34*1.2+'30.06.2019'!AH34*1.2</f>
        <v>4.84</v>
      </c>
    </row>
    <row r="35" spans="1:44" s="15" customFormat="1" x14ac:dyDescent="0.25">
      <c r="A35" s="60" t="s">
        <v>56</v>
      </c>
      <c r="B35" s="63">
        <v>6860</v>
      </c>
      <c r="C35" s="63">
        <v>2735</v>
      </c>
      <c r="D35" s="63">
        <v>0</v>
      </c>
      <c r="E35" s="63">
        <v>6832</v>
      </c>
      <c r="F35" s="63">
        <v>5116</v>
      </c>
      <c r="G35" s="63">
        <v>0</v>
      </c>
      <c r="H35" s="63">
        <v>10903</v>
      </c>
      <c r="I35" s="63">
        <v>0.95</v>
      </c>
      <c r="J35" s="63">
        <v>2.3199999999999998</v>
      </c>
      <c r="K35" s="63">
        <v>0.78</v>
      </c>
      <c r="L35" s="63">
        <v>1.72</v>
      </c>
      <c r="M35" s="63">
        <v>1.1399999999999999</v>
      </c>
      <c r="N35" s="63">
        <v>2.78</v>
      </c>
      <c r="O35" s="63">
        <v>0.94</v>
      </c>
      <c r="P35" s="63">
        <v>2.06</v>
      </c>
      <c r="Q35" s="63">
        <v>6517</v>
      </c>
      <c r="R35" s="63">
        <v>5806</v>
      </c>
      <c r="S35" s="63">
        <v>0</v>
      </c>
      <c r="T35" s="63">
        <v>5329</v>
      </c>
      <c r="U35" s="63">
        <v>7493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f t="shared" si="4"/>
        <v>0</v>
      </c>
      <c r="AD35" s="63">
        <f t="shared" si="5"/>
        <v>0</v>
      </c>
      <c r="AE35" s="63">
        <f t="shared" si="6"/>
        <v>0</v>
      </c>
      <c r="AF35" s="63">
        <f t="shared" si="7"/>
        <v>0</v>
      </c>
      <c r="AG35" s="53">
        <f t="shared" si="8"/>
        <v>0.95</v>
      </c>
      <c r="AH35" s="53">
        <f t="shared" si="9"/>
        <v>0.78</v>
      </c>
      <c r="AI35" s="55">
        <f t="shared" si="10"/>
        <v>1.1399999999999999</v>
      </c>
      <c r="AJ35" s="55">
        <f t="shared" si="10"/>
        <v>0.93599999999999994</v>
      </c>
      <c r="AK35" s="55">
        <f t="shared" si="11"/>
        <v>2.7839999999999998</v>
      </c>
      <c r="AL35" s="55">
        <f t="shared" si="12"/>
        <v>2.0640000000000001</v>
      </c>
      <c r="AM35" s="64">
        <f t="shared" si="42"/>
        <v>0.95</v>
      </c>
      <c r="AN35" s="64">
        <f t="shared" si="43"/>
        <v>0.78000585480093676</v>
      </c>
      <c r="AO35" s="64">
        <f t="shared" si="44"/>
        <v>2.122851919561243</v>
      </c>
      <c r="AP35" s="64">
        <f t="shared" si="45"/>
        <v>1.4646207974980454</v>
      </c>
      <c r="AQ35" s="55">
        <f>'30.06.2019'!AK35+'30.06.2019'!AL35</f>
        <v>2.496</v>
      </c>
      <c r="AR35" s="55">
        <f>'30.06.2019'!P35+'30.06.2019'!R35+'30.06.2019'!AG35*1.2+'30.06.2019'!AH35*1.2</f>
        <v>2.9039999999999999</v>
      </c>
    </row>
    <row r="36" spans="1:44" x14ac:dyDescent="0.25">
      <c r="A36" s="60" t="s">
        <v>57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3">
        <f t="shared" si="8"/>
        <v>0.89</v>
      </c>
      <c r="AH36" s="53">
        <f t="shared" si="9"/>
        <v>1.1299999999999999</v>
      </c>
      <c r="AI36" s="55">
        <f t="shared" si="10"/>
        <v>1.0680000000000001</v>
      </c>
      <c r="AJ36" s="55">
        <f t="shared" si="10"/>
        <v>1.3559999999999999</v>
      </c>
      <c r="AK36" s="55">
        <f t="shared" si="11"/>
        <v>1.26</v>
      </c>
      <c r="AL36" s="55">
        <f t="shared" si="12"/>
        <v>1.5960000000000001</v>
      </c>
      <c r="AM36" s="55">
        <f t="shared" si="42"/>
        <v>0.89198693402935159</v>
      </c>
      <c r="AN36" s="55">
        <f t="shared" si="43"/>
        <v>1.125046284051838</v>
      </c>
      <c r="AO36" s="55">
        <f t="shared" si="44"/>
        <v>1.0499937382592361</v>
      </c>
      <c r="AP36" s="55">
        <f t="shared" si="45"/>
        <v>1.3250159948816378</v>
      </c>
      <c r="AQ36" s="55">
        <f>'30.06.2019'!AK36+'30.06.2019'!AL36</f>
        <v>2.0352000000000001</v>
      </c>
      <c r="AR36" s="55">
        <f>'30.06.2019'!P36+'30.06.2019'!R36+'30.06.2019'!AG36*1.2+'30.06.2019'!AH36*1.2</f>
        <v>2.0350000000000001</v>
      </c>
    </row>
    <row r="37" spans="1:44" x14ac:dyDescent="0.25">
      <c r="A37" s="60" t="s">
        <v>58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3">
        <f t="shared" si="8"/>
        <v>0.57999999999999996</v>
      </c>
      <c r="AH37" s="53">
        <f t="shared" si="9"/>
        <v>1</v>
      </c>
      <c r="AI37" s="55">
        <f t="shared" si="10"/>
        <v>0.69599999999999995</v>
      </c>
      <c r="AJ37" s="55">
        <f t="shared" si="10"/>
        <v>1.2</v>
      </c>
      <c r="AK37" s="55">
        <f t="shared" si="11"/>
        <v>0.69599999999999995</v>
      </c>
      <c r="AL37" s="55">
        <f t="shared" si="12"/>
        <v>1.2</v>
      </c>
      <c r="AM37" s="55">
        <f t="shared" si="42"/>
        <v>0.58041581642691309</v>
      </c>
      <c r="AN37" s="55">
        <f t="shared" si="43"/>
        <v>1.0000077174352295</v>
      </c>
      <c r="AO37" s="55">
        <f t="shared" si="44"/>
        <v>0.58043368497948133</v>
      </c>
      <c r="AP37" s="55">
        <f t="shared" si="45"/>
        <v>1.3255250168251249</v>
      </c>
      <c r="AQ37" s="55">
        <f>'30.06.2019'!AK37+'30.06.2019'!AL37</f>
        <v>3.9413874662846049</v>
      </c>
      <c r="AR37" s="55">
        <f>'30.06.2019'!P37+'30.06.2019'!R37+'30.06.2019'!AG37*1.2+'30.06.2019'!AH37*1.2</f>
        <v>3.9492408761056756</v>
      </c>
    </row>
    <row r="38" spans="1:44" x14ac:dyDescent="0.25">
      <c r="A38" s="60" t="s">
        <v>59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3">
        <f t="shared" si="8"/>
        <v>0.80400000000000005</v>
      </c>
      <c r="AH38" s="53">
        <f t="shared" si="9"/>
        <v>0.90300000000000002</v>
      </c>
      <c r="AI38" s="55">
        <f t="shared" si="10"/>
        <v>0.96479999999999999</v>
      </c>
      <c r="AJ38" s="55">
        <f t="shared" si="10"/>
        <v>1.0835999999999999</v>
      </c>
      <c r="AK38" s="55">
        <f t="shared" si="11"/>
        <v>1.1556</v>
      </c>
      <c r="AL38" s="55">
        <f t="shared" si="12"/>
        <v>1.2624</v>
      </c>
      <c r="AM38" s="55">
        <f t="shared" si="42"/>
        <v>0.79768577372009708</v>
      </c>
      <c r="AN38" s="55">
        <f t="shared" si="43"/>
        <v>0.90181023221093604</v>
      </c>
      <c r="AO38" s="55">
        <f t="shared" si="44"/>
        <v>0.95315272684254126</v>
      </c>
      <c r="AP38" s="55">
        <f t="shared" si="45"/>
        <v>1.0535346012832263</v>
      </c>
      <c r="AQ38" s="55">
        <f>'30.06.2019'!AK38+'30.06.2019'!AL38</f>
        <v>3.002712082598439</v>
      </c>
      <c r="AR38" s="55">
        <f>'30.06.2019'!P38+'30.06.2019'!R38+'30.06.2019'!AG38*1.2+'30.06.2019'!AH38*1.2</f>
        <v>3.260507859924084</v>
      </c>
    </row>
    <row r="39" spans="1:44" x14ac:dyDescent="0.25">
      <c r="A39" s="60" t="s">
        <v>60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3">
        <f t="shared" si="8"/>
        <v>1.01</v>
      </c>
      <c r="AH39" s="53">
        <f t="shared" si="9"/>
        <v>1.18</v>
      </c>
      <c r="AI39" s="55">
        <f t="shared" si="10"/>
        <v>1.212</v>
      </c>
      <c r="AJ39" s="55">
        <f t="shared" si="10"/>
        <v>1.4159999999999999</v>
      </c>
      <c r="AK39" s="55">
        <f t="shared" si="11"/>
        <v>1.212</v>
      </c>
      <c r="AL39" s="55">
        <f t="shared" si="12"/>
        <v>1.4159999999999999</v>
      </c>
      <c r="AM39" s="55">
        <f t="shared" si="42"/>
        <v>1.0076549220165065</v>
      </c>
      <c r="AN39" s="55">
        <f t="shared" si="43"/>
        <v>1.1770239741039215</v>
      </c>
      <c r="AO39" s="55">
        <f t="shared" si="44"/>
        <v>1.0085282298863867</v>
      </c>
      <c r="AP39" s="55">
        <f t="shared" si="45"/>
        <v>1.1675336016402156</v>
      </c>
      <c r="AQ39" s="55">
        <f>'30.06.2019'!AK39+'30.06.2019'!AL39</f>
        <v>3.144355491212635</v>
      </c>
      <c r="AR39" s="55">
        <f>'30.06.2019'!P39+'30.06.2019'!R39+'30.06.2019'!AG39*1.2+'30.06.2019'!AH39*1.2</f>
        <v>3.152013985782073</v>
      </c>
    </row>
    <row r="40" spans="1:44" x14ac:dyDescent="0.25">
      <c r="A40" s="60" t="s">
        <v>61</v>
      </c>
      <c r="B40" s="53">
        <v>25.544</v>
      </c>
      <c r="C40" s="53">
        <v>8.86</v>
      </c>
      <c r="D40" s="53">
        <v>0</v>
      </c>
      <c r="E40" s="53">
        <v>24.933</v>
      </c>
      <c r="F40" s="53">
        <v>11.036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46">W40/B40</f>
        <v>0</v>
      </c>
      <c r="AD40" s="53">
        <f t="shared" ref="AD40" si="47">Z40/E40</f>
        <v>0</v>
      </c>
      <c r="AE40" s="53">
        <f t="shared" ref="AE40" si="48">(X40+Y40)/(C40+D40)</f>
        <v>0</v>
      </c>
      <c r="AF40" s="53">
        <f t="shared" ref="AF40" si="49">(AA40+AB40)/(F40+G40)</f>
        <v>0</v>
      </c>
      <c r="AG40" s="53">
        <f t="shared" ref="AG40" si="50">I40+AC40</f>
        <v>0.77</v>
      </c>
      <c r="AH40" s="53">
        <f t="shared" ref="AH40" si="51">K40+AD40</f>
        <v>0.95</v>
      </c>
      <c r="AI40" s="55">
        <f t="shared" ref="AI40" si="52">AG40*1.2</f>
        <v>0.92399999999999993</v>
      </c>
      <c r="AJ40" s="55">
        <f t="shared" ref="AJ40" si="53">AH40*1.2</f>
        <v>1.1399999999999999</v>
      </c>
      <c r="AK40" s="55">
        <f t="shared" ref="AK40" si="54">(J40+AE40)*1.2</f>
        <v>0.92399999999999993</v>
      </c>
      <c r="AL40" s="55">
        <f t="shared" ref="AL40" si="55">(AF40+L40)*1.2</f>
        <v>1.1399999999999999</v>
      </c>
      <c r="AM40" s="55">
        <f t="shared" ref="AM40" si="56">(Q40+W40)/B40</f>
        <v>0.7730582524271844</v>
      </c>
      <c r="AN40" s="55">
        <f t="shared" ref="AN40" si="57">(T40+Z40)/E40</f>
        <v>0.9519913367825773</v>
      </c>
      <c r="AO40" s="55">
        <f t="shared" ref="AO40" si="58">(R40+X40)/C40</f>
        <v>0.77325056433408579</v>
      </c>
      <c r="AP40" s="55">
        <f t="shared" ref="AP40" si="59">(U40+V40+AA40+AB40)/(F40+G40)</f>
        <v>0.95197535338890904</v>
      </c>
      <c r="AQ40" s="55">
        <f>'30.06.2019'!AK40+'30.06.2019'!AL40</f>
        <v>3.3528000000000002</v>
      </c>
      <c r="AR40" s="55">
        <f>'30.06.2019'!P40+'30.06.2019'!R40+'30.06.2019'!AG40*1.2+'30.06.2019'!AH40*1.2</f>
        <v>3.3529999999999998</v>
      </c>
    </row>
    <row r="41" spans="1:44" s="15" customFormat="1" x14ac:dyDescent="0.25">
      <c r="A41" s="60" t="s">
        <v>62</v>
      </c>
      <c r="B41" s="63">
        <v>274.10300000000001</v>
      </c>
      <c r="C41" s="63">
        <v>56.46</v>
      </c>
      <c r="D41" s="63">
        <v>0</v>
      </c>
      <c r="E41" s="63">
        <v>267.08100000000002</v>
      </c>
      <c r="F41" s="63">
        <v>65.215000000000003</v>
      </c>
      <c r="G41" s="63">
        <v>0</v>
      </c>
      <c r="H41" s="63"/>
      <c r="I41" s="63">
        <v>1.25</v>
      </c>
      <c r="J41" s="63">
        <v>1.47</v>
      </c>
      <c r="K41" s="63">
        <v>1.95</v>
      </c>
      <c r="L41" s="63">
        <v>2.2000000000000002</v>
      </c>
      <c r="M41" s="63">
        <v>1.5</v>
      </c>
      <c r="N41" s="63">
        <v>1.76</v>
      </c>
      <c r="O41" s="63">
        <v>2.34</v>
      </c>
      <c r="P41" s="63">
        <v>2.64</v>
      </c>
      <c r="Q41" s="63">
        <v>343.35399999999998</v>
      </c>
      <c r="R41" s="63">
        <v>92.013000000000005</v>
      </c>
      <c r="S41" s="63">
        <v>0</v>
      </c>
      <c r="T41" s="63">
        <v>495.00299999999999</v>
      </c>
      <c r="U41" s="63">
        <v>120.42400000000001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f t="shared" si="4"/>
        <v>0</v>
      </c>
      <c r="AD41" s="63">
        <f t="shared" si="5"/>
        <v>0</v>
      </c>
      <c r="AE41" s="63">
        <f t="shared" si="6"/>
        <v>0</v>
      </c>
      <c r="AF41" s="63">
        <f t="shared" si="7"/>
        <v>0</v>
      </c>
      <c r="AG41" s="53">
        <f t="shared" si="8"/>
        <v>1.25</v>
      </c>
      <c r="AH41" s="53">
        <f t="shared" si="9"/>
        <v>1.95</v>
      </c>
      <c r="AI41" s="55">
        <f t="shared" si="10"/>
        <v>1.5</v>
      </c>
      <c r="AJ41" s="55">
        <f t="shared" si="10"/>
        <v>2.34</v>
      </c>
      <c r="AK41" s="55">
        <f t="shared" si="11"/>
        <v>1.764</v>
      </c>
      <c r="AL41" s="55">
        <f t="shared" si="12"/>
        <v>2.64</v>
      </c>
      <c r="AM41" s="64">
        <f t="shared" si="42"/>
        <v>1.2526459031823802</v>
      </c>
      <c r="AN41" s="64">
        <f t="shared" si="43"/>
        <v>1.8533815584036302</v>
      </c>
      <c r="AO41" s="64">
        <f t="shared" si="44"/>
        <v>1.629702444208289</v>
      </c>
      <c r="AP41" s="64">
        <f t="shared" si="45"/>
        <v>1.8465690408648316</v>
      </c>
      <c r="AQ41" s="55">
        <f>'30.06.2019'!AK41+'30.06.2019'!AL41</f>
        <v>3.84</v>
      </c>
      <c r="AR41" s="55">
        <f>'30.06.2019'!P41+'30.06.2019'!R41+'30.06.2019'!AG41*1.2+'30.06.2019'!AH41*1.2</f>
        <v>4.4000000000000004</v>
      </c>
    </row>
    <row r="42" spans="1:44" x14ac:dyDescent="0.25">
      <c r="A42" s="6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4"/>
        <v>0</v>
      </c>
      <c r="AD42" s="53">
        <f t="shared" si="5"/>
        <v>0</v>
      </c>
      <c r="AE42" s="53">
        <f t="shared" si="6"/>
        <v>0</v>
      </c>
      <c r="AF42" s="53">
        <f t="shared" si="7"/>
        <v>0</v>
      </c>
      <c r="AG42" s="53">
        <f t="shared" si="8"/>
        <v>0.77</v>
      </c>
      <c r="AH42" s="53">
        <f t="shared" si="9"/>
        <v>0.99</v>
      </c>
      <c r="AI42" s="55">
        <f t="shared" si="10"/>
        <v>0.92399999999999993</v>
      </c>
      <c r="AJ42" s="55">
        <f t="shared" si="10"/>
        <v>1.1879999999999999</v>
      </c>
      <c r="AK42" s="55">
        <f t="shared" si="11"/>
        <v>0.92399999999999993</v>
      </c>
      <c r="AL42" s="55">
        <f t="shared" si="12"/>
        <v>1.1879999999999999</v>
      </c>
      <c r="AM42" s="55">
        <f t="shared" si="42"/>
        <v>0.75755637294098832</v>
      </c>
      <c r="AN42" s="55">
        <f t="shared" si="43"/>
        <v>0.97603269856618735</v>
      </c>
      <c r="AO42" s="55">
        <f t="shared" si="44"/>
        <v>0.76044728434504794</v>
      </c>
      <c r="AP42" s="55">
        <f t="shared" si="45"/>
        <v>1.2926315444776151</v>
      </c>
      <c r="AQ42" s="55">
        <f>'30.06.2019'!AK42+'30.06.2019'!AL42</f>
        <v>2.2199999999999998</v>
      </c>
      <c r="AR42" s="55">
        <f>'30.06.2019'!P42+'30.06.2019'!R42+'30.06.2019'!AG42*1.2+'30.06.2019'!AH42*1.2</f>
        <v>2.2200000000000002</v>
      </c>
    </row>
    <row r="43" spans="1:44" x14ac:dyDescent="0.25">
      <c r="A43" s="60" t="s">
        <v>64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60">W43/B43</f>
        <v>0</v>
      </c>
      <c r="AD43" s="53">
        <f t="shared" ref="AD43" si="61">Z43/E43</f>
        <v>0</v>
      </c>
      <c r="AE43" s="53">
        <f t="shared" ref="AE43" si="62">(X43+Y43)/(C43+D43)</f>
        <v>0</v>
      </c>
      <c r="AF43" s="53">
        <f t="shared" ref="AF43" si="63">(AA43+AB43)/(F43+G43)</f>
        <v>0</v>
      </c>
      <c r="AG43" s="53">
        <f t="shared" ref="AG43" si="64">I43+AC43</f>
        <v>0.77</v>
      </c>
      <c r="AH43" s="53">
        <f t="shared" ref="AH43" si="65">K43+AD43</f>
        <v>0.99</v>
      </c>
      <c r="AI43" s="55">
        <f t="shared" ref="AI43" si="66">AG43*1.2</f>
        <v>0.92399999999999993</v>
      </c>
      <c r="AJ43" s="55">
        <f t="shared" ref="AJ43" si="67">AH43*1.2</f>
        <v>1.1879999999999999</v>
      </c>
      <c r="AK43" s="55">
        <f t="shared" ref="AK43" si="68">(J43+AE43)*1.2</f>
        <v>0.92399999999999993</v>
      </c>
      <c r="AL43" s="55">
        <f t="shared" ref="AL43" si="69">(AF43+L43)*1.2</f>
        <v>1.1879999999999999</v>
      </c>
      <c r="AM43" s="55">
        <f t="shared" ref="AM43" si="70">(Q43+W43)/B43</f>
        <v>0.75755637294098832</v>
      </c>
      <c r="AN43" s="55">
        <f t="shared" ref="AN43" si="71">(T43+Z43)/E43</f>
        <v>0.97603269856618735</v>
      </c>
      <c r="AO43" s="55">
        <f t="shared" ref="AO43" si="72">(R43+X43)/C43</f>
        <v>0.76044728434504794</v>
      </c>
      <c r="AP43" s="55">
        <f t="shared" ref="AP43" si="73">(U43+V43+AA43+AB43)/(F43+G43)</f>
        <v>1.2926315444776151</v>
      </c>
      <c r="AQ43" s="55">
        <f>'30.06.2019'!AK43+'30.06.2019'!AL43</f>
        <v>3</v>
      </c>
      <c r="AR43" s="55">
        <f>'30.06.2019'!P43+'30.06.2019'!R43+'30.06.2019'!AG43*1.2+'30.06.2019'!AH43*1.2</f>
        <v>3</v>
      </c>
    </row>
    <row r="44" spans="1:44" x14ac:dyDescent="0.25">
      <c r="A44" s="6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74">W44/B44</f>
        <v>0</v>
      </c>
      <c r="AD44" s="53">
        <f t="shared" ref="AD44" si="75">Z44/E44</f>
        <v>0</v>
      </c>
      <c r="AE44" s="53">
        <f t="shared" ref="AE44" si="76">(X44+Y44)/(C44+D44)</f>
        <v>0</v>
      </c>
      <c r="AF44" s="53">
        <f t="shared" ref="AF44" si="77">(AA44+AB44)/(F44+G44)</f>
        <v>0</v>
      </c>
      <c r="AG44" s="53">
        <f t="shared" ref="AG44" si="78">I44+AC44</f>
        <v>0.77</v>
      </c>
      <c r="AH44" s="53">
        <f t="shared" ref="AH44" si="79">K44+AD44</f>
        <v>0.99</v>
      </c>
      <c r="AI44" s="55">
        <f t="shared" ref="AI44" si="80">AG44*1.2</f>
        <v>0.92399999999999993</v>
      </c>
      <c r="AJ44" s="55">
        <f t="shared" ref="AJ44" si="81">AH44*1.2</f>
        <v>1.1879999999999999</v>
      </c>
      <c r="AK44" s="55">
        <f t="shared" ref="AK44" si="82">(J44+AE44)*1.2</f>
        <v>0.92399999999999993</v>
      </c>
      <c r="AL44" s="55">
        <f t="shared" ref="AL44" si="83">(AF44+L44)*1.2</f>
        <v>1.1879999999999999</v>
      </c>
      <c r="AM44" s="55">
        <f t="shared" ref="AM44" si="84">(Q44+W44)/B44</f>
        <v>0.75755637294098832</v>
      </c>
      <c r="AN44" s="55">
        <f t="shared" ref="AN44" si="85">(T44+Z44)/E44</f>
        <v>0.97603269856618735</v>
      </c>
      <c r="AO44" s="55">
        <f t="shared" ref="AO44" si="86">(R44+X44)/C44</f>
        <v>0.76044728434504794</v>
      </c>
      <c r="AP44" s="55">
        <f t="shared" ref="AP44" si="87">(U44+V44+AA44+AB44)/(F44+G44)</f>
        <v>1.2926315444776151</v>
      </c>
      <c r="AQ44" s="55">
        <f>'30.06.2019'!AK44+'30.06.2019'!AL44</f>
        <v>3.024</v>
      </c>
      <c r="AR44" s="55">
        <f>'30.06.2019'!P44+'30.06.2019'!R44+'30.06.2019'!AG44*1.2+'30.06.2019'!AH44*1.2</f>
        <v>3.024</v>
      </c>
    </row>
    <row r="45" spans="1:44" x14ac:dyDescent="0.25">
      <c r="AQ45" s="6"/>
      <c r="AR45" s="6"/>
    </row>
    <row r="46" spans="1:44" x14ac:dyDescent="0.25">
      <c r="A46" s="4" t="s">
        <v>66</v>
      </c>
    </row>
    <row r="47" spans="1:44" x14ac:dyDescent="0.25">
      <c r="A47" s="4" t="s">
        <v>67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39" sqref="I39:K39"/>
    </sheetView>
  </sheetViews>
  <sheetFormatPr defaultRowHeight="15" x14ac:dyDescent="0.25"/>
  <cols>
    <col min="1" max="1" width="25.42578125" style="4" customWidth="1"/>
    <col min="2" max="2" width="8.5703125" hidden="1" customWidth="1"/>
    <col min="3" max="8" width="0" hidden="1" customWidth="1"/>
    <col min="9" max="9" width="11.5703125" customWidth="1"/>
    <col min="10" max="10" width="0" hidden="1" customWidth="1"/>
    <col min="11" max="11" width="13.5703125" customWidth="1"/>
    <col min="12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7" width="0" hidden="1" customWidth="1"/>
  </cols>
  <sheetData>
    <row r="1" spans="1:36" x14ac:dyDescent="0.25">
      <c r="AC1" t="s">
        <v>68</v>
      </c>
      <c r="AE1" t="s">
        <v>68</v>
      </c>
      <c r="AG1" t="s">
        <v>3</v>
      </c>
    </row>
    <row r="2" spans="1:36" x14ac:dyDescent="0.25">
      <c r="A2" s="2"/>
      <c r="B2" s="95" t="s">
        <v>6</v>
      </c>
      <c r="C2" s="96"/>
      <c r="D2" s="97"/>
      <c r="E2" s="95" t="s">
        <v>7</v>
      </c>
      <c r="F2" s="96"/>
      <c r="G2" s="96"/>
      <c r="H2" s="46"/>
      <c r="I2" s="42" t="s">
        <v>8</v>
      </c>
      <c r="J2" s="43"/>
      <c r="K2" s="47" t="s">
        <v>9</v>
      </c>
      <c r="L2" s="46"/>
      <c r="M2" s="44" t="s">
        <v>10</v>
      </c>
      <c r="N2" s="46"/>
      <c r="O2" s="44" t="s">
        <v>11</v>
      </c>
      <c r="P2" s="46"/>
      <c r="Q2" s="44" t="s">
        <v>12</v>
      </c>
      <c r="R2" s="45"/>
      <c r="S2" s="46"/>
      <c r="T2" s="44" t="s">
        <v>13</v>
      </c>
      <c r="U2" s="45"/>
      <c r="V2" s="46"/>
      <c r="W2" s="44" t="s">
        <v>14</v>
      </c>
      <c r="X2" s="45"/>
      <c r="Y2" s="46"/>
      <c r="Z2" s="98" t="s">
        <v>15</v>
      </c>
      <c r="AA2" s="99"/>
      <c r="AB2" s="100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35">
      <c r="A3" s="3">
        <f>'30.06.2019'!A3</f>
        <v>43646</v>
      </c>
      <c r="B3" s="53" t="s">
        <v>18</v>
      </c>
      <c r="C3" s="53" t="s">
        <v>19</v>
      </c>
      <c r="D3" s="53" t="s">
        <v>20</v>
      </c>
      <c r="E3" s="1" t="s">
        <v>18</v>
      </c>
      <c r="F3" s="1" t="s">
        <v>21</v>
      </c>
      <c r="G3" s="1" t="s">
        <v>20</v>
      </c>
      <c r="H3" s="1" t="s">
        <v>22</v>
      </c>
      <c r="I3" s="47" t="s">
        <v>18</v>
      </c>
      <c r="J3" s="47" t="s">
        <v>19</v>
      </c>
      <c r="K3" s="47" t="s">
        <v>18</v>
      </c>
      <c r="L3" s="53" t="s">
        <v>19</v>
      </c>
      <c r="M3" s="53" t="s">
        <v>18</v>
      </c>
      <c r="N3" s="53" t="s">
        <v>19</v>
      </c>
      <c r="O3" s="53" t="s">
        <v>18</v>
      </c>
      <c r="P3" s="53" t="s">
        <v>19</v>
      </c>
      <c r="Q3" s="53" t="s">
        <v>18</v>
      </c>
      <c r="R3" s="53" t="s">
        <v>19</v>
      </c>
      <c r="S3" s="53" t="s">
        <v>23</v>
      </c>
      <c r="T3" s="53" t="s">
        <v>18</v>
      </c>
      <c r="U3" s="53" t="s">
        <v>19</v>
      </c>
      <c r="V3" s="53" t="s">
        <v>23</v>
      </c>
      <c r="W3" s="53" t="s">
        <v>18</v>
      </c>
      <c r="X3" s="53" t="s">
        <v>19</v>
      </c>
      <c r="Y3" s="53" t="s">
        <v>23</v>
      </c>
      <c r="Z3" s="53" t="s">
        <v>18</v>
      </c>
      <c r="AA3" s="53" t="s">
        <v>19</v>
      </c>
      <c r="AB3" s="53" t="s">
        <v>23</v>
      </c>
      <c r="AC3" s="5" t="s">
        <v>24</v>
      </c>
      <c r="AD3" s="5" t="s">
        <v>25</v>
      </c>
      <c r="AE3" s="5" t="s">
        <v>24</v>
      </c>
      <c r="AF3" s="5" t="s">
        <v>25</v>
      </c>
      <c r="AG3" s="5" t="s">
        <v>24</v>
      </c>
      <c r="AH3" s="5" t="s">
        <v>25</v>
      </c>
      <c r="AI3" s="5" t="s">
        <v>24</v>
      </c>
      <c r="AJ3" s="5" t="s">
        <v>25</v>
      </c>
    </row>
    <row r="4" spans="1:36" x14ac:dyDescent="0.25">
      <c r="A4" s="60" t="s">
        <v>26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f>'30.06.2019'!K4</f>
        <v>1.349</v>
      </c>
      <c r="J4" s="53">
        <v>0.77</v>
      </c>
      <c r="K4" s="53">
        <f>'30.06.2019'!M4</f>
        <v>1.627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6">
        <f t="shared" ref="AG4:AG25" si="0">(Q4+W4)/B4</f>
        <v>1.3378944945866438</v>
      </c>
      <c r="AH4" s="6">
        <f t="shared" ref="AH4:AH25" si="1">(T4+Z4)/E4</f>
        <v>2.1815022088343299</v>
      </c>
      <c r="AI4" s="6">
        <f t="shared" ref="AI4:AI25" si="2">(R4+X4)/C4</f>
        <v>2.0532136351808479</v>
      </c>
      <c r="AJ4" s="6">
        <f t="shared" ref="AJ4:AJ25" si="3">(U4+V4+AA4+AB4)/(F4+G4)</f>
        <v>3.0793226931744515</v>
      </c>
    </row>
    <row r="5" spans="1:36" x14ac:dyDescent="0.25">
      <c r="A5" s="60" t="s">
        <v>27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5">
        <f>'30.06.2019'!K5</f>
        <v>1.2190000000000001</v>
      </c>
      <c r="J5" s="55">
        <v>0.77</v>
      </c>
      <c r="K5" s="55">
        <f>'30.06.2019'!M5</f>
        <v>1.542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>
        <f t="shared" ref="AC5:AC42" si="4">W5/B5</f>
        <v>0</v>
      </c>
      <c r="AD5">
        <f t="shared" ref="AD5:AD42" si="5">Z5/E5</f>
        <v>0</v>
      </c>
      <c r="AE5">
        <f t="shared" ref="AE5:AE42" si="6">(X5+Y5)/(C5+D5)</f>
        <v>0</v>
      </c>
      <c r="AF5">
        <f t="shared" ref="AF5:AF42" si="7">(AA5+AB5)/(F5+G5)</f>
        <v>0</v>
      </c>
      <c r="AG5" s="6">
        <f t="shared" si="0"/>
        <v>0.83448706250065552</v>
      </c>
      <c r="AH5" s="6">
        <f t="shared" si="1"/>
        <v>1.0513394445204542</v>
      </c>
      <c r="AI5" s="6">
        <f t="shared" si="2"/>
        <v>0.77812921961415382</v>
      </c>
      <c r="AJ5" s="6">
        <f t="shared" si="3"/>
        <v>1.2934140769794407</v>
      </c>
    </row>
    <row r="6" spans="1:36" x14ac:dyDescent="0.25">
      <c r="A6" s="60" t="s">
        <v>28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f>'30.06.2019'!K6</f>
        <v>0.75600000000000001</v>
      </c>
      <c r="J6" s="53">
        <v>0.77</v>
      </c>
      <c r="K6" s="53">
        <f>'30.06.2019'!M6</f>
        <v>0.61699999999999999</v>
      </c>
      <c r="L6" s="53"/>
      <c r="M6" s="53">
        <v>0.88</v>
      </c>
      <c r="N6" s="53"/>
      <c r="O6" s="53">
        <v>0.71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>
        <f t="shared" si="4"/>
        <v>0.17665416825703317</v>
      </c>
      <c r="AD6">
        <f t="shared" si="5"/>
        <v>0.13488511580695767</v>
      </c>
      <c r="AG6" s="6">
        <f t="shared" si="0"/>
        <v>0.90567816969397608</v>
      </c>
      <c r="AH6" s="6">
        <f t="shared" si="1"/>
        <v>0.72390883085724844</v>
      </c>
      <c r="AI6" s="6"/>
      <c r="AJ6" s="6"/>
    </row>
    <row r="7" spans="1:36" x14ac:dyDescent="0.25">
      <c r="A7" s="6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3">
        <f>ROUND(('30.06.2019'!K7),2)</f>
        <v>0.98</v>
      </c>
      <c r="J7" s="53">
        <v>0.77</v>
      </c>
      <c r="K7" s="53">
        <f>ROUND(('30.06.2019'!M7),2)</f>
        <v>1.42</v>
      </c>
      <c r="L7" s="54">
        <f>U7/F7</f>
        <v>1.6965011825839753</v>
      </c>
      <c r="M7" s="55">
        <f t="shared" ref="M7:P8" si="8">I7*1.2</f>
        <v>1.1759999999999999</v>
      </c>
      <c r="N7" s="55">
        <f t="shared" si="8"/>
        <v>0.92399999999999993</v>
      </c>
      <c r="O7" s="55">
        <f t="shared" si="8"/>
        <v>1.704</v>
      </c>
      <c r="P7" s="55">
        <f t="shared" si="8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6">
        <f t="shared" si="0"/>
        <v>0.79925338405195956</v>
      </c>
      <c r="AH7" s="6">
        <f t="shared" si="1"/>
        <v>1.0993674792544803</v>
      </c>
      <c r="AI7" s="6">
        <f t="shared" si="2"/>
        <v>0.80154772519621764</v>
      </c>
      <c r="AJ7" s="6">
        <f t="shared" si="3"/>
        <v>1.6965011825839753</v>
      </c>
    </row>
    <row r="8" spans="1:36" x14ac:dyDescent="0.25">
      <c r="A8" s="6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3">
        <f>ROUND(('30.06.2019'!K8),2)</f>
        <v>1.37</v>
      </c>
      <c r="J8" s="53">
        <v>0.77</v>
      </c>
      <c r="K8" s="53">
        <f>ROUND(('30.06.2019'!M8),2)</f>
        <v>2.15</v>
      </c>
      <c r="L8" s="54">
        <f>U8/F8</f>
        <v>1.6965011825839753</v>
      </c>
      <c r="M8" s="55">
        <f t="shared" si="8"/>
        <v>1.6440000000000001</v>
      </c>
      <c r="N8" s="55">
        <f t="shared" si="8"/>
        <v>0.92399999999999993</v>
      </c>
      <c r="O8" s="55">
        <f t="shared" si="8"/>
        <v>2.5799999999999996</v>
      </c>
      <c r="P8" s="55">
        <f t="shared" si="8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6">
        <f t="shared" ref="AG8" si="13">(Q8+W8)/B8</f>
        <v>0.79925338405195956</v>
      </c>
      <c r="AH8" s="6">
        <f t="shared" ref="AH8" si="14">(T8+Z8)/E8</f>
        <v>1.0993674792544803</v>
      </c>
      <c r="AI8" s="6">
        <f t="shared" ref="AI8" si="15">(R8+X8)/C8</f>
        <v>0.80154772519621764</v>
      </c>
      <c r="AJ8" s="6">
        <f t="shared" ref="AJ8" si="16">(U8+V8+AA8+AB8)/(F8+G8)</f>
        <v>1.6965011825839753</v>
      </c>
    </row>
    <row r="9" spans="1:36" x14ac:dyDescent="0.25">
      <c r="A9" s="60" t="s">
        <v>31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f>'30.06.2019'!K9</f>
        <v>1.3</v>
      </c>
      <c r="J9" s="53">
        <v>0.77</v>
      </c>
      <c r="K9" s="53">
        <f>'30.06.2019'!M9</f>
        <v>1.95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6">
        <f t="shared" si="0"/>
        <v>0.88003251834997398</v>
      </c>
      <c r="AH9" s="6">
        <f t="shared" si="1"/>
        <v>1.2995790594155217</v>
      </c>
      <c r="AI9" s="6">
        <f t="shared" si="2"/>
        <v>1.0519376194565246</v>
      </c>
      <c r="AJ9" s="6">
        <f t="shared" si="3"/>
        <v>1.5630771489392941</v>
      </c>
    </row>
    <row r="10" spans="1:36" x14ac:dyDescent="0.25">
      <c r="A10" s="60" t="s">
        <v>32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f>'30.06.2019'!K10</f>
        <v>1.2210000000000001</v>
      </c>
      <c r="J10" s="53">
        <v>0.77</v>
      </c>
      <c r="K10" s="53">
        <f>'30.06.2019'!M10</f>
        <v>0.72299999999999998</v>
      </c>
      <c r="L10" s="53">
        <v>0.84</v>
      </c>
      <c r="M10" s="53">
        <v>0.73199999999999998</v>
      </c>
      <c r="N10" s="53">
        <v>0.85199999999999998</v>
      </c>
      <c r="O10" s="53">
        <v>0.96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6">
        <f t="shared" si="0"/>
        <v>0.61889388411085056</v>
      </c>
      <c r="AH10" s="6">
        <f t="shared" si="1"/>
        <v>0.79558602983379723</v>
      </c>
      <c r="AI10" s="6">
        <f t="shared" si="2"/>
        <v>0.81573140314685566</v>
      </c>
      <c r="AJ10" s="6">
        <f t="shared" si="3"/>
        <v>0.84199271802577591</v>
      </c>
    </row>
    <row r="11" spans="1:36" x14ac:dyDescent="0.25">
      <c r="A11" s="60" t="s">
        <v>33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f>'30.06.2019'!K11</f>
        <v>1.32</v>
      </c>
      <c r="J11" s="53">
        <v>0.77</v>
      </c>
      <c r="K11" s="53">
        <f>'30.06.2019'!M11</f>
        <v>2.0099999999999998</v>
      </c>
      <c r="L11" s="53">
        <v>1.3</v>
      </c>
      <c r="M11" s="53">
        <v>1.1759999999999999</v>
      </c>
      <c r="N11" s="53">
        <v>1.1759999999999999</v>
      </c>
      <c r="O11" s="53">
        <v>1.56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40.485999999999997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6">
        <f t="shared" si="0"/>
        <v>0.97989817704056492</v>
      </c>
      <c r="AH11" s="6">
        <f t="shared" si="1"/>
        <v>1.299988393108823</v>
      </c>
      <c r="AI11" s="6">
        <f t="shared" si="2"/>
        <v>0.98074142916150364</v>
      </c>
      <c r="AJ11" s="6">
        <f t="shared" si="3"/>
        <v>1.7523994811932551</v>
      </c>
    </row>
    <row r="12" spans="1:36" x14ac:dyDescent="0.25">
      <c r="A12" s="60" t="s">
        <v>34</v>
      </c>
      <c r="B12" s="53">
        <v>36.872999999999998</v>
      </c>
      <c r="C12" s="53">
        <v>11.788</v>
      </c>
      <c r="D12" s="53">
        <v>0</v>
      </c>
      <c r="E12" s="53">
        <v>36.313000000000002</v>
      </c>
      <c r="F12" s="53">
        <v>7.87</v>
      </c>
      <c r="G12" s="53">
        <v>0</v>
      </c>
      <c r="H12" s="53"/>
      <c r="I12" s="53">
        <f>'30.06.2019'!K12</f>
        <v>0.89</v>
      </c>
      <c r="J12" s="53">
        <v>0.77</v>
      </c>
      <c r="K12" s="53">
        <f>'30.06.2019'!M12</f>
        <v>1.99</v>
      </c>
      <c r="L12" s="53">
        <v>1.6</v>
      </c>
      <c r="M12" s="53">
        <v>0.96</v>
      </c>
      <c r="N12" s="53">
        <v>0.96</v>
      </c>
      <c r="O12" s="53">
        <v>1.92</v>
      </c>
      <c r="P12" s="53">
        <v>1.92</v>
      </c>
      <c r="Q12" s="53">
        <v>25.811</v>
      </c>
      <c r="R12" s="53">
        <v>8.2520000000000007</v>
      </c>
      <c r="S12" s="53">
        <v>0</v>
      </c>
      <c r="T12" s="53">
        <v>53.38</v>
      </c>
      <c r="U12" s="53">
        <v>11.569000000000001</v>
      </c>
      <c r="V12" s="53"/>
      <c r="W12" s="53"/>
      <c r="X12" s="53"/>
      <c r="Y12" s="53"/>
      <c r="Z12" s="53"/>
      <c r="AA12" s="53"/>
      <c r="AB12" s="53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6">
        <f t="shared" si="0"/>
        <v>0.69999728798850114</v>
      </c>
      <c r="AH12" s="6">
        <f t="shared" si="1"/>
        <v>1.4699969707818137</v>
      </c>
      <c r="AI12" s="6">
        <f t="shared" si="2"/>
        <v>0.70003393281303028</v>
      </c>
      <c r="AJ12" s="6">
        <f t="shared" si="3"/>
        <v>1.470012706480305</v>
      </c>
    </row>
    <row r="13" spans="1:36" x14ac:dyDescent="0.25">
      <c r="A13" s="6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f>'30.06.2019'!K13</f>
        <v>1.36</v>
      </c>
      <c r="J13" s="53">
        <v>0.77</v>
      </c>
      <c r="K13" s="53">
        <f>'30.06.2019'!M13</f>
        <v>1.5649999999999999</v>
      </c>
      <c r="L13" s="53">
        <v>1.33</v>
      </c>
      <c r="M13" s="53">
        <v>1.38</v>
      </c>
      <c r="N13" s="53">
        <v>1.45</v>
      </c>
      <c r="O13" s="53">
        <v>1.56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6">
        <f t="shared" si="0"/>
        <v>1.1520338946782789</v>
      </c>
      <c r="AH13" s="6">
        <f t="shared" si="1"/>
        <v>1.3016703656114941</v>
      </c>
      <c r="AI13" s="6">
        <f t="shared" si="2"/>
        <v>1.2099607267705321</v>
      </c>
      <c r="AJ13" s="6">
        <f t="shared" si="3"/>
        <v>1.3286790266512165</v>
      </c>
    </row>
    <row r="14" spans="1:36" x14ac:dyDescent="0.25">
      <c r="A14" s="60" t="s">
        <v>36</v>
      </c>
      <c r="B14" s="53"/>
      <c r="C14" s="53"/>
      <c r="D14" s="53"/>
      <c r="E14" s="53"/>
      <c r="F14" s="53"/>
      <c r="G14" s="53"/>
      <c r="H14" s="53"/>
      <c r="I14" s="53">
        <f>'30.06.2019'!K14</f>
        <v>1.4650000000000001</v>
      </c>
      <c r="J14" s="53">
        <v>0.77</v>
      </c>
      <c r="K14" s="53">
        <f>'30.06.2019'!M14</f>
        <v>2.1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G14" s="6"/>
      <c r="AH14" s="6"/>
      <c r="AI14" s="6"/>
      <c r="AJ14" s="6"/>
    </row>
    <row r="15" spans="1:36" x14ac:dyDescent="0.25">
      <c r="A15" s="6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f>'30.06.2019'!K15</f>
        <v>1.1200000000000001</v>
      </c>
      <c r="J15" s="53">
        <v>0.77</v>
      </c>
      <c r="K15" s="53">
        <f>'30.06.2019'!M15</f>
        <v>1.37</v>
      </c>
      <c r="L15" s="53">
        <v>0.91</v>
      </c>
      <c r="M15" s="53">
        <v>1.06</v>
      </c>
      <c r="N15" s="53">
        <v>1.06</v>
      </c>
      <c r="O15" s="53">
        <v>1.0900000000000001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>
        <f t="shared" si="4"/>
        <v>0.11849604637715984</v>
      </c>
      <c r="AD15">
        <f t="shared" si="5"/>
        <v>0.11882713454940048</v>
      </c>
      <c r="AE15">
        <f t="shared" si="6"/>
        <v>7.8722718617255022E-2</v>
      </c>
      <c r="AF15">
        <f t="shared" si="7"/>
        <v>6.5533099571828804E-2</v>
      </c>
      <c r="AG15" s="6">
        <f t="shared" si="0"/>
        <v>0.99849814896860367</v>
      </c>
      <c r="AH15" s="6">
        <f t="shared" si="1"/>
        <v>1.0288065780725819</v>
      </c>
      <c r="AI15" s="6">
        <f t="shared" si="2"/>
        <v>0.95872857770616671</v>
      </c>
      <c r="AJ15" s="6">
        <f t="shared" si="3"/>
        <v>0.97554666713653904</v>
      </c>
    </row>
    <row r="16" spans="1:36" x14ac:dyDescent="0.25">
      <c r="A16" s="60" t="s">
        <v>38</v>
      </c>
      <c r="B16" s="53">
        <v>48.48</v>
      </c>
      <c r="C16" s="53">
        <v>6.8789999999999996</v>
      </c>
      <c r="D16" s="53">
        <v>7.4999999999999997E-2</v>
      </c>
      <c r="E16" s="53">
        <v>46.804000000000002</v>
      </c>
      <c r="F16" s="53">
        <v>4.7789999999999999</v>
      </c>
      <c r="G16" s="53"/>
      <c r="H16" s="53"/>
      <c r="I16" s="53">
        <f>'30.06.2019'!K16</f>
        <v>1.32</v>
      </c>
      <c r="J16" s="53">
        <v>0.77</v>
      </c>
      <c r="K16" s="53">
        <f>'30.06.2019'!M16</f>
        <v>1.81</v>
      </c>
      <c r="L16" s="53">
        <v>2.71</v>
      </c>
      <c r="M16" s="53">
        <v>1.3680000000000001</v>
      </c>
      <c r="N16" s="53">
        <v>2.016</v>
      </c>
      <c r="O16" s="53">
        <v>2.016</v>
      </c>
      <c r="P16" s="53">
        <v>3.2519999999999998</v>
      </c>
      <c r="Q16" s="53">
        <v>55.267000000000003</v>
      </c>
      <c r="R16" s="53">
        <v>11.557</v>
      </c>
      <c r="S16" s="53">
        <v>0.126</v>
      </c>
      <c r="T16" s="53">
        <v>78.631</v>
      </c>
      <c r="U16" s="53">
        <v>12.951000000000001</v>
      </c>
      <c r="V16" s="53">
        <v>0</v>
      </c>
      <c r="W16" s="53">
        <v>7.694</v>
      </c>
      <c r="X16" s="53">
        <v>0.33</v>
      </c>
      <c r="Y16" s="53">
        <v>1.9E-2</v>
      </c>
      <c r="Z16" s="53">
        <v>0</v>
      </c>
      <c r="AA16" s="53">
        <v>0</v>
      </c>
      <c r="AB16" s="53">
        <v>0</v>
      </c>
      <c r="AC16">
        <f t="shared" si="4"/>
        <v>0.15870462046204623</v>
      </c>
      <c r="AD16">
        <f t="shared" si="5"/>
        <v>0</v>
      </c>
      <c r="AE16">
        <f t="shared" si="6"/>
        <v>5.0186942766752951E-2</v>
      </c>
      <c r="AF16">
        <f t="shared" si="7"/>
        <v>0</v>
      </c>
      <c r="AG16" s="6">
        <f t="shared" si="0"/>
        <v>1.2987004950495051</v>
      </c>
      <c r="AH16" s="6">
        <f t="shared" si="1"/>
        <v>1.6800059823946671</v>
      </c>
      <c r="AI16" s="6">
        <f t="shared" si="2"/>
        <v>1.7280127925570579</v>
      </c>
      <c r="AJ16" s="6">
        <f t="shared" si="3"/>
        <v>2.7099811676082863</v>
      </c>
    </row>
    <row r="17" spans="1:36" x14ac:dyDescent="0.25">
      <c r="A17" s="60" t="s">
        <v>39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f>'30.06.2019'!K17</f>
        <v>1.1000000000000001</v>
      </c>
      <c r="J17" s="53">
        <v>0.77</v>
      </c>
      <c r="K17" s="53">
        <f>'30.06.2019'!M17</f>
        <v>2.09</v>
      </c>
      <c r="L17" s="53"/>
      <c r="M17" s="53"/>
      <c r="N17" s="53"/>
      <c r="O17" s="53"/>
      <c r="P17" s="53"/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/>
      <c r="AB17" s="53"/>
      <c r="AC17">
        <f t="shared" si="4"/>
        <v>6.9620980531868437E-2</v>
      </c>
      <c r="AD17">
        <f t="shared" si="5"/>
        <v>3.5452454816255349E-2</v>
      </c>
      <c r="AE17">
        <f t="shared" si="6"/>
        <v>6.6647452986526398E-2</v>
      </c>
      <c r="AF17">
        <f t="shared" si="7"/>
        <v>0</v>
      </c>
      <c r="AG17" s="6">
        <f t="shared" si="0"/>
        <v>0.51169926678465538</v>
      </c>
      <c r="AH17" s="6">
        <f t="shared" si="1"/>
        <v>1.0327977651216991</v>
      </c>
      <c r="AI17" s="6">
        <f t="shared" si="2"/>
        <v>0.87509244802366659</v>
      </c>
      <c r="AJ17" s="6">
        <f t="shared" si="3"/>
        <v>0.79187448988845555</v>
      </c>
    </row>
    <row r="18" spans="1:36" x14ac:dyDescent="0.25">
      <c r="A18" s="60" t="s">
        <v>40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f>'30.06.2019'!K18</f>
        <v>1.3</v>
      </c>
      <c r="J18" s="53">
        <v>0.77</v>
      </c>
      <c r="K18" s="53">
        <f>'30.06.2019'!M18</f>
        <v>2.34</v>
      </c>
      <c r="L18" s="53">
        <v>1.97</v>
      </c>
      <c r="M18" s="53">
        <v>1.06</v>
      </c>
      <c r="N18" s="53">
        <v>1.27</v>
      </c>
      <c r="O18" s="53">
        <v>1.97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>
        <f t="shared" si="4"/>
        <v>0</v>
      </c>
      <c r="AD18">
        <f t="shared" si="5"/>
        <v>0</v>
      </c>
      <c r="AE18">
        <f t="shared" si="6"/>
        <v>0</v>
      </c>
      <c r="AF18">
        <f t="shared" si="7"/>
        <v>0</v>
      </c>
      <c r="AG18" s="6">
        <f t="shared" si="0"/>
        <v>0.87942701671976364</v>
      </c>
      <c r="AH18" s="6">
        <f t="shared" si="1"/>
        <v>1.639238711141366</v>
      </c>
      <c r="AI18" s="6">
        <f t="shared" si="2"/>
        <v>1.0438565051643804</v>
      </c>
      <c r="AJ18" s="6">
        <f t="shared" si="3"/>
        <v>1.8885325850953669</v>
      </c>
    </row>
    <row r="19" spans="1:36" x14ac:dyDescent="0.25">
      <c r="A19" s="62" t="s">
        <v>41</v>
      </c>
      <c r="B19" s="53" t="s">
        <v>69</v>
      </c>
      <c r="C19" s="53"/>
      <c r="D19" s="53"/>
      <c r="E19" s="53"/>
      <c r="F19" s="53"/>
      <c r="G19" s="53"/>
      <c r="H19" s="53"/>
      <c r="I19" s="55">
        <f>'30.06.2019'!K19</f>
        <v>0.90306422690014043</v>
      </c>
      <c r="J19" s="55">
        <v>0.77</v>
      </c>
      <c r="K19" s="55">
        <f>'30.06.2019'!M19</f>
        <v>1.7012020821696621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G19" s="6"/>
      <c r="AH19" s="6"/>
      <c r="AI19" s="6"/>
      <c r="AJ19" s="6"/>
    </row>
    <row r="20" spans="1:36" x14ac:dyDescent="0.25">
      <c r="A20" s="60" t="s">
        <v>42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3">
        <f>'30.06.2019'!K20</f>
        <v>1.23</v>
      </c>
      <c r="J20" s="53">
        <v>0.77</v>
      </c>
      <c r="K20" s="53">
        <f>'30.06.2019'!M20</f>
        <v>1.95</v>
      </c>
      <c r="L20" s="54">
        <f>U20/F20</f>
        <v>2.1628588419743742</v>
      </c>
      <c r="M20" s="55">
        <f>I20*1.2</f>
        <v>1.476</v>
      </c>
      <c r="N20" s="55">
        <f>J20*1.2</f>
        <v>0.92399999999999993</v>
      </c>
      <c r="O20" s="55">
        <f>K20*1.2</f>
        <v>2.34</v>
      </c>
      <c r="P20" s="55">
        <f>L20*1.2</f>
        <v>2.5954306103692488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6">
        <f t="shared" si="0"/>
        <v>0.88369138252207025</v>
      </c>
      <c r="AH20" s="6">
        <f t="shared" si="1"/>
        <v>1.6710127549342522</v>
      </c>
      <c r="AI20" s="6">
        <f t="shared" si="2"/>
        <v>0.94171776930670958</v>
      </c>
      <c r="AJ20" s="6">
        <f t="shared" si="3"/>
        <v>2.1638049413418394</v>
      </c>
    </row>
    <row r="21" spans="1:36" x14ac:dyDescent="0.25">
      <c r="A21" s="60" t="s">
        <v>101</v>
      </c>
      <c r="B21" s="53">
        <v>27.053999999999998</v>
      </c>
      <c r="C21" s="53">
        <v>8.9260000000000002</v>
      </c>
      <c r="D21" s="53">
        <v>0</v>
      </c>
      <c r="E21" s="53">
        <v>24.202999999999999</v>
      </c>
      <c r="F21" s="53">
        <v>3.0680000000000001</v>
      </c>
      <c r="G21" s="53">
        <v>0</v>
      </c>
      <c r="H21" s="53"/>
      <c r="I21" s="53">
        <f>'30.06.2019'!K21</f>
        <v>0.81</v>
      </c>
      <c r="J21" s="53">
        <v>0.77</v>
      </c>
      <c r="K21" s="53">
        <f>'30.06.2019'!M21</f>
        <v>1.39</v>
      </c>
      <c r="L21" s="82"/>
      <c r="M21" s="83"/>
      <c r="N21" s="83"/>
      <c r="O21" s="83"/>
      <c r="P21" s="83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G21" s="6"/>
      <c r="AH21" s="6"/>
      <c r="AI21" s="6"/>
      <c r="AJ21" s="6"/>
    </row>
    <row r="22" spans="1:36" x14ac:dyDescent="0.25">
      <c r="A22" s="60" t="s">
        <v>43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f>'30.06.2019'!K22</f>
        <v>1.401</v>
      </c>
      <c r="J22" s="53">
        <v>0.77</v>
      </c>
      <c r="K22" s="53">
        <f>'30.06.2019'!M22</f>
        <v>1.8140000000000001</v>
      </c>
      <c r="L22" s="53">
        <v>1.1399999999999999</v>
      </c>
      <c r="M22" s="53">
        <v>0.96</v>
      </c>
      <c r="N22" s="53">
        <v>0.96</v>
      </c>
      <c r="O22" s="53">
        <v>1.37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6">
        <f t="shared" si="0"/>
        <v>0.76225327123530717</v>
      </c>
      <c r="AH22" s="6">
        <f t="shared" si="1"/>
        <v>1.0803619386026526</v>
      </c>
      <c r="AI22" s="6">
        <f t="shared" si="2"/>
        <v>0.9160878332959892</v>
      </c>
      <c r="AJ22" s="6">
        <f t="shared" si="3"/>
        <v>1.621903520208605</v>
      </c>
    </row>
    <row r="23" spans="1:36" x14ac:dyDescent="0.25">
      <c r="A23" s="60" t="s">
        <v>44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f>'30.06.2019'!K23</f>
        <v>0.95299999999999996</v>
      </c>
      <c r="J23" s="53">
        <v>0.77</v>
      </c>
      <c r="K23" s="53">
        <f>'30.06.2019'!M23</f>
        <v>2.5059999999999998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6">
        <f t="shared" si="0"/>
        <v>1.0845812438757276</v>
      </c>
      <c r="AH23" s="6">
        <f t="shared" si="1"/>
        <v>1.373533830622842</v>
      </c>
      <c r="AI23" s="6">
        <f t="shared" si="2"/>
        <v>1.080019864260884</v>
      </c>
      <c r="AJ23" s="6">
        <f t="shared" si="3"/>
        <v>1.3716961563845502</v>
      </c>
    </row>
    <row r="24" spans="1:36" x14ac:dyDescent="0.25">
      <c r="A24" s="60" t="s">
        <v>45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f>'30.06.2019'!K24</f>
        <v>0.875</v>
      </c>
      <c r="J24" s="53">
        <v>0.77</v>
      </c>
      <c r="K24" s="53">
        <f>'30.06.2019'!M24</f>
        <v>1.375</v>
      </c>
      <c r="L24" s="53">
        <v>1.28</v>
      </c>
      <c r="M24" s="53">
        <v>1.0680000000000001</v>
      </c>
      <c r="N24" s="53">
        <v>1.536</v>
      </c>
      <c r="O24" s="53">
        <v>1.0680000000000001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6">
        <f t="shared" si="0"/>
        <v>0.88999817651349378</v>
      </c>
      <c r="AH24" s="6">
        <f t="shared" si="1"/>
        <v>0.8942359891425834</v>
      </c>
      <c r="AI24" s="6">
        <f t="shared" si="2"/>
        <v>1.2799895914650012</v>
      </c>
      <c r="AJ24" s="6">
        <f t="shared" si="3"/>
        <v>1.469523117889131</v>
      </c>
    </row>
    <row r="25" spans="1:36" x14ac:dyDescent="0.25">
      <c r="A25" s="60" t="s">
        <v>46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f>'30.06.2019'!K25</f>
        <v>1.43</v>
      </c>
      <c r="J25" s="53">
        <v>0.77</v>
      </c>
      <c r="K25" s="53">
        <f>'30.06.2019'!M25</f>
        <v>1.5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6">
        <f t="shared" si="0"/>
        <v>0.75615624673314896</v>
      </c>
      <c r="AH25" s="6">
        <f t="shared" si="1"/>
        <v>1.2315762399589876</v>
      </c>
      <c r="AI25" s="6">
        <f t="shared" si="2"/>
        <v>0.65771646125267458</v>
      </c>
      <c r="AJ25" s="6">
        <f t="shared" si="3"/>
        <v>1.1102469659745284</v>
      </c>
    </row>
    <row r="26" spans="1:36" x14ac:dyDescent="0.25">
      <c r="A26" s="60" t="s">
        <v>47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f>'30.06.2019'!K26</f>
        <v>0.74</v>
      </c>
      <c r="J26" s="53">
        <v>0.77</v>
      </c>
      <c r="K26" s="53">
        <f>'30.06.2019'!M26</f>
        <v>1.49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6">
        <f>(Q26+W26)/B26</f>
        <v>0.94997561885093085</v>
      </c>
      <c r="AH26" s="6">
        <f>(T26+Z26)/E26</f>
        <v>1.199990389697756</v>
      </c>
      <c r="AI26" s="6">
        <f>(R26+X26)/C26</f>
        <v>1.0500039249548629</v>
      </c>
      <c r="AJ26" s="6">
        <f>(U26+V26+AA26+AB26)/(F26+G26)</f>
        <v>1.4598601909633748</v>
      </c>
    </row>
    <row r="27" spans="1:36" x14ac:dyDescent="0.25">
      <c r="A27" s="62" t="s">
        <v>48</v>
      </c>
      <c r="B27" s="53">
        <v>86.088999999999999</v>
      </c>
      <c r="C27" s="53">
        <v>29.715</v>
      </c>
      <c r="D27" s="53">
        <v>1.278</v>
      </c>
      <c r="E27" s="53">
        <v>83.031999999999996</v>
      </c>
      <c r="F27" s="53">
        <v>161.767</v>
      </c>
      <c r="G27" s="53">
        <v>6.4000000000000001E-2</v>
      </c>
      <c r="H27" s="53"/>
      <c r="I27" s="53">
        <f>'30.06.2019'!K27</f>
        <v>1.2</v>
      </c>
      <c r="J27" s="53">
        <v>0.77</v>
      </c>
      <c r="K27" s="53">
        <f>'30.06.2019'!M27</f>
        <v>1.1499999999999999</v>
      </c>
      <c r="L27" s="53">
        <v>1.38</v>
      </c>
      <c r="M27" s="53"/>
      <c r="N27" s="53"/>
      <c r="O27" s="53"/>
      <c r="P27" s="53"/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6">
        <f t="shared" ref="AG27:AG42" si="17">(Q27+W27)/B27</f>
        <v>0.62302965535666577</v>
      </c>
      <c r="AH27" s="6">
        <f t="shared" ref="AH27:AH42" si="18">(T27+Z27)/E27</f>
        <v>1.2065107428461317</v>
      </c>
      <c r="AI27" s="6">
        <f t="shared" ref="AI27:AI42" si="19">(R27+X27)/C27</f>
        <v>0.89567558472152109</v>
      </c>
      <c r="AJ27" s="6">
        <f t="shared" ref="AJ27:AJ42" si="20">(U27+V27+AA27+AB27)/(F27+G27)</f>
        <v>1.4802664508036163</v>
      </c>
    </row>
    <row r="28" spans="1:36" x14ac:dyDescent="0.25">
      <c r="A28" s="60" t="s">
        <v>49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f>'30.06.2019'!K28</f>
        <v>1.1100000000000001</v>
      </c>
      <c r="J28" s="53">
        <v>0.77</v>
      </c>
      <c r="K28" s="53">
        <f>'30.06.2019'!M28</f>
        <v>1.19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6">
        <f t="shared" si="17"/>
        <v>0.76399873769748139</v>
      </c>
      <c r="AH28" s="6">
        <f t="shared" si="18"/>
        <v>0.64499962748652739</v>
      </c>
      <c r="AI28" s="6">
        <f t="shared" si="19"/>
        <v>0.76400345399595515</v>
      </c>
      <c r="AJ28" s="6">
        <f t="shared" si="20"/>
        <v>0.64499891706945289</v>
      </c>
    </row>
    <row r="29" spans="1:36" x14ac:dyDescent="0.25">
      <c r="A29" s="60" t="s">
        <v>50</v>
      </c>
      <c r="B29" s="53"/>
      <c r="C29" s="53"/>
      <c r="D29" s="53"/>
      <c r="E29" s="53"/>
      <c r="F29" s="53"/>
      <c r="G29" s="53"/>
      <c r="H29" s="53"/>
      <c r="I29" s="53">
        <f>'30.06.2019'!K29</f>
        <v>2.09</v>
      </c>
      <c r="J29" s="53">
        <v>0.77</v>
      </c>
      <c r="K29" s="53">
        <f>'30.06.2019'!M29</f>
        <v>2.11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G29" s="6"/>
      <c r="AH29" s="6"/>
      <c r="AI29" s="6"/>
      <c r="AJ29" s="6"/>
    </row>
    <row r="30" spans="1:36" x14ac:dyDescent="0.25">
      <c r="A30" s="60" t="s">
        <v>51</v>
      </c>
      <c r="B30" s="53"/>
      <c r="C30" s="53"/>
      <c r="D30" s="53"/>
      <c r="E30" s="53"/>
      <c r="F30" s="53"/>
      <c r="G30" s="53"/>
      <c r="H30" s="53"/>
      <c r="I30" s="53">
        <f>'30.06.2019'!K30</f>
        <v>1.141</v>
      </c>
      <c r="J30" s="53">
        <v>0.77</v>
      </c>
      <c r="K30" s="53">
        <f>'30.06.2019'!M30</f>
        <v>1.4159999999999999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G30" s="6"/>
      <c r="AH30" s="6"/>
      <c r="AI30" s="6"/>
      <c r="AJ30" s="6"/>
    </row>
    <row r="31" spans="1:36" x14ac:dyDescent="0.25">
      <c r="A31" s="60" t="s">
        <v>52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f>'30.06.2019'!K31</f>
        <v>1.2549999999999999</v>
      </c>
      <c r="J31" s="53">
        <v>0.77</v>
      </c>
      <c r="K31" s="53">
        <f>'30.06.2019'!M31</f>
        <v>1.323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6">
        <f t="shared" si="17"/>
        <v>0.72615968478812642</v>
      </c>
      <c r="AH31" s="6">
        <f t="shared" si="18"/>
        <v>0.91472088969194165</v>
      </c>
      <c r="AI31" s="6">
        <f t="shared" si="19"/>
        <v>0.71665866739007955</v>
      </c>
      <c r="AJ31" s="6">
        <f t="shared" si="20"/>
        <v>0.93633352400462933</v>
      </c>
    </row>
    <row r="32" spans="1:36" x14ac:dyDescent="0.25">
      <c r="A32" s="60" t="s">
        <v>53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f>'30.06.2019'!K32</f>
        <v>0.93</v>
      </c>
      <c r="J32" s="53">
        <v>0.77</v>
      </c>
      <c r="K32" s="53">
        <f>'30.06.2019'!M32</f>
        <v>0.83</v>
      </c>
      <c r="L32" s="53">
        <v>2</v>
      </c>
      <c r="M32" s="53">
        <v>1.3680000000000001</v>
      </c>
      <c r="N32" s="53">
        <v>1.548</v>
      </c>
      <c r="O32" s="53">
        <v>1.3680000000000001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>
        <v>0</v>
      </c>
      <c r="AD32">
        <v>0</v>
      </c>
      <c r="AE32">
        <v>0</v>
      </c>
      <c r="AF32">
        <v>0</v>
      </c>
      <c r="AG32" s="6">
        <f t="shared" si="17"/>
        <v>1.1361670232202252</v>
      </c>
      <c r="AH32" s="6">
        <f t="shared" si="18"/>
        <v>1.1442430025445292</v>
      </c>
      <c r="AI32" s="6">
        <f t="shared" si="19"/>
        <v>1.2921573137074518</v>
      </c>
      <c r="AJ32" s="6">
        <f t="shared" si="20"/>
        <v>1.9963516839043864</v>
      </c>
    </row>
    <row r="33" spans="1:36" x14ac:dyDescent="0.25">
      <c r="A33" s="60" t="s">
        <v>54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f>'30.06.2019'!K33</f>
        <v>1.1200000000000001</v>
      </c>
      <c r="J33" s="53">
        <v>0.77</v>
      </c>
      <c r="K33" s="53">
        <f>'30.06.2019'!M33</f>
        <v>1.69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6">
        <f t="shared" si="17"/>
        <v>0.76098776051466765</v>
      </c>
      <c r="AH33" s="6">
        <f t="shared" si="18"/>
        <v>0.58309961193879967</v>
      </c>
      <c r="AI33" s="6">
        <f t="shared" si="19"/>
        <v>0.89000139840581727</v>
      </c>
      <c r="AJ33" s="6">
        <f t="shared" si="20"/>
        <v>0.85747002559612018</v>
      </c>
    </row>
    <row r="34" spans="1:36" x14ac:dyDescent="0.25">
      <c r="A34" s="60" t="s">
        <v>55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f>'30.06.2019'!K34</f>
        <v>0.95</v>
      </c>
      <c r="J34" s="53">
        <v>0.77</v>
      </c>
      <c r="K34" s="53">
        <f>'30.06.2019'!M34</f>
        <v>0.78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6">
        <f t="shared" si="17"/>
        <v>0.91588165515316444</v>
      </c>
      <c r="AH34" s="6">
        <f t="shared" si="18"/>
        <v>1.3636522205823158</v>
      </c>
      <c r="AI34" s="6">
        <f t="shared" si="19"/>
        <v>1.540762331838565</v>
      </c>
      <c r="AJ34" s="6">
        <f t="shared" si="20"/>
        <v>2.2919541323690349</v>
      </c>
    </row>
    <row r="35" spans="1:36" x14ac:dyDescent="0.25">
      <c r="A35" s="60" t="s">
        <v>56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f>'30.06.2019'!K35</f>
        <v>0.9</v>
      </c>
      <c r="J35" s="53">
        <v>0.77</v>
      </c>
      <c r="K35" s="53">
        <f>'30.06.2019'!M35</f>
        <v>1.18</v>
      </c>
      <c r="L35" s="53">
        <v>1.72</v>
      </c>
      <c r="M35" s="53">
        <v>1.1399999999999999</v>
      </c>
      <c r="N35" s="53">
        <v>2.78</v>
      </c>
      <c r="O35" s="53">
        <v>0.94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6">
        <f t="shared" si="17"/>
        <v>0.95</v>
      </c>
      <c r="AH35" s="6">
        <f t="shared" si="18"/>
        <v>0.78000585480093676</v>
      </c>
      <c r="AI35" s="6">
        <f t="shared" si="19"/>
        <v>2.122851919561243</v>
      </c>
      <c r="AJ35" s="6">
        <f t="shared" si="20"/>
        <v>1.4646207974980454</v>
      </c>
    </row>
    <row r="36" spans="1:36" x14ac:dyDescent="0.25">
      <c r="A36" s="60" t="s">
        <v>57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f>'30.06.2019'!K36</f>
        <v>0.61599999999999999</v>
      </c>
      <c r="J36" s="53">
        <v>0.77</v>
      </c>
      <c r="K36" s="53">
        <f>'30.06.2019'!M36</f>
        <v>1.08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6">
        <f t="shared" si="17"/>
        <v>0.89198693402935159</v>
      </c>
      <c r="AH36" s="6">
        <f t="shared" si="18"/>
        <v>1.125046284051838</v>
      </c>
      <c r="AI36" s="6">
        <f t="shared" si="19"/>
        <v>1.0499937382592361</v>
      </c>
      <c r="AJ36" s="6">
        <f t="shared" si="20"/>
        <v>1.3250159948816378</v>
      </c>
    </row>
    <row r="37" spans="1:36" x14ac:dyDescent="0.25">
      <c r="A37" s="60" t="s">
        <v>58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f>'30.06.2019'!K37</f>
        <v>1.53</v>
      </c>
      <c r="J37" s="53">
        <v>0.77</v>
      </c>
      <c r="K37" s="53">
        <f>'30.06.2019'!M37</f>
        <v>1.6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6">
        <f t="shared" si="17"/>
        <v>0.58041581642691309</v>
      </c>
      <c r="AH37" s="6">
        <f t="shared" si="18"/>
        <v>1.0000077174352295</v>
      </c>
      <c r="AI37" s="6">
        <f t="shared" si="19"/>
        <v>0.58043368497948133</v>
      </c>
      <c r="AJ37" s="6">
        <f t="shared" si="20"/>
        <v>1.3255250168251249</v>
      </c>
    </row>
    <row r="38" spans="1:36" x14ac:dyDescent="0.25">
      <c r="A38" s="60" t="s">
        <v>59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f>'30.06.2019'!K38</f>
        <v>1.1379999999999999</v>
      </c>
      <c r="J38" s="53">
        <v>0.77</v>
      </c>
      <c r="K38" s="53">
        <f>'30.06.2019'!M38</f>
        <v>1.357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6">
        <f t="shared" si="17"/>
        <v>0.79768577372009708</v>
      </c>
      <c r="AH38" s="6">
        <f t="shared" si="18"/>
        <v>0.90181023221093604</v>
      </c>
      <c r="AI38" s="6">
        <f t="shared" si="19"/>
        <v>0.95315272684254126</v>
      </c>
      <c r="AJ38" s="6">
        <f t="shared" si="20"/>
        <v>1.0535346012832263</v>
      </c>
    </row>
    <row r="39" spans="1:36" x14ac:dyDescent="0.25">
      <c r="A39" s="60" t="s">
        <v>60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5">
        <f>'30.06.2019'!K39</f>
        <v>1.0133719790528999</v>
      </c>
      <c r="J39" s="55">
        <v>0.77</v>
      </c>
      <c r="K39" s="55">
        <f>'30.06.2019'!M39</f>
        <v>1.5997488609048183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6">
        <f t="shared" si="17"/>
        <v>1.0076549220165065</v>
      </c>
      <c r="AH39" s="6">
        <f t="shared" si="18"/>
        <v>1.1770239741039215</v>
      </c>
      <c r="AI39" s="6">
        <f t="shared" si="19"/>
        <v>1.0085282298863867</v>
      </c>
      <c r="AJ39" s="6">
        <f t="shared" si="20"/>
        <v>1.1675336016402156</v>
      </c>
    </row>
    <row r="40" spans="1:36" x14ac:dyDescent="0.25">
      <c r="A40" s="60" t="s">
        <v>61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f>'30.06.2019'!K40</f>
        <v>0.879</v>
      </c>
      <c r="J40" s="53">
        <v>0.77</v>
      </c>
      <c r="K40" s="53">
        <f>'30.06.2019'!M40</f>
        <v>1.915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G40" s="6"/>
      <c r="AH40" s="6"/>
      <c r="AI40" s="6"/>
      <c r="AJ40" s="6"/>
    </row>
    <row r="41" spans="1:36" x14ac:dyDescent="0.25">
      <c r="A41" s="60" t="s">
        <v>62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f>'30.06.2019'!K41</f>
        <v>1.25</v>
      </c>
      <c r="J41" s="53">
        <v>0.77</v>
      </c>
      <c r="K41" s="53">
        <f>'30.06.2019'!M41</f>
        <v>1.95</v>
      </c>
      <c r="L41" s="53">
        <v>2.2000000000000002</v>
      </c>
      <c r="M41" s="53">
        <v>1.5</v>
      </c>
      <c r="N41" s="53">
        <v>1.76</v>
      </c>
      <c r="O41" s="53"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6">
        <f t="shared" si="17"/>
        <v>1.2526459031823802</v>
      </c>
      <c r="AH41" s="6">
        <f t="shared" si="18"/>
        <v>1.8533815584036302</v>
      </c>
      <c r="AI41" s="6">
        <f t="shared" si="19"/>
        <v>1.629702444208289</v>
      </c>
      <c r="AJ41" s="6">
        <f t="shared" si="20"/>
        <v>1.8465690408648316</v>
      </c>
    </row>
    <row r="42" spans="1:36" x14ac:dyDescent="0.25">
      <c r="A42" s="6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f>'30.06.2019'!K42</f>
        <v>0.77</v>
      </c>
      <c r="J42" s="53">
        <v>0.77</v>
      </c>
      <c r="K42" s="53">
        <f>'30.06.2019'!M42</f>
        <v>1.08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6">
        <f t="shared" si="17"/>
        <v>0.75755637294098832</v>
      </c>
      <c r="AH42" s="6">
        <f t="shared" si="18"/>
        <v>0.97603269856618735</v>
      </c>
      <c r="AI42" s="6">
        <f t="shared" si="19"/>
        <v>0.76044728434504794</v>
      </c>
      <c r="AJ42" s="6">
        <f t="shared" si="20"/>
        <v>1.2926315444776151</v>
      </c>
    </row>
    <row r="43" spans="1:36" x14ac:dyDescent="0.25">
      <c r="A43" s="60" t="s">
        <v>64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f>'30.06.2019'!K43</f>
        <v>1</v>
      </c>
      <c r="J43" s="53">
        <v>0.77</v>
      </c>
      <c r="K43" s="53">
        <f>'30.06.2019'!M43</f>
        <v>1.5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>
        <f t="shared" ref="AC43" si="21">W43/B43</f>
        <v>0</v>
      </c>
      <c r="AD43">
        <f t="shared" ref="AD43" si="22">Z43/E43</f>
        <v>0</v>
      </c>
      <c r="AE43">
        <f t="shared" ref="AE43" si="23">(X43+Y43)/(C43+D43)</f>
        <v>0</v>
      </c>
      <c r="AF43">
        <f t="shared" ref="AF43" si="24">(AA43+AB43)/(F43+G43)</f>
        <v>0</v>
      </c>
      <c r="AG43" s="6">
        <f t="shared" ref="AG43" si="25">(Q43+W43)/B43</f>
        <v>0.75755637294098832</v>
      </c>
      <c r="AH43" s="6">
        <f t="shared" ref="AH43" si="26">(T43+Z43)/E43</f>
        <v>0.97603269856618735</v>
      </c>
      <c r="AI43" s="6">
        <f t="shared" ref="AI43" si="27">(R43+X43)/C43</f>
        <v>0.76044728434504794</v>
      </c>
      <c r="AJ43" s="6">
        <f t="shared" ref="AJ43" si="28">(U43+V43+AA43+AB43)/(F43+G43)</f>
        <v>1.2926315444776151</v>
      </c>
    </row>
    <row r="44" spans="1:36" x14ac:dyDescent="0.25">
      <c r="A44" s="6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f>'30.06.2019'!K44</f>
        <v>0.98</v>
      </c>
      <c r="J44" s="53">
        <v>0.77</v>
      </c>
      <c r="K44" s="53">
        <f>'30.06.2019'!M44</f>
        <v>1.54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>
        <f t="shared" ref="AC44" si="29">W44/B44</f>
        <v>0</v>
      </c>
      <c r="AD44">
        <f t="shared" ref="AD44" si="30">Z44/E44</f>
        <v>0</v>
      </c>
      <c r="AE44">
        <f t="shared" ref="AE44" si="31">(X44+Y44)/(C44+D44)</f>
        <v>0</v>
      </c>
      <c r="AF44">
        <f t="shared" ref="AF44" si="32">(AA44+AB44)/(F44+G44)</f>
        <v>0</v>
      </c>
      <c r="AG44" s="6">
        <f t="shared" ref="AG44" si="33">(Q44+W44)/B44</f>
        <v>0.75755637294098832</v>
      </c>
      <c r="AH44" s="6">
        <f t="shared" ref="AH44" si="34">(T44+Z44)/E44</f>
        <v>0.97603269856618735</v>
      </c>
      <c r="AI44" s="6">
        <f t="shared" ref="AI44" si="35">(R44+X44)/C44</f>
        <v>0.76044728434504794</v>
      </c>
      <c r="AJ44" s="6">
        <f t="shared" ref="AJ44" si="36">(U44+V44+AA44+AB44)/(F44+G44)</f>
        <v>1.2926315444776151</v>
      </c>
    </row>
    <row r="45" spans="1:36" x14ac:dyDescent="0.25">
      <c r="A45" s="4" t="s">
        <v>70</v>
      </c>
      <c r="I45" s="6">
        <f>SUM(I4:I44)/40</f>
        <v>1.157110905148826</v>
      </c>
      <c r="J45" s="6"/>
      <c r="K45" s="6">
        <f>SUM(K4:K44)/40</f>
        <v>1.6080237735768617</v>
      </c>
    </row>
    <row r="46" spans="1:36" x14ac:dyDescent="0.25">
      <c r="A46" s="4" t="s">
        <v>66</v>
      </c>
    </row>
    <row r="47" spans="1:36" x14ac:dyDescent="0.25">
      <c r="A47" s="4" t="s">
        <v>67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zoomScaleNormal="100" workbookViewId="0">
      <pane xSplit="1" ySplit="3" topLeftCell="M13" activePane="bottomRight" state="frozen"/>
      <selection pane="topRight" activeCell="B1" sqref="B1"/>
      <selection pane="bottomLeft" activeCell="A4" sqref="A4"/>
      <selection pane="bottomRight" activeCell="O46" sqref="O46"/>
    </sheetView>
  </sheetViews>
  <sheetFormatPr defaultRowHeight="15" x14ac:dyDescent="0.25"/>
  <cols>
    <col min="1" max="1" width="25.42578125" style="4" customWidth="1"/>
    <col min="2" max="2" width="8.5703125" hidden="1" customWidth="1"/>
    <col min="3" max="12" width="9.140625" hidden="1" customWidth="1"/>
    <col min="13" max="13" width="14.28515625" customWidth="1"/>
    <col min="14" max="14" width="9.140625" hidden="1" customWidth="1"/>
    <col min="15" max="15" width="17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hidden="1" customWidth="1"/>
  </cols>
  <sheetData>
    <row r="1" spans="1:37" x14ac:dyDescent="0.25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  <c r="AK1" s="4"/>
    </row>
    <row r="2" spans="1:37" x14ac:dyDescent="0.25">
      <c r="A2" s="2"/>
      <c r="B2" s="89" t="s">
        <v>6</v>
      </c>
      <c r="C2" s="90"/>
      <c r="D2" s="91"/>
      <c r="E2" s="89" t="s">
        <v>7</v>
      </c>
      <c r="F2" s="90"/>
      <c r="G2" s="90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92" t="s">
        <v>15</v>
      </c>
      <c r="AA2" s="93"/>
      <c r="AB2" s="94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  <c r="AK2" s="47" t="s">
        <v>71</v>
      </c>
    </row>
    <row r="3" spans="1:37" ht="21" x14ac:dyDescent="0.35">
      <c r="A3" s="3">
        <f>'30.06.2019'!A3</f>
        <v>43646</v>
      </c>
      <c r="B3" s="47" t="s">
        <v>18</v>
      </c>
      <c r="C3" s="47" t="s">
        <v>19</v>
      </c>
      <c r="D3" s="47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47" t="s">
        <v>18</v>
      </c>
      <c r="J3" s="47" t="s">
        <v>19</v>
      </c>
      <c r="K3" s="47" t="s">
        <v>18</v>
      </c>
      <c r="L3" s="47" t="s">
        <v>19</v>
      </c>
      <c r="M3" s="47" t="s">
        <v>18</v>
      </c>
      <c r="N3" s="47" t="s">
        <v>19</v>
      </c>
      <c r="O3" s="47" t="s">
        <v>18</v>
      </c>
      <c r="P3" s="47" t="s">
        <v>19</v>
      </c>
      <c r="Q3" s="47" t="s">
        <v>18</v>
      </c>
      <c r="R3" s="47" t="s">
        <v>19</v>
      </c>
      <c r="S3" s="47" t="s">
        <v>23</v>
      </c>
      <c r="T3" s="47" t="s">
        <v>18</v>
      </c>
      <c r="U3" s="47" t="s">
        <v>19</v>
      </c>
      <c r="V3" s="47" t="s">
        <v>23</v>
      </c>
      <c r="W3" s="47" t="s">
        <v>18</v>
      </c>
      <c r="X3" s="47" t="s">
        <v>19</v>
      </c>
      <c r="Y3" s="47" t="s">
        <v>23</v>
      </c>
      <c r="Z3" s="47" t="s">
        <v>18</v>
      </c>
      <c r="AA3" s="47" t="s">
        <v>19</v>
      </c>
      <c r="AB3" s="47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4" t="s">
        <v>24</v>
      </c>
      <c r="AH3" s="14" t="s">
        <v>25</v>
      </c>
      <c r="AI3" s="14" t="s">
        <v>24</v>
      </c>
      <c r="AJ3" s="14" t="s">
        <v>25</v>
      </c>
      <c r="AK3" s="47" t="s">
        <v>18</v>
      </c>
    </row>
    <row r="4" spans="1:37" x14ac:dyDescent="0.25">
      <c r="A4" s="60" t="s">
        <v>26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5">
        <f>'30.06.2019'!O4</f>
        <v>1.6188</v>
      </c>
      <c r="N4" s="53">
        <v>2.38</v>
      </c>
      <c r="O4" s="55">
        <f>'30.06.2019'!Q4</f>
        <v>1.9523999999999999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5">
        <f t="shared" ref="AG4:AG25" si="0">(Q4+W4)/B4</f>
        <v>1.3378944945866438</v>
      </c>
      <c r="AH4" s="55">
        <f t="shared" ref="AH4:AH25" si="1">(T4+Z4)/E4</f>
        <v>2.1815022088343299</v>
      </c>
      <c r="AI4" s="55">
        <f t="shared" ref="AI4:AI25" si="2">(R4+X4)/C4</f>
        <v>2.0532136351808479</v>
      </c>
      <c r="AJ4" s="55">
        <f t="shared" ref="AJ4:AJ25" si="3">(U4+V4+AA4+AB4)/(F4+G4)</f>
        <v>3.0793226931744515</v>
      </c>
      <c r="AK4" s="6">
        <f>M4+O4</f>
        <v>3.5712000000000002</v>
      </c>
    </row>
    <row r="5" spans="1:37" x14ac:dyDescent="0.25">
      <c r="A5" s="60" t="s">
        <v>27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5">
        <f>'30.06.2019'!O5</f>
        <v>1.4628000000000001</v>
      </c>
      <c r="N5" s="53">
        <v>2.38</v>
      </c>
      <c r="O5" s="55">
        <f>'30.06.2019'!Q5</f>
        <v>1.8504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4">W5/B5</f>
        <v>0</v>
      </c>
      <c r="AD5" s="53">
        <f t="shared" ref="AD5:AD42" si="5">Z5/E5</f>
        <v>0</v>
      </c>
      <c r="AE5" s="53">
        <f t="shared" ref="AE5:AE42" si="6">(X5+Y5)/(C5+D5)</f>
        <v>0</v>
      </c>
      <c r="AF5" s="53">
        <f t="shared" ref="AF5:AF42" si="7">(AA5+AB5)/(F5+G5)</f>
        <v>0</v>
      </c>
      <c r="AG5" s="55">
        <f t="shared" si="0"/>
        <v>0.83448706250065552</v>
      </c>
      <c r="AH5" s="55">
        <f t="shared" si="1"/>
        <v>1.0513394445204542</v>
      </c>
      <c r="AI5" s="55">
        <f t="shared" si="2"/>
        <v>0.77812921961415382</v>
      </c>
      <c r="AJ5" s="55">
        <f t="shared" si="3"/>
        <v>1.2934140769794407</v>
      </c>
      <c r="AK5" s="55">
        <f t="shared" ref="AK5:AK42" si="8">M5+O5</f>
        <v>3.3132000000000001</v>
      </c>
    </row>
    <row r="6" spans="1:37" x14ac:dyDescent="0.25">
      <c r="A6" s="60" t="s">
        <v>28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v>0.73</v>
      </c>
      <c r="J6" s="53"/>
      <c r="K6" s="53">
        <v>0.59</v>
      </c>
      <c r="L6" s="53"/>
      <c r="M6" s="55">
        <f>'30.06.2019'!O6</f>
        <v>0.90720000000000001</v>
      </c>
      <c r="N6" s="53">
        <v>2.38</v>
      </c>
      <c r="O6" s="55">
        <f>'30.06.2019'!Q6</f>
        <v>0.74039999999999995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 s="53">
        <f t="shared" si="4"/>
        <v>0.17665416825703317</v>
      </c>
      <c r="AD6" s="53">
        <f t="shared" si="5"/>
        <v>0.13488511580695767</v>
      </c>
      <c r="AE6" s="53"/>
      <c r="AF6" s="53"/>
      <c r="AG6" s="55">
        <f t="shared" si="0"/>
        <v>0.90567816969397608</v>
      </c>
      <c r="AH6" s="55">
        <f t="shared" si="1"/>
        <v>0.72390883085724844</v>
      </c>
      <c r="AI6" s="55"/>
      <c r="AJ6" s="55"/>
      <c r="AK6" s="55">
        <f t="shared" si="8"/>
        <v>1.6476</v>
      </c>
    </row>
    <row r="7" spans="1:37" x14ac:dyDescent="0.25">
      <c r="A7" s="6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>'30.06.2019'!O7</f>
        <v>1.1809688746854459</v>
      </c>
      <c r="N7" s="53">
        <v>2.38</v>
      </c>
      <c r="O7" s="55">
        <f>'30.06.2019'!Q7</f>
        <v>1.7097637182187524</v>
      </c>
      <c r="P7" s="55">
        <f>L7*1.2</f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5">
        <f t="shared" si="0"/>
        <v>0.79925338405195956</v>
      </c>
      <c r="AH7" s="55">
        <f t="shared" si="1"/>
        <v>1.0993674792544803</v>
      </c>
      <c r="AI7" s="55">
        <f t="shared" si="2"/>
        <v>0.80154772519621764</v>
      </c>
      <c r="AJ7" s="55">
        <f t="shared" si="3"/>
        <v>1.6965011825839753</v>
      </c>
      <c r="AK7" s="55">
        <f t="shared" si="8"/>
        <v>2.8907325929041985</v>
      </c>
    </row>
    <row r="8" spans="1:37" x14ac:dyDescent="0.25">
      <c r="A8" s="6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>'30.06.2019'!O8</f>
        <v>1.6440000000000001</v>
      </c>
      <c r="N8" s="53">
        <v>2.38</v>
      </c>
      <c r="O8" s="55">
        <f>'30.06.2019'!Q8</f>
        <v>2.5799999999999996</v>
      </c>
      <c r="P8" s="55">
        <f>L8*1.2</f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9">W8/B8</f>
        <v>0</v>
      </c>
      <c r="AD8" s="53">
        <f t="shared" ref="AD8" si="10">Z8/E8</f>
        <v>0</v>
      </c>
      <c r="AE8" s="53">
        <f t="shared" ref="AE8" si="11">(X8+Y8)/(C8+D8)</f>
        <v>0</v>
      </c>
      <c r="AF8" s="53">
        <f t="shared" ref="AF8" si="12">(AA8+AB8)/(F8+G8)</f>
        <v>0</v>
      </c>
      <c r="AG8" s="55">
        <f t="shared" ref="AG8" si="13">(Q8+W8)/B8</f>
        <v>0.79925338405195956</v>
      </c>
      <c r="AH8" s="55">
        <f t="shared" ref="AH8" si="14">(T8+Z8)/E8</f>
        <v>1.0993674792544803</v>
      </c>
      <c r="AI8" s="55">
        <f t="shared" ref="AI8" si="15">(R8+X8)/C8</f>
        <v>0.80154772519621764</v>
      </c>
      <c r="AJ8" s="55">
        <f t="shared" ref="AJ8" si="16">(U8+V8+AA8+AB8)/(F8+G8)</f>
        <v>1.6965011825839753</v>
      </c>
      <c r="AK8" s="55">
        <f t="shared" ref="AK8" si="17">M8+O8</f>
        <v>4.2240000000000002</v>
      </c>
    </row>
    <row r="9" spans="1:37" x14ac:dyDescent="0.25">
      <c r="A9" s="60" t="s">
        <v>31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5">
        <f>'30.06.2019'!O9</f>
        <v>1.56</v>
      </c>
      <c r="N9" s="53">
        <v>2.38</v>
      </c>
      <c r="O9" s="55">
        <f>'30.06.2019'!Q9</f>
        <v>2.34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5">
        <f t="shared" si="0"/>
        <v>0.88003251834997398</v>
      </c>
      <c r="AH9" s="55">
        <f t="shared" si="1"/>
        <v>1.2995790594155217</v>
      </c>
      <c r="AI9" s="55">
        <f t="shared" si="2"/>
        <v>1.0519376194565246</v>
      </c>
      <c r="AJ9" s="55">
        <f t="shared" si="3"/>
        <v>1.5630771489392941</v>
      </c>
      <c r="AK9" s="55">
        <f t="shared" si="8"/>
        <v>3.9</v>
      </c>
    </row>
    <row r="10" spans="1:37" x14ac:dyDescent="0.25">
      <c r="A10" s="60" t="s">
        <v>32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v>0.61</v>
      </c>
      <c r="J10" s="53">
        <v>0.71</v>
      </c>
      <c r="K10" s="53">
        <v>0.8</v>
      </c>
      <c r="L10" s="53">
        <v>0.84</v>
      </c>
      <c r="M10" s="55">
        <f>'30.06.2019'!O10</f>
        <v>1.4652000000000001</v>
      </c>
      <c r="N10" s="53">
        <v>2.38</v>
      </c>
      <c r="O10" s="55">
        <f>'30.06.2019'!Q10</f>
        <v>0.86759999999999993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 s="53">
        <f t="shared" si="4"/>
        <v>1.0967769959169489E-2</v>
      </c>
      <c r="AD10" s="53">
        <f t="shared" si="5"/>
        <v>0</v>
      </c>
      <c r="AE10" s="53">
        <f t="shared" si="6"/>
        <v>0.10334020974245813</v>
      </c>
      <c r="AF10" s="53">
        <f t="shared" si="7"/>
        <v>0</v>
      </c>
      <c r="AG10" s="55">
        <f t="shared" si="0"/>
        <v>0.61889388411085056</v>
      </c>
      <c r="AH10" s="55">
        <f t="shared" si="1"/>
        <v>0.79558602983379723</v>
      </c>
      <c r="AI10" s="55">
        <f t="shared" si="2"/>
        <v>0.81573140314685566</v>
      </c>
      <c r="AJ10" s="55">
        <f t="shared" si="3"/>
        <v>0.84199271802577591</v>
      </c>
      <c r="AK10" s="55">
        <f t="shared" si="8"/>
        <v>2.3327999999999998</v>
      </c>
    </row>
    <row r="11" spans="1:37" x14ac:dyDescent="0.25">
      <c r="A11" s="60" t="s">
        <v>33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v>0.98</v>
      </c>
      <c r="J11" s="53">
        <v>0.98</v>
      </c>
      <c r="K11" s="53">
        <v>1.3</v>
      </c>
      <c r="L11" s="53">
        <v>1.3</v>
      </c>
      <c r="M11" s="55">
        <f>'30.06.2019'!O11</f>
        <v>1.5840000000000001</v>
      </c>
      <c r="N11" s="53">
        <v>2.38</v>
      </c>
      <c r="O11" s="55">
        <f>'30.06.2019'!Q11</f>
        <v>2.4119999999999995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40.485999999999997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0</v>
      </c>
      <c r="AD11" s="53">
        <f t="shared" si="5"/>
        <v>0</v>
      </c>
      <c r="AE11" s="53">
        <f t="shared" si="6"/>
        <v>0</v>
      </c>
      <c r="AF11" s="53">
        <f t="shared" si="7"/>
        <v>0</v>
      </c>
      <c r="AG11" s="55">
        <f t="shared" si="0"/>
        <v>0.97989817704056492</v>
      </c>
      <c r="AH11" s="55">
        <f t="shared" si="1"/>
        <v>1.299988393108823</v>
      </c>
      <c r="AI11" s="55">
        <f t="shared" si="2"/>
        <v>0.98074142916150364</v>
      </c>
      <c r="AJ11" s="55">
        <f t="shared" si="3"/>
        <v>1.7523994811932551</v>
      </c>
      <c r="AK11" s="55">
        <f t="shared" si="8"/>
        <v>3.9959999999999996</v>
      </c>
    </row>
    <row r="12" spans="1:37" x14ac:dyDescent="0.25">
      <c r="A12" s="60" t="s">
        <v>34</v>
      </c>
      <c r="B12" s="53">
        <v>36.872999999999998</v>
      </c>
      <c r="C12" s="53">
        <v>11.788</v>
      </c>
      <c r="D12" s="53">
        <v>0</v>
      </c>
      <c r="E12" s="53">
        <v>36.313000000000002</v>
      </c>
      <c r="F12" s="53">
        <v>7.87</v>
      </c>
      <c r="G12" s="53">
        <v>0</v>
      </c>
      <c r="H12" s="53"/>
      <c r="I12" s="53">
        <v>0.8</v>
      </c>
      <c r="J12" s="53">
        <v>0.8</v>
      </c>
      <c r="K12" s="53">
        <v>1.6</v>
      </c>
      <c r="L12" s="53">
        <v>1.6</v>
      </c>
      <c r="M12" s="55">
        <f>'30.06.2019'!O12</f>
        <v>1.0680000000000001</v>
      </c>
      <c r="N12" s="53">
        <v>2.38</v>
      </c>
      <c r="O12" s="55">
        <f>'30.06.2019'!Q12</f>
        <v>2.3879999999999999</v>
      </c>
      <c r="P12" s="53">
        <v>1.92</v>
      </c>
      <c r="Q12" s="53">
        <v>25.811</v>
      </c>
      <c r="R12" s="53">
        <v>8.2520000000000007</v>
      </c>
      <c r="S12" s="53">
        <v>0</v>
      </c>
      <c r="T12" s="53">
        <v>53.38</v>
      </c>
      <c r="U12" s="53">
        <v>11.569000000000001</v>
      </c>
      <c r="V12" s="53"/>
      <c r="W12" s="53"/>
      <c r="X12" s="53"/>
      <c r="Y12" s="53"/>
      <c r="Z12" s="53"/>
      <c r="AA12" s="53"/>
      <c r="AB12" s="53"/>
      <c r="AC12" s="53">
        <f t="shared" si="4"/>
        <v>0</v>
      </c>
      <c r="AD12" s="53">
        <f t="shared" si="5"/>
        <v>0</v>
      </c>
      <c r="AE12" s="53">
        <f t="shared" si="6"/>
        <v>0</v>
      </c>
      <c r="AF12" s="53">
        <f t="shared" si="7"/>
        <v>0</v>
      </c>
      <c r="AG12" s="55">
        <f t="shared" si="0"/>
        <v>0.69999728798850114</v>
      </c>
      <c r="AH12" s="55">
        <f t="shared" si="1"/>
        <v>1.4699969707818137</v>
      </c>
      <c r="AI12" s="55">
        <f t="shared" si="2"/>
        <v>0.70003393281303028</v>
      </c>
      <c r="AJ12" s="55">
        <f t="shared" si="3"/>
        <v>1.470012706480305</v>
      </c>
      <c r="AK12" s="55">
        <f t="shared" si="8"/>
        <v>3.456</v>
      </c>
    </row>
    <row r="13" spans="1:37" x14ac:dyDescent="0.25">
      <c r="A13" s="6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v>1.1499999999999999</v>
      </c>
      <c r="J13" s="53">
        <v>1.21</v>
      </c>
      <c r="K13" s="53">
        <v>1.3</v>
      </c>
      <c r="L13" s="53">
        <v>1.33</v>
      </c>
      <c r="M13" s="55">
        <f>'30.06.2019'!O13</f>
        <v>1.6319999999999999</v>
      </c>
      <c r="N13" s="53">
        <v>2.38</v>
      </c>
      <c r="O13" s="55">
        <f>'30.06.2019'!Q13</f>
        <v>1.8779999999999999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 s="53">
        <f t="shared" si="4"/>
        <v>0</v>
      </c>
      <c r="AD13" s="53">
        <f t="shared" si="5"/>
        <v>0</v>
      </c>
      <c r="AE13" s="53">
        <f t="shared" si="6"/>
        <v>0</v>
      </c>
      <c r="AF13" s="53">
        <f t="shared" si="7"/>
        <v>0</v>
      </c>
      <c r="AG13" s="55">
        <f t="shared" si="0"/>
        <v>1.1520338946782789</v>
      </c>
      <c r="AH13" s="55">
        <f t="shared" si="1"/>
        <v>1.3016703656114941</v>
      </c>
      <c r="AI13" s="55">
        <f t="shared" si="2"/>
        <v>1.2099607267705321</v>
      </c>
      <c r="AJ13" s="55">
        <f t="shared" si="3"/>
        <v>1.3286790266512165</v>
      </c>
      <c r="AK13" s="55">
        <f t="shared" si="8"/>
        <v>3.51</v>
      </c>
    </row>
    <row r="14" spans="1:37" x14ac:dyDescent="0.25">
      <c r="A14" s="60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>
        <f>'30.06.2019'!O14</f>
        <v>1.758</v>
      </c>
      <c r="N14" s="53">
        <v>2.38</v>
      </c>
      <c r="O14" s="55">
        <f>'30.06.2019'!Q14</f>
        <v>2.52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5"/>
      <c r="AH14" s="55"/>
      <c r="AI14" s="55"/>
      <c r="AJ14" s="55"/>
      <c r="AK14" s="55"/>
    </row>
    <row r="15" spans="1:37" x14ac:dyDescent="0.25">
      <c r="A15" s="6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v>0.88</v>
      </c>
      <c r="J15" s="53">
        <v>0.88</v>
      </c>
      <c r="K15" s="53">
        <v>0.91</v>
      </c>
      <c r="L15" s="53">
        <v>0.91</v>
      </c>
      <c r="M15" s="55">
        <f>'30.06.2019'!O15</f>
        <v>1.3440000000000001</v>
      </c>
      <c r="N15" s="53">
        <v>2.38</v>
      </c>
      <c r="O15" s="55">
        <f>'30.06.2019'!Q15</f>
        <v>1.6439999999999999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 s="53">
        <f t="shared" si="4"/>
        <v>0.11849604637715984</v>
      </c>
      <c r="AD15" s="53">
        <f t="shared" si="5"/>
        <v>0.11882713454940048</v>
      </c>
      <c r="AE15" s="53">
        <f t="shared" si="6"/>
        <v>7.8722718617255022E-2</v>
      </c>
      <c r="AF15" s="53">
        <f t="shared" si="7"/>
        <v>6.5533099571828804E-2</v>
      </c>
      <c r="AG15" s="55">
        <f t="shared" si="0"/>
        <v>0.99849814896860367</v>
      </c>
      <c r="AH15" s="55">
        <f t="shared" si="1"/>
        <v>1.0288065780725819</v>
      </c>
      <c r="AI15" s="55">
        <f t="shared" si="2"/>
        <v>0.95872857770616671</v>
      </c>
      <c r="AJ15" s="55">
        <f t="shared" si="3"/>
        <v>0.97554666713653904</v>
      </c>
      <c r="AK15" s="55">
        <f t="shared" si="8"/>
        <v>2.988</v>
      </c>
    </row>
    <row r="16" spans="1:37" x14ac:dyDescent="0.25">
      <c r="A16" s="60" t="s">
        <v>38</v>
      </c>
      <c r="B16" s="53">
        <v>48.48</v>
      </c>
      <c r="C16" s="53">
        <v>6.8789999999999996</v>
      </c>
      <c r="D16" s="53">
        <v>7.4999999999999997E-2</v>
      </c>
      <c r="E16" s="53">
        <v>46.804000000000002</v>
      </c>
      <c r="F16" s="53">
        <v>4.7789999999999999</v>
      </c>
      <c r="G16" s="53"/>
      <c r="H16" s="53"/>
      <c r="I16" s="53">
        <v>1.1399999999999999</v>
      </c>
      <c r="J16" s="53">
        <v>1.68</v>
      </c>
      <c r="K16" s="53">
        <v>1.68</v>
      </c>
      <c r="L16" s="53">
        <v>2.71</v>
      </c>
      <c r="M16" s="55">
        <f>'30.06.2019'!O16</f>
        <v>1.5840000000000001</v>
      </c>
      <c r="N16" s="53">
        <v>2.38</v>
      </c>
      <c r="O16" s="55">
        <f>'30.06.2019'!Q16</f>
        <v>2.1720000000000002</v>
      </c>
      <c r="P16" s="53">
        <v>3.2519999999999998</v>
      </c>
      <c r="Q16" s="53">
        <v>55.267000000000003</v>
      </c>
      <c r="R16" s="53">
        <v>11.557</v>
      </c>
      <c r="S16" s="53">
        <v>0.126</v>
      </c>
      <c r="T16" s="53">
        <v>78.631</v>
      </c>
      <c r="U16" s="53">
        <v>12.951000000000001</v>
      </c>
      <c r="V16" s="53">
        <v>0</v>
      </c>
      <c r="W16" s="53">
        <v>7.694</v>
      </c>
      <c r="X16" s="53">
        <v>0.33</v>
      </c>
      <c r="Y16" s="53">
        <v>1.9E-2</v>
      </c>
      <c r="Z16" s="53">
        <v>0</v>
      </c>
      <c r="AA16" s="53">
        <v>0</v>
      </c>
      <c r="AB16" s="53">
        <v>0</v>
      </c>
      <c r="AC16" s="53">
        <f t="shared" si="4"/>
        <v>0.15870462046204623</v>
      </c>
      <c r="AD16" s="53">
        <f t="shared" si="5"/>
        <v>0</v>
      </c>
      <c r="AE16" s="53">
        <f t="shared" si="6"/>
        <v>5.0186942766752951E-2</v>
      </c>
      <c r="AF16" s="53">
        <f t="shared" si="7"/>
        <v>0</v>
      </c>
      <c r="AG16" s="55">
        <f t="shared" si="0"/>
        <v>1.2987004950495051</v>
      </c>
      <c r="AH16" s="55">
        <f t="shared" si="1"/>
        <v>1.6800059823946671</v>
      </c>
      <c r="AI16" s="55">
        <f t="shared" si="2"/>
        <v>1.7280127925570579</v>
      </c>
      <c r="AJ16" s="55">
        <f t="shared" si="3"/>
        <v>2.7099811676082863</v>
      </c>
      <c r="AK16" s="55">
        <f t="shared" si="8"/>
        <v>3.7560000000000002</v>
      </c>
    </row>
    <row r="17" spans="1:37" x14ac:dyDescent="0.25">
      <c r="A17" s="60" t="s">
        <v>39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v>1.03</v>
      </c>
      <c r="J17" s="53">
        <v>0.84</v>
      </c>
      <c r="K17" s="53">
        <v>1.03</v>
      </c>
      <c r="L17" s="53">
        <v>0.84</v>
      </c>
      <c r="M17" s="55">
        <f>'30.06.2019'!O17</f>
        <v>1.32</v>
      </c>
      <c r="N17" s="53">
        <v>2.38</v>
      </c>
      <c r="O17" s="55">
        <f>'30.06.2019'!Q17</f>
        <v>2.508</v>
      </c>
      <c r="P17" s="53"/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/>
      <c r="AB17" s="53"/>
      <c r="AC17" s="53">
        <f t="shared" si="4"/>
        <v>6.9620980531868437E-2</v>
      </c>
      <c r="AD17" s="53">
        <f t="shared" si="5"/>
        <v>3.5452454816255349E-2</v>
      </c>
      <c r="AE17" s="53">
        <f t="shared" si="6"/>
        <v>6.6647452986526398E-2</v>
      </c>
      <c r="AF17" s="53">
        <f t="shared" si="7"/>
        <v>0</v>
      </c>
      <c r="AG17" s="55">
        <f t="shared" si="0"/>
        <v>0.51169926678465538</v>
      </c>
      <c r="AH17" s="55">
        <f t="shared" si="1"/>
        <v>1.0327977651216991</v>
      </c>
      <c r="AI17" s="55">
        <f t="shared" si="2"/>
        <v>0.87509244802366659</v>
      </c>
      <c r="AJ17" s="55">
        <f t="shared" si="3"/>
        <v>0.79187448988845555</v>
      </c>
      <c r="AK17" s="55">
        <f t="shared" si="8"/>
        <v>3.8280000000000003</v>
      </c>
    </row>
    <row r="18" spans="1:37" x14ac:dyDescent="0.25">
      <c r="A18" s="60" t="s">
        <v>40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v>0.88</v>
      </c>
      <c r="J18" s="53">
        <v>1.06</v>
      </c>
      <c r="K18" s="53">
        <v>1.64</v>
      </c>
      <c r="L18" s="53">
        <v>1.97</v>
      </c>
      <c r="M18" s="55">
        <f>'30.06.2019'!O18</f>
        <v>1.56</v>
      </c>
      <c r="N18" s="53">
        <v>2.38</v>
      </c>
      <c r="O18" s="55">
        <f>'30.06.2019'!Q18</f>
        <v>2.8079999999999998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f t="shared" si="4"/>
        <v>0</v>
      </c>
      <c r="AD18" s="53">
        <f t="shared" si="5"/>
        <v>0</v>
      </c>
      <c r="AE18" s="53">
        <f t="shared" si="6"/>
        <v>0</v>
      </c>
      <c r="AF18" s="53">
        <f t="shared" si="7"/>
        <v>0</v>
      </c>
      <c r="AG18" s="55">
        <f t="shared" si="0"/>
        <v>0.87942701671976364</v>
      </c>
      <c r="AH18" s="55">
        <f t="shared" si="1"/>
        <v>1.639238711141366</v>
      </c>
      <c r="AI18" s="55">
        <f t="shared" si="2"/>
        <v>1.0438565051643804</v>
      </c>
      <c r="AJ18" s="55">
        <f t="shared" si="3"/>
        <v>1.8885325850953669</v>
      </c>
      <c r="AK18" s="55">
        <f t="shared" si="8"/>
        <v>4.3680000000000003</v>
      </c>
    </row>
    <row r="19" spans="1:37" x14ac:dyDescent="0.25">
      <c r="A19" s="62" t="s">
        <v>41</v>
      </c>
      <c r="B19" s="53" t="s">
        <v>69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5">
        <f>'30.06.2019'!O19</f>
        <v>1.0836770722801685</v>
      </c>
      <c r="N19" s="53">
        <v>2.38</v>
      </c>
      <c r="O19" s="55">
        <f>'30.06.2019'!Q19</f>
        <v>2.0414424986035944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5"/>
      <c r="AH19" s="55"/>
      <c r="AI19" s="55"/>
      <c r="AJ19" s="55"/>
      <c r="AK19" s="55">
        <f t="shared" si="8"/>
        <v>3.1251195708837631</v>
      </c>
    </row>
    <row r="20" spans="1:37" x14ac:dyDescent="0.25">
      <c r="A20" s="60" t="s">
        <v>42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4">
        <f>Q20/B20</f>
        <v>0.87777395318700902</v>
      </c>
      <c r="J20" s="54">
        <f>R20/C20</f>
        <v>0.94025494872921966</v>
      </c>
      <c r="K20" s="54">
        <f>T20/E20</f>
        <v>1.6651235270605973</v>
      </c>
      <c r="L20" s="54">
        <f>U20/F20</f>
        <v>2.1628588419743742</v>
      </c>
      <c r="M20" s="55">
        <f>'30.06.2019'!O20</f>
        <v>1.476</v>
      </c>
      <c r="N20" s="53">
        <v>2.38</v>
      </c>
      <c r="O20" s="55">
        <f>'30.06.2019'!Q20</f>
        <v>2.34</v>
      </c>
      <c r="P20" s="55">
        <f>L20*1.2</f>
        <v>2.5954306103692488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 s="53">
        <f t="shared" si="4"/>
        <v>5.9174293350611491E-3</v>
      </c>
      <c r="AD20" s="53">
        <f t="shared" si="5"/>
        <v>5.889227873654812E-3</v>
      </c>
      <c r="AE20" s="53">
        <f t="shared" si="6"/>
        <v>1.4628205774898577E-3</v>
      </c>
      <c r="AF20" s="53">
        <f t="shared" si="7"/>
        <v>9.4609936746499425E-4</v>
      </c>
      <c r="AG20" s="55">
        <f t="shared" si="0"/>
        <v>0.88369138252207025</v>
      </c>
      <c r="AH20" s="55">
        <f t="shared" si="1"/>
        <v>1.6710127549342522</v>
      </c>
      <c r="AI20" s="55">
        <f t="shared" si="2"/>
        <v>0.94171776930670958</v>
      </c>
      <c r="AJ20" s="55">
        <f t="shared" si="3"/>
        <v>2.1638049413418394</v>
      </c>
      <c r="AK20" s="55">
        <f t="shared" si="8"/>
        <v>3.8159999999999998</v>
      </c>
    </row>
    <row r="21" spans="1:37" x14ac:dyDescent="0.25">
      <c r="A21" s="60" t="s">
        <v>101</v>
      </c>
      <c r="B21" s="53">
        <v>27.053999999999998</v>
      </c>
      <c r="C21" s="53">
        <v>8.9260000000000002</v>
      </c>
      <c r="D21" s="53">
        <v>0</v>
      </c>
      <c r="E21" s="53">
        <v>24.202999999999999</v>
      </c>
      <c r="F21" s="53">
        <v>3.0680000000000001</v>
      </c>
      <c r="G21" s="53">
        <v>0</v>
      </c>
      <c r="H21" s="53"/>
      <c r="I21" s="53">
        <v>0.8</v>
      </c>
      <c r="J21" s="53">
        <v>0.8</v>
      </c>
      <c r="K21" s="53">
        <v>1.1399999999999999</v>
      </c>
      <c r="L21" s="53">
        <v>1.1399999999999999</v>
      </c>
      <c r="M21" s="55">
        <f>'30.06.2019'!O21</f>
        <v>0.97199999999999998</v>
      </c>
      <c r="N21" s="53">
        <v>2.38</v>
      </c>
      <c r="O21" s="55">
        <f>'30.06.2019'!Q21</f>
        <v>1.6679999999999999</v>
      </c>
      <c r="P21" s="83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3"/>
      <c r="AH21" s="83"/>
      <c r="AI21" s="83"/>
      <c r="AJ21" s="83"/>
      <c r="AK21" s="83"/>
    </row>
    <row r="22" spans="1:37" x14ac:dyDescent="0.25">
      <c r="A22" s="60" t="s">
        <v>43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v>0.8</v>
      </c>
      <c r="J22" s="53">
        <v>0.8</v>
      </c>
      <c r="K22" s="53">
        <v>1.1399999999999999</v>
      </c>
      <c r="L22" s="53">
        <v>1.1399999999999999</v>
      </c>
      <c r="M22" s="55">
        <f>'30.06.2019'!O22</f>
        <v>1.6812</v>
      </c>
      <c r="N22" s="53">
        <v>2.38</v>
      </c>
      <c r="O22" s="55">
        <f>'30.06.2019'!Q22</f>
        <v>2.1768000000000001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f t="shared" si="4"/>
        <v>0</v>
      </c>
      <c r="AD22" s="53">
        <f t="shared" si="5"/>
        <v>0</v>
      </c>
      <c r="AE22" s="53">
        <f t="shared" si="6"/>
        <v>0</v>
      </c>
      <c r="AF22" s="53">
        <f t="shared" si="7"/>
        <v>0</v>
      </c>
      <c r="AG22" s="55">
        <f t="shared" si="0"/>
        <v>0.76225327123530717</v>
      </c>
      <c r="AH22" s="55">
        <f t="shared" si="1"/>
        <v>1.0803619386026526</v>
      </c>
      <c r="AI22" s="55">
        <f t="shared" si="2"/>
        <v>0.9160878332959892</v>
      </c>
      <c r="AJ22" s="55">
        <f t="shared" si="3"/>
        <v>1.621903520208605</v>
      </c>
      <c r="AK22" s="55">
        <f t="shared" si="8"/>
        <v>3.8580000000000001</v>
      </c>
    </row>
    <row r="23" spans="1:37" x14ac:dyDescent="0.25">
      <c r="A23" s="60" t="s">
        <v>44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5">
        <f>'30.06.2019'!O23</f>
        <v>1.1435999999999999</v>
      </c>
      <c r="N23" s="53">
        <v>2.38</v>
      </c>
      <c r="O23" s="55">
        <f>'30.06.2019'!Q23</f>
        <v>3.0071999999999997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5">
        <f t="shared" si="0"/>
        <v>1.0845812438757276</v>
      </c>
      <c r="AH23" s="55">
        <f t="shared" si="1"/>
        <v>1.373533830622842</v>
      </c>
      <c r="AI23" s="55">
        <f t="shared" si="2"/>
        <v>1.080019864260884</v>
      </c>
      <c r="AJ23" s="55">
        <f t="shared" si="3"/>
        <v>1.3716961563845502</v>
      </c>
      <c r="AK23" s="55">
        <f t="shared" si="8"/>
        <v>4.1507999999999994</v>
      </c>
    </row>
    <row r="24" spans="1:37" x14ac:dyDescent="0.25">
      <c r="A24" s="60" t="s">
        <v>45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v>0.89</v>
      </c>
      <c r="J24" s="53">
        <v>1.28</v>
      </c>
      <c r="K24" s="53">
        <v>0.89</v>
      </c>
      <c r="L24" s="53">
        <v>1.28</v>
      </c>
      <c r="M24" s="55">
        <f>'30.06.2019'!O24</f>
        <v>1.05</v>
      </c>
      <c r="N24" s="53">
        <v>2.38</v>
      </c>
      <c r="O24" s="55">
        <f>'30.06.2019'!Q24</f>
        <v>1.65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f t="shared" si="4"/>
        <v>0</v>
      </c>
      <c r="AD24" s="53">
        <f t="shared" si="5"/>
        <v>0</v>
      </c>
      <c r="AE24" s="53">
        <f t="shared" si="6"/>
        <v>0</v>
      </c>
      <c r="AF24" s="53">
        <f t="shared" si="7"/>
        <v>0</v>
      </c>
      <c r="AG24" s="55">
        <f t="shared" si="0"/>
        <v>0.88999817651349378</v>
      </c>
      <c r="AH24" s="55">
        <f t="shared" si="1"/>
        <v>0.8942359891425834</v>
      </c>
      <c r="AI24" s="55">
        <f t="shared" si="2"/>
        <v>1.2799895914650012</v>
      </c>
      <c r="AJ24" s="55">
        <f t="shared" si="3"/>
        <v>1.469523117889131</v>
      </c>
      <c r="AK24" s="55">
        <f t="shared" si="8"/>
        <v>2.7</v>
      </c>
    </row>
    <row r="25" spans="1:37" x14ac:dyDescent="0.25">
      <c r="A25" s="60" t="s">
        <v>46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5">
        <f>'30.06.2019'!O25</f>
        <v>1.716</v>
      </c>
      <c r="N25" s="53">
        <v>2.38</v>
      </c>
      <c r="O25" s="55">
        <f>'30.06.2019'!Q25</f>
        <v>1.8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5">
        <f t="shared" si="0"/>
        <v>0.75615624673314896</v>
      </c>
      <c r="AH25" s="55">
        <f t="shared" si="1"/>
        <v>1.2315762399589876</v>
      </c>
      <c r="AI25" s="55">
        <f t="shared" si="2"/>
        <v>0.65771646125267458</v>
      </c>
      <c r="AJ25" s="55">
        <f t="shared" si="3"/>
        <v>1.1102469659745284</v>
      </c>
      <c r="AK25" s="55">
        <f t="shared" si="8"/>
        <v>3.516</v>
      </c>
    </row>
    <row r="26" spans="1:37" x14ac:dyDescent="0.25">
      <c r="A26" s="60" t="s">
        <v>47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5">
        <f>'30.06.2019'!O26</f>
        <v>0.88800000000000001</v>
      </c>
      <c r="N26" s="53">
        <v>2.38</v>
      </c>
      <c r="O26" s="55">
        <f>'30.06.2019'!Q26</f>
        <v>1.788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5">
        <f>(Q26+W26)/B26</f>
        <v>0.94997561885093085</v>
      </c>
      <c r="AH26" s="55">
        <f>(T26+Z26)/E26</f>
        <v>1.199990389697756</v>
      </c>
      <c r="AI26" s="55">
        <f>(R26+X26)/C26</f>
        <v>1.0500039249548629</v>
      </c>
      <c r="AJ26" s="55">
        <f>(U26+V26+AA26+AB26)/(F26+G26)</f>
        <v>1.4598601909633748</v>
      </c>
      <c r="AK26" s="55">
        <f t="shared" si="8"/>
        <v>2.6760000000000002</v>
      </c>
    </row>
    <row r="27" spans="1:37" x14ac:dyDescent="0.25">
      <c r="A27" s="62" t="s">
        <v>48</v>
      </c>
      <c r="B27" s="53">
        <v>86.088999999999999</v>
      </c>
      <c r="C27" s="53">
        <v>29.715</v>
      </c>
      <c r="D27" s="53">
        <v>1.278</v>
      </c>
      <c r="E27" s="53">
        <v>83.031999999999996</v>
      </c>
      <c r="F27" s="53">
        <v>161.767</v>
      </c>
      <c r="G27" s="53">
        <v>6.4000000000000001E-2</v>
      </c>
      <c r="H27" s="53"/>
      <c r="I27" s="53">
        <v>0.62</v>
      </c>
      <c r="J27" s="53">
        <v>0.9</v>
      </c>
      <c r="K27" s="53">
        <v>1.22</v>
      </c>
      <c r="L27" s="53">
        <v>1.38</v>
      </c>
      <c r="M27" s="55">
        <f>'30.06.2019'!O27</f>
        <v>1.44</v>
      </c>
      <c r="N27" s="53">
        <v>2.38</v>
      </c>
      <c r="O27" s="55">
        <f>'30.06.2019'!Q27</f>
        <v>1.38</v>
      </c>
      <c r="P27" s="53"/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 s="53">
        <f t="shared" si="4"/>
        <v>0</v>
      </c>
      <c r="AD27" s="53">
        <f t="shared" si="5"/>
        <v>0</v>
      </c>
      <c r="AE27" s="53">
        <f t="shared" si="6"/>
        <v>0</v>
      </c>
      <c r="AF27" s="53">
        <f t="shared" si="7"/>
        <v>0</v>
      </c>
      <c r="AG27" s="55">
        <f t="shared" ref="AG27:AG42" si="18">(Q27+W27)/B27</f>
        <v>0.62302965535666577</v>
      </c>
      <c r="AH27" s="55">
        <f t="shared" ref="AH27:AH42" si="19">(T27+Z27)/E27</f>
        <v>1.2065107428461317</v>
      </c>
      <c r="AI27" s="55">
        <f t="shared" ref="AI27:AI42" si="20">(R27+X27)/C27</f>
        <v>0.89567558472152109</v>
      </c>
      <c r="AJ27" s="55">
        <f t="shared" ref="AJ27:AJ42" si="21">(U27+V27+AA27+AB27)/(F27+G27)</f>
        <v>1.4802664508036163</v>
      </c>
      <c r="AK27" s="55">
        <f t="shared" si="8"/>
        <v>2.82</v>
      </c>
    </row>
    <row r="28" spans="1:37" x14ac:dyDescent="0.25">
      <c r="A28" s="60" t="s">
        <v>49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5">
        <f>'30.06.2019'!O28</f>
        <v>1.3320000000000001</v>
      </c>
      <c r="N28" s="53">
        <v>2.38</v>
      </c>
      <c r="O28" s="55">
        <f>'30.06.2019'!Q28</f>
        <v>1.4279999999999999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5">
        <f t="shared" si="18"/>
        <v>0.76399873769748139</v>
      </c>
      <c r="AH28" s="55">
        <f t="shared" si="19"/>
        <v>0.64499962748652739</v>
      </c>
      <c r="AI28" s="55">
        <f t="shared" si="20"/>
        <v>0.76400345399595515</v>
      </c>
      <c r="AJ28" s="55">
        <f t="shared" si="21"/>
        <v>0.64499891706945289</v>
      </c>
      <c r="AK28" s="55">
        <f t="shared" si="8"/>
        <v>2.76</v>
      </c>
    </row>
    <row r="29" spans="1:37" x14ac:dyDescent="0.25">
      <c r="A29" s="60" t="s">
        <v>50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>
        <f>'30.06.2019'!O29</f>
        <v>2.5099999999999998</v>
      </c>
      <c r="N29" s="53">
        <v>2.38</v>
      </c>
      <c r="O29" s="55">
        <f>'30.06.2019'!Q29</f>
        <v>2.5299999999999998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5"/>
      <c r="AH29" s="55"/>
      <c r="AI29" s="55"/>
      <c r="AJ29" s="55"/>
      <c r="AK29" s="55"/>
    </row>
    <row r="30" spans="1:37" x14ac:dyDescent="0.25">
      <c r="A30" s="60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>
        <f>'30.06.2019'!O30</f>
        <v>1.3692</v>
      </c>
      <c r="N30" s="53">
        <v>2.38</v>
      </c>
      <c r="O30" s="55">
        <f>'30.06.2019'!Q30</f>
        <v>1.6991999999999998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5"/>
      <c r="AH30" s="55"/>
      <c r="AI30" s="55"/>
      <c r="AJ30" s="55"/>
      <c r="AK30" s="55"/>
    </row>
    <row r="31" spans="1:37" x14ac:dyDescent="0.25">
      <c r="A31" s="60" t="s">
        <v>52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5">
        <f>'30.06.2019'!O31</f>
        <v>1.5059999999999998</v>
      </c>
      <c r="N31" s="53">
        <v>2.38</v>
      </c>
      <c r="O31" s="55">
        <f>'30.06.2019'!Q31</f>
        <v>1.5875999999999999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5">
        <f t="shared" si="18"/>
        <v>0.72615968478812642</v>
      </c>
      <c r="AH31" s="55">
        <f t="shared" si="19"/>
        <v>0.91472088969194165</v>
      </c>
      <c r="AI31" s="55">
        <f t="shared" si="20"/>
        <v>0.71665866739007955</v>
      </c>
      <c r="AJ31" s="55">
        <f t="shared" si="21"/>
        <v>0.93633352400462933</v>
      </c>
      <c r="AK31" s="55">
        <f t="shared" si="8"/>
        <v>3.0935999999999995</v>
      </c>
    </row>
    <row r="32" spans="1:37" x14ac:dyDescent="0.25">
      <c r="A32" s="60" t="s">
        <v>53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v>1.1399999999999999</v>
      </c>
      <c r="J32" s="53">
        <v>1.29</v>
      </c>
      <c r="K32" s="53">
        <v>1.1399999999999999</v>
      </c>
      <c r="L32" s="53">
        <v>2</v>
      </c>
      <c r="M32" s="55">
        <f>'30.06.2019'!O32</f>
        <v>1.1160000000000001</v>
      </c>
      <c r="N32" s="53">
        <v>2.38</v>
      </c>
      <c r="O32" s="55">
        <f>'30.06.2019'!Q32</f>
        <v>0.996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 s="53">
        <v>0</v>
      </c>
      <c r="AD32" s="53">
        <v>0</v>
      </c>
      <c r="AE32" s="53">
        <v>0</v>
      </c>
      <c r="AF32" s="53">
        <v>0</v>
      </c>
      <c r="AG32" s="55">
        <f t="shared" si="18"/>
        <v>1.1361670232202252</v>
      </c>
      <c r="AH32" s="55">
        <f t="shared" si="19"/>
        <v>1.1442430025445292</v>
      </c>
      <c r="AI32" s="55">
        <f t="shared" si="20"/>
        <v>1.2921573137074518</v>
      </c>
      <c r="AJ32" s="55">
        <f t="shared" si="21"/>
        <v>1.9963516839043864</v>
      </c>
      <c r="AK32" s="55">
        <f t="shared" si="8"/>
        <v>2.1120000000000001</v>
      </c>
    </row>
    <row r="33" spans="1:37" x14ac:dyDescent="0.25">
      <c r="A33" s="60" t="s">
        <v>54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5">
        <f>'30.06.2019'!O33</f>
        <v>1.3440000000000001</v>
      </c>
      <c r="N33" s="53">
        <v>2.38</v>
      </c>
      <c r="O33" s="55">
        <f>'30.06.2019'!Q33</f>
        <v>2.028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5">
        <f t="shared" si="18"/>
        <v>0.76098776051466765</v>
      </c>
      <c r="AH33" s="55">
        <f t="shared" si="19"/>
        <v>0.58309961193879967</v>
      </c>
      <c r="AI33" s="55">
        <f t="shared" si="20"/>
        <v>0.89000139840581727</v>
      </c>
      <c r="AJ33" s="55">
        <f t="shared" si="21"/>
        <v>0.85747002559612018</v>
      </c>
      <c r="AK33" s="55">
        <f t="shared" si="8"/>
        <v>3.3719999999999999</v>
      </c>
    </row>
    <row r="34" spans="1:37" x14ac:dyDescent="0.25">
      <c r="A34" s="60" t="s">
        <v>55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5">
        <f>'30.06.2019'!O34</f>
        <v>1.1399999999999999</v>
      </c>
      <c r="N34" s="53">
        <v>2.38</v>
      </c>
      <c r="O34" s="55">
        <f>'30.06.2019'!Q34</f>
        <v>0.94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5">
        <f t="shared" si="18"/>
        <v>0.91588165515316444</v>
      </c>
      <c r="AH34" s="55">
        <f t="shared" si="19"/>
        <v>1.3636522205823158</v>
      </c>
      <c r="AI34" s="55">
        <f t="shared" si="20"/>
        <v>1.540762331838565</v>
      </c>
      <c r="AJ34" s="55">
        <f t="shared" si="21"/>
        <v>2.2919541323690349</v>
      </c>
      <c r="AK34" s="55">
        <f t="shared" si="8"/>
        <v>2.08</v>
      </c>
    </row>
    <row r="35" spans="1:37" x14ac:dyDescent="0.25">
      <c r="A35" s="60" t="s">
        <v>56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v>0.95</v>
      </c>
      <c r="J35" s="53">
        <v>2.3199999999999998</v>
      </c>
      <c r="K35" s="53">
        <v>0.78</v>
      </c>
      <c r="L35" s="53">
        <v>1.72</v>
      </c>
      <c r="M35" s="55">
        <f>'30.06.2019'!O35</f>
        <v>1.08</v>
      </c>
      <c r="N35" s="53">
        <v>2.38</v>
      </c>
      <c r="O35" s="55">
        <f>'30.06.2019'!Q35</f>
        <v>1.4159999999999999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f t="shared" si="4"/>
        <v>0</v>
      </c>
      <c r="AD35" s="53">
        <f t="shared" si="5"/>
        <v>0</v>
      </c>
      <c r="AE35" s="53">
        <f t="shared" si="6"/>
        <v>0</v>
      </c>
      <c r="AF35" s="53">
        <f t="shared" si="7"/>
        <v>0</v>
      </c>
      <c r="AG35" s="55">
        <f t="shared" si="18"/>
        <v>0.95</v>
      </c>
      <c r="AH35" s="55">
        <f t="shared" si="19"/>
        <v>0.78000585480093676</v>
      </c>
      <c r="AI35" s="55">
        <f t="shared" si="20"/>
        <v>2.122851919561243</v>
      </c>
      <c r="AJ35" s="55">
        <f t="shared" si="21"/>
        <v>1.4646207974980454</v>
      </c>
      <c r="AK35" s="55">
        <f t="shared" si="8"/>
        <v>2.496</v>
      </c>
    </row>
    <row r="36" spans="1:37" x14ac:dyDescent="0.25">
      <c r="A36" s="60" t="s">
        <v>57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5">
        <f>'30.06.2019'!O36</f>
        <v>0.73899999999999999</v>
      </c>
      <c r="N36" s="53">
        <v>2.38</v>
      </c>
      <c r="O36" s="55">
        <f>'30.06.2019'!Q36</f>
        <v>1.296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5">
        <f t="shared" si="18"/>
        <v>0.89198693402935159</v>
      </c>
      <c r="AH36" s="55">
        <f t="shared" si="19"/>
        <v>1.125046284051838</v>
      </c>
      <c r="AI36" s="55">
        <f t="shared" si="20"/>
        <v>1.0499937382592361</v>
      </c>
      <c r="AJ36" s="55">
        <f t="shared" si="21"/>
        <v>1.3250159948816378</v>
      </c>
      <c r="AK36" s="55">
        <f t="shared" si="8"/>
        <v>2.0350000000000001</v>
      </c>
    </row>
    <row r="37" spans="1:37" x14ac:dyDescent="0.25">
      <c r="A37" s="60" t="s">
        <v>58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5">
        <f>'30.06.2019'!O37</f>
        <v>1.8359999999999999</v>
      </c>
      <c r="N37" s="53">
        <v>2.38</v>
      </c>
      <c r="O37" s="55">
        <f>'30.06.2019'!Q37</f>
        <v>1.92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5">
        <f t="shared" si="18"/>
        <v>0.58041581642691309</v>
      </c>
      <c r="AH37" s="55">
        <f t="shared" si="19"/>
        <v>1.0000077174352295</v>
      </c>
      <c r="AI37" s="55">
        <f t="shared" si="20"/>
        <v>0.58043368497948133</v>
      </c>
      <c r="AJ37" s="55">
        <f t="shared" si="21"/>
        <v>1.3255250168251249</v>
      </c>
      <c r="AK37" s="55">
        <f t="shared" si="8"/>
        <v>3.7559999999999998</v>
      </c>
    </row>
    <row r="38" spans="1:37" x14ac:dyDescent="0.25">
      <c r="A38" s="60" t="s">
        <v>59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5">
        <f>'30.06.2019'!O38</f>
        <v>1.365</v>
      </c>
      <c r="N38" s="53">
        <v>2.38</v>
      </c>
      <c r="O38" s="55">
        <f>'30.06.2019'!Q38</f>
        <v>1.6279999999999999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5">
        <f t="shared" si="18"/>
        <v>0.79768577372009708</v>
      </c>
      <c r="AH38" s="55">
        <f t="shared" si="19"/>
        <v>0.90181023221093604</v>
      </c>
      <c r="AI38" s="55">
        <f t="shared" si="20"/>
        <v>0.95315272684254126</v>
      </c>
      <c r="AJ38" s="55">
        <f t="shared" si="21"/>
        <v>1.0535346012832263</v>
      </c>
      <c r="AK38" s="55">
        <f t="shared" si="8"/>
        <v>2.9929999999999999</v>
      </c>
    </row>
    <row r="39" spans="1:37" x14ac:dyDescent="0.25">
      <c r="A39" s="60" t="s">
        <v>60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5">
        <f>'30.06.2019'!O39</f>
        <v>1.2160463748634798</v>
      </c>
      <c r="N39" s="53">
        <v>2.38</v>
      </c>
      <c r="O39" s="55">
        <f>'30.06.2019'!Q39</f>
        <v>1.9196986330857819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5">
        <f t="shared" si="18"/>
        <v>1.0076549220165065</v>
      </c>
      <c r="AH39" s="55">
        <f t="shared" si="19"/>
        <v>1.1770239741039215</v>
      </c>
      <c r="AI39" s="55">
        <f t="shared" si="20"/>
        <v>1.0085282298863867</v>
      </c>
      <c r="AJ39" s="55">
        <f t="shared" si="21"/>
        <v>1.1675336016402156</v>
      </c>
      <c r="AK39" s="55">
        <f t="shared" si="8"/>
        <v>3.1357450079492617</v>
      </c>
    </row>
    <row r="40" spans="1:37" x14ac:dyDescent="0.25">
      <c r="A40" s="60" t="s">
        <v>61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5">
        <f>'30.06.2019'!O40</f>
        <v>1.0549999999999999</v>
      </c>
      <c r="N40" s="53">
        <v>2.38</v>
      </c>
      <c r="O40" s="55">
        <f>'30.06.2019'!Q40</f>
        <v>2.298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5"/>
      <c r="AH40" s="55"/>
      <c r="AI40" s="55"/>
      <c r="AJ40" s="55"/>
      <c r="AK40" s="55"/>
    </row>
    <row r="41" spans="1:37" x14ac:dyDescent="0.25">
      <c r="A41" s="60" t="s">
        <v>62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v>1.25</v>
      </c>
      <c r="J41" s="53">
        <v>1.47</v>
      </c>
      <c r="K41" s="53">
        <v>1.95</v>
      </c>
      <c r="L41" s="53">
        <v>2.2000000000000002</v>
      </c>
      <c r="M41" s="55">
        <f>'30.06.2019'!O41</f>
        <v>1.5</v>
      </c>
      <c r="N41" s="53">
        <v>2.38</v>
      </c>
      <c r="O41" s="55">
        <f>'30.06.2019'!Q41</f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f t="shared" si="4"/>
        <v>0</v>
      </c>
      <c r="AD41" s="53">
        <f t="shared" si="5"/>
        <v>0</v>
      </c>
      <c r="AE41" s="53">
        <f t="shared" si="6"/>
        <v>0</v>
      </c>
      <c r="AF41" s="53">
        <f t="shared" si="7"/>
        <v>0</v>
      </c>
      <c r="AG41" s="55">
        <f t="shared" si="18"/>
        <v>1.2526459031823802</v>
      </c>
      <c r="AH41" s="55">
        <f t="shared" si="19"/>
        <v>1.8533815584036302</v>
      </c>
      <c r="AI41" s="55">
        <f t="shared" si="20"/>
        <v>1.629702444208289</v>
      </c>
      <c r="AJ41" s="55">
        <f t="shared" si="21"/>
        <v>1.8465690408648316</v>
      </c>
      <c r="AK41" s="55">
        <f t="shared" si="8"/>
        <v>3.84</v>
      </c>
    </row>
    <row r="42" spans="1:37" x14ac:dyDescent="0.25">
      <c r="A42" s="6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5">
        <f>'30.06.2019'!O42</f>
        <v>0.92400000000000004</v>
      </c>
      <c r="N42" s="53">
        <v>2.38</v>
      </c>
      <c r="O42" s="55">
        <f>'30.06.2019'!Q42</f>
        <v>1.296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4"/>
        <v>0</v>
      </c>
      <c r="AD42" s="53">
        <f t="shared" si="5"/>
        <v>0</v>
      </c>
      <c r="AE42" s="53">
        <f t="shared" si="6"/>
        <v>0</v>
      </c>
      <c r="AF42" s="53">
        <f t="shared" si="7"/>
        <v>0</v>
      </c>
      <c r="AG42" s="55">
        <f t="shared" si="18"/>
        <v>0.75755637294098832</v>
      </c>
      <c r="AH42" s="55">
        <f t="shared" si="19"/>
        <v>0.97603269856618735</v>
      </c>
      <c r="AI42" s="55">
        <f t="shared" si="20"/>
        <v>0.76044728434504794</v>
      </c>
      <c r="AJ42" s="55">
        <f t="shared" si="21"/>
        <v>1.2926315444776151</v>
      </c>
      <c r="AK42" s="55">
        <f t="shared" si="8"/>
        <v>2.2200000000000002</v>
      </c>
    </row>
    <row r="43" spans="1:37" x14ac:dyDescent="0.25">
      <c r="A43" s="60" t="s">
        <v>64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5">
        <f>'30.06.2019'!O43</f>
        <v>1.2</v>
      </c>
      <c r="N43" s="53">
        <v>2.38</v>
      </c>
      <c r="O43" s="55">
        <f>'30.06.2019'!Q43</f>
        <v>1.8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22">W43/B43</f>
        <v>0</v>
      </c>
      <c r="AD43" s="53">
        <f t="shared" ref="AD43" si="23">Z43/E43</f>
        <v>0</v>
      </c>
      <c r="AE43" s="53">
        <f t="shared" ref="AE43" si="24">(X43+Y43)/(C43+D43)</f>
        <v>0</v>
      </c>
      <c r="AF43" s="53">
        <f t="shared" ref="AF43" si="25">(AA43+AB43)/(F43+G43)</f>
        <v>0</v>
      </c>
      <c r="AG43" s="55">
        <f t="shared" ref="AG43" si="26">(Q43+W43)/B43</f>
        <v>0.75755637294098832</v>
      </c>
      <c r="AH43" s="55">
        <f t="shared" ref="AH43" si="27">(T43+Z43)/E43</f>
        <v>0.97603269856618735</v>
      </c>
      <c r="AI43" s="55">
        <f t="shared" ref="AI43" si="28">(R43+X43)/C43</f>
        <v>0.76044728434504794</v>
      </c>
      <c r="AJ43" s="55">
        <f t="shared" ref="AJ43" si="29">(U43+V43+AA43+AB43)/(F43+G43)</f>
        <v>1.2926315444776151</v>
      </c>
      <c r="AK43" s="55">
        <f t="shared" ref="AK43" si="30">M43+O43</f>
        <v>3</v>
      </c>
    </row>
    <row r="44" spans="1:37" x14ac:dyDescent="0.25">
      <c r="A44" s="6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5">
        <f>'30.06.2019'!O44</f>
        <v>1.1759999999999999</v>
      </c>
      <c r="N44" s="53">
        <v>2.38</v>
      </c>
      <c r="O44" s="55">
        <f>'30.06.2019'!Q44</f>
        <v>1.8480000000000001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31">W44/B44</f>
        <v>0</v>
      </c>
      <c r="AD44" s="53">
        <f t="shared" ref="AD44" si="32">Z44/E44</f>
        <v>0</v>
      </c>
      <c r="AE44" s="53">
        <f t="shared" ref="AE44" si="33">(X44+Y44)/(C44+D44)</f>
        <v>0</v>
      </c>
      <c r="AF44" s="53">
        <f t="shared" ref="AF44" si="34">(AA44+AB44)/(F44+G44)</f>
        <v>0</v>
      </c>
      <c r="AG44" s="55">
        <f t="shared" ref="AG44" si="35">(Q44+W44)/B44</f>
        <v>0.75755637294098832</v>
      </c>
      <c r="AH44" s="55">
        <f t="shared" ref="AH44" si="36">(T44+Z44)/E44</f>
        <v>0.97603269856618735</v>
      </c>
      <c r="AI44" s="55">
        <f t="shared" ref="AI44" si="37">(R44+X44)/C44</f>
        <v>0.76044728434504794</v>
      </c>
      <c r="AJ44" s="55">
        <f t="shared" ref="AJ44" si="38">(U44+V44+AA44+AB44)/(F44+G44)</f>
        <v>1.2926315444776151</v>
      </c>
      <c r="AK44" s="55">
        <f t="shared" ref="AK44" si="39">M44+O44</f>
        <v>3.024</v>
      </c>
    </row>
    <row r="45" spans="1:37" x14ac:dyDescent="0.25">
      <c r="A45" s="4" t="s">
        <v>70</v>
      </c>
      <c r="M45" s="6">
        <f>SUM(M4:M44)/40</f>
        <v>1.3886923080457274</v>
      </c>
      <c r="N45" s="6"/>
      <c r="O45" s="6">
        <f>SUM(O4:O44)/40</f>
        <v>1.9298126212477029</v>
      </c>
    </row>
    <row r="46" spans="1:37" x14ac:dyDescent="0.25">
      <c r="A46" s="4" t="s">
        <v>66</v>
      </c>
    </row>
    <row r="47" spans="1:37" x14ac:dyDescent="0.25">
      <c r="A47" s="4" t="s">
        <v>67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7"/>
  <sheetViews>
    <sheetView zoomScaleNormal="100" workbookViewId="0">
      <pane xSplit="1" ySplit="3" topLeftCell="AI4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customWidth="1"/>
    <col min="36" max="36" width="21.85546875" customWidth="1"/>
    <col min="37" max="40" width="0" hidden="1" customWidth="1"/>
  </cols>
  <sheetData>
    <row r="1" spans="1:42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 t="s">
        <v>3</v>
      </c>
      <c r="AL1" s="12"/>
      <c r="AM1" s="12"/>
      <c r="AN1" s="13"/>
      <c r="AP1" s="4"/>
    </row>
    <row r="2" spans="1:42" x14ac:dyDescent="0.25">
      <c r="A2" s="2"/>
      <c r="B2" s="89" t="s">
        <v>6</v>
      </c>
      <c r="C2" s="90"/>
      <c r="D2" s="91"/>
      <c r="E2" s="89" t="s">
        <v>7</v>
      </c>
      <c r="F2" s="90"/>
      <c r="G2" s="90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92" t="s">
        <v>15</v>
      </c>
      <c r="AA2" s="93"/>
      <c r="AB2" s="94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72</v>
      </c>
      <c r="AJ2" s="16" t="s">
        <v>73</v>
      </c>
      <c r="AK2" s="11" t="s">
        <v>16</v>
      </c>
      <c r="AL2" s="13"/>
      <c r="AM2" s="11" t="s">
        <v>17</v>
      </c>
      <c r="AN2" s="13"/>
    </row>
    <row r="3" spans="1:42" ht="21" x14ac:dyDescent="0.35">
      <c r="A3" s="3">
        <f>'30.06.2019'!A3</f>
        <v>43646</v>
      </c>
      <c r="B3" s="47" t="s">
        <v>18</v>
      </c>
      <c r="C3" s="47" t="s">
        <v>19</v>
      </c>
      <c r="D3" s="47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47" t="s">
        <v>18</v>
      </c>
      <c r="J3" s="47" t="s">
        <v>19</v>
      </c>
      <c r="K3" s="47" t="s">
        <v>18</v>
      </c>
      <c r="L3" s="47" t="s">
        <v>19</v>
      </c>
      <c r="M3" s="47" t="s">
        <v>18</v>
      </c>
      <c r="N3" s="47" t="s">
        <v>19</v>
      </c>
      <c r="O3" s="47" t="s">
        <v>18</v>
      </c>
      <c r="P3" s="47" t="s">
        <v>19</v>
      </c>
      <c r="Q3" s="47" t="s">
        <v>18</v>
      </c>
      <c r="R3" s="47" t="s">
        <v>19</v>
      </c>
      <c r="S3" s="47" t="s">
        <v>23</v>
      </c>
      <c r="T3" s="47" t="s">
        <v>18</v>
      </c>
      <c r="U3" s="47" t="s">
        <v>19</v>
      </c>
      <c r="V3" s="47" t="s">
        <v>23</v>
      </c>
      <c r="W3" s="47" t="s">
        <v>18</v>
      </c>
      <c r="X3" s="47" t="s">
        <v>19</v>
      </c>
      <c r="Y3" s="47" t="s">
        <v>23</v>
      </c>
      <c r="Z3" s="47" t="s">
        <v>18</v>
      </c>
      <c r="AA3" s="47" t="s">
        <v>19</v>
      </c>
      <c r="AB3" s="47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7" t="s">
        <v>24</v>
      </c>
      <c r="AH3" s="17" t="s">
        <v>25</v>
      </c>
      <c r="AI3" s="17" t="s">
        <v>24</v>
      </c>
      <c r="AJ3" s="17" t="s">
        <v>25</v>
      </c>
      <c r="AK3" s="14" t="s">
        <v>24</v>
      </c>
      <c r="AL3" s="14" t="s">
        <v>25</v>
      </c>
      <c r="AM3" s="14" t="s">
        <v>24</v>
      </c>
      <c r="AN3" s="14" t="s">
        <v>25</v>
      </c>
    </row>
    <row r="4" spans="1:42" x14ac:dyDescent="0.25">
      <c r="A4" s="60" t="s">
        <v>26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3">
        <f>I4+AC4</f>
        <v>1.3305203226000122</v>
      </c>
      <c r="AH4" s="53">
        <f>K4+AD4</f>
        <v>2.1805188367981221</v>
      </c>
      <c r="AI4" s="55">
        <f>'30.06.2019'!AK4</f>
        <v>1.6188</v>
      </c>
      <c r="AJ4" s="55">
        <f>'30.06.2019'!AL4</f>
        <v>1.9523999999999999</v>
      </c>
      <c r="AK4" s="55">
        <f t="shared" ref="AK4:AK25" si="0">(Q4+W4)/B4</f>
        <v>1.3378944945866438</v>
      </c>
      <c r="AL4" s="55">
        <f t="shared" ref="AL4:AL25" si="1">(T4+Z4)/E4</f>
        <v>2.1815022088343299</v>
      </c>
      <c r="AM4" s="55">
        <f t="shared" ref="AM4:AM25" si="2">(R4+X4)/C4</f>
        <v>2.0532136351808479</v>
      </c>
      <c r="AN4" s="55">
        <f t="shared" ref="AN4:AN25" si="3">(U4+V4+AA4+AB4)/(F4+G4)</f>
        <v>3.0793226931744515</v>
      </c>
    </row>
    <row r="5" spans="1:42" x14ac:dyDescent="0.25">
      <c r="A5" s="60" t="s">
        <v>27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3" si="4">W5/B5</f>
        <v>0</v>
      </c>
      <c r="AD5" s="53">
        <f t="shared" ref="AD5:AD43" si="5">Z5/E5</f>
        <v>0</v>
      </c>
      <c r="AE5" s="53">
        <f t="shared" ref="AE5:AE43" si="6">(X5+Y5)/(C5+D5)</f>
        <v>0</v>
      </c>
      <c r="AF5" s="53">
        <f t="shared" ref="AF5:AF43" si="7">(AA5+AB5)/(F5+G5)</f>
        <v>0</v>
      </c>
      <c r="AG5" s="53">
        <f t="shared" ref="AG5:AG43" si="8">I5+AC5</f>
        <v>0.9</v>
      </c>
      <c r="AH5" s="53">
        <f t="shared" ref="AH5:AH43" si="9">K5+AD5</f>
        <v>1.0900000000000001</v>
      </c>
      <c r="AI5" s="55">
        <f>'30.06.2019'!AK5</f>
        <v>1.4628000000000001</v>
      </c>
      <c r="AJ5" s="55">
        <f>'30.06.2019'!AL5</f>
        <v>1.8504</v>
      </c>
      <c r="AK5" s="55">
        <f t="shared" si="0"/>
        <v>0.83448706250065552</v>
      </c>
      <c r="AL5" s="55">
        <f t="shared" si="1"/>
        <v>1.0513394445204542</v>
      </c>
      <c r="AM5" s="55">
        <f t="shared" si="2"/>
        <v>0.77812921961415382</v>
      </c>
      <c r="AN5" s="55">
        <f t="shared" si="3"/>
        <v>1.2934140769794407</v>
      </c>
    </row>
    <row r="6" spans="1:42" s="15" customFormat="1" x14ac:dyDescent="0.25">
      <c r="A6" s="60" t="s">
        <v>28</v>
      </c>
      <c r="B6" s="63">
        <v>44.539000000000001</v>
      </c>
      <c r="C6" s="63">
        <v>0</v>
      </c>
      <c r="D6" s="63">
        <v>0</v>
      </c>
      <c r="E6" s="63">
        <v>43.347999999999999</v>
      </c>
      <c r="F6" s="63">
        <v>0</v>
      </c>
      <c r="G6" s="63">
        <v>0</v>
      </c>
      <c r="H6" s="63"/>
      <c r="I6" s="63">
        <v>0.73</v>
      </c>
      <c r="J6" s="63"/>
      <c r="K6" s="63">
        <v>0.59</v>
      </c>
      <c r="L6" s="63"/>
      <c r="M6" s="63">
        <v>0.88</v>
      </c>
      <c r="N6" s="63"/>
      <c r="O6" s="63">
        <v>0.71</v>
      </c>
      <c r="P6" s="63"/>
      <c r="Q6" s="63">
        <v>32.47</v>
      </c>
      <c r="R6" s="63"/>
      <c r="S6" s="63"/>
      <c r="T6" s="63">
        <v>25.533000000000001</v>
      </c>
      <c r="U6" s="63"/>
      <c r="V6" s="63"/>
      <c r="W6" s="63">
        <v>7.8680000000000003</v>
      </c>
      <c r="X6" s="63"/>
      <c r="Y6" s="63"/>
      <c r="Z6" s="63">
        <v>5.8470000000000004</v>
      </c>
      <c r="AA6" s="63"/>
      <c r="AB6" s="63"/>
      <c r="AC6" s="63">
        <f t="shared" si="4"/>
        <v>0.17665416825703317</v>
      </c>
      <c r="AD6" s="63">
        <f t="shared" si="5"/>
        <v>0.13488511580695767</v>
      </c>
      <c r="AE6" s="63"/>
      <c r="AF6" s="63"/>
      <c r="AG6" s="53">
        <f t="shared" si="8"/>
        <v>0.90665416825703316</v>
      </c>
      <c r="AH6" s="53">
        <f t="shared" si="9"/>
        <v>0.72488511580695758</v>
      </c>
      <c r="AI6" s="55">
        <f>'30.06.2019'!AK6</f>
        <v>1.0229789585547291</v>
      </c>
      <c r="AJ6" s="55">
        <f>'30.06.2019'!AL6</f>
        <v>0.82917338411560437</v>
      </c>
      <c r="AK6" s="64">
        <f t="shared" si="0"/>
        <v>0.90567816969397608</v>
      </c>
      <c r="AL6" s="64">
        <f t="shared" si="1"/>
        <v>0.72390883085724844</v>
      </c>
      <c r="AM6" s="64"/>
      <c r="AN6" s="64"/>
    </row>
    <row r="7" spans="1:42" x14ac:dyDescent="0.25">
      <c r="A7" s="6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10">I7*1.2</f>
        <v>0.95910406086235145</v>
      </c>
      <c r="N7" s="55">
        <f t="shared" si="10"/>
        <v>0.96185727023546108</v>
      </c>
      <c r="O7" s="55">
        <f t="shared" si="10"/>
        <v>1.3192409751053764</v>
      </c>
      <c r="P7" s="55">
        <f t="shared" si="10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3">
        <f t="shared" si="8"/>
        <v>0.79925338405195956</v>
      </c>
      <c r="AH7" s="53">
        <f t="shared" si="9"/>
        <v>1.0993674792544803</v>
      </c>
      <c r="AI7" s="55">
        <f>'30.06.2019'!AK7</f>
        <v>1.1809688746854459</v>
      </c>
      <c r="AJ7" s="55">
        <f>'30.06.2019'!AL7</f>
        <v>1.7097637182187524</v>
      </c>
      <c r="AK7" s="55">
        <f t="shared" si="0"/>
        <v>0.79925338405195956</v>
      </c>
      <c r="AL7" s="55">
        <f t="shared" si="1"/>
        <v>1.0993674792544803</v>
      </c>
      <c r="AM7" s="55">
        <f t="shared" si="2"/>
        <v>0.80154772519621764</v>
      </c>
      <c r="AN7" s="55">
        <f t="shared" si="3"/>
        <v>1.6965011825839753</v>
      </c>
    </row>
    <row r="8" spans="1:42" x14ac:dyDescent="0.25">
      <c r="A8" s="6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10"/>
        <v>0.95910406086235145</v>
      </c>
      <c r="N8" s="55">
        <f t="shared" si="10"/>
        <v>0.96185727023546108</v>
      </c>
      <c r="O8" s="55">
        <f t="shared" si="10"/>
        <v>1.3192409751053764</v>
      </c>
      <c r="P8" s="55">
        <f t="shared" si="10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11">W8/B8</f>
        <v>0</v>
      </c>
      <c r="AD8" s="53">
        <f t="shared" ref="AD8" si="12">Z8/E8</f>
        <v>0</v>
      </c>
      <c r="AE8" s="53">
        <f t="shared" ref="AE8" si="13">(X8+Y8)/(C8+D8)</f>
        <v>0</v>
      </c>
      <c r="AF8" s="53">
        <f t="shared" ref="AF8" si="14">(AA8+AB8)/(F8+G8)</f>
        <v>0</v>
      </c>
      <c r="AG8" s="53">
        <f t="shared" ref="AG8" si="15">I8+AC8</f>
        <v>0.79925338405195956</v>
      </c>
      <c r="AH8" s="53">
        <f t="shared" ref="AH8" si="16">K8+AD8</f>
        <v>1.0993674792544803</v>
      </c>
      <c r="AI8" s="55">
        <f>'30.06.2019'!AK8</f>
        <v>1.8702388456426808</v>
      </c>
      <c r="AJ8" s="55">
        <f>'30.06.2019'!AL8</f>
        <v>2.879468488990129</v>
      </c>
      <c r="AK8" s="55">
        <f t="shared" ref="AK8" si="17">(Q8+W8)/B8</f>
        <v>0.79925338405195956</v>
      </c>
      <c r="AL8" s="55">
        <f t="shared" ref="AL8" si="18">(T8+Z8)/E8</f>
        <v>1.0993674792544803</v>
      </c>
      <c r="AM8" s="55">
        <f t="shared" ref="AM8" si="19">(R8+X8)/C8</f>
        <v>0.80154772519621764</v>
      </c>
      <c r="AN8" s="55">
        <f t="shared" ref="AN8" si="20">(U8+V8+AA8+AB8)/(F8+G8)</f>
        <v>1.6965011825839753</v>
      </c>
    </row>
    <row r="9" spans="1:42" x14ac:dyDescent="0.25">
      <c r="A9" s="60" t="s">
        <v>31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3">
        <f t="shared" si="8"/>
        <v>0.88</v>
      </c>
      <c r="AH9" s="53">
        <f t="shared" si="9"/>
        <v>1.3</v>
      </c>
      <c r="AI9" s="55">
        <f>'30.06.2019'!AK9</f>
        <v>1.56</v>
      </c>
      <c r="AJ9" s="55">
        <f>'30.06.2019'!AL9</f>
        <v>2.34</v>
      </c>
      <c r="AK9" s="55">
        <f t="shared" si="0"/>
        <v>0.88003251834997398</v>
      </c>
      <c r="AL9" s="55">
        <f t="shared" si="1"/>
        <v>1.2995790594155217</v>
      </c>
      <c r="AM9" s="55">
        <f t="shared" si="2"/>
        <v>1.0519376194565246</v>
      </c>
      <c r="AN9" s="55">
        <f t="shared" si="3"/>
        <v>1.5630771489392941</v>
      </c>
    </row>
    <row r="10" spans="1:42" x14ac:dyDescent="0.25">
      <c r="A10" s="60" t="s">
        <v>32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v>0.61</v>
      </c>
      <c r="J10" s="53">
        <v>0.71</v>
      </c>
      <c r="K10" s="53">
        <v>0.8</v>
      </c>
      <c r="L10" s="53">
        <v>0.84</v>
      </c>
      <c r="M10" s="53">
        <v>0.73199999999999998</v>
      </c>
      <c r="N10" s="53">
        <v>0.85199999999999998</v>
      </c>
      <c r="O10" s="53">
        <v>0.96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 s="53">
        <f t="shared" si="4"/>
        <v>1.0967769959169489E-2</v>
      </c>
      <c r="AD10" s="53">
        <f t="shared" si="5"/>
        <v>0</v>
      </c>
      <c r="AE10" s="53">
        <f t="shared" si="6"/>
        <v>0.10334020974245813</v>
      </c>
      <c r="AF10" s="53">
        <f t="shared" si="7"/>
        <v>0</v>
      </c>
      <c r="AG10" s="53">
        <f t="shared" si="8"/>
        <v>0.62096776995916947</v>
      </c>
      <c r="AH10" s="53">
        <f t="shared" si="9"/>
        <v>0.8</v>
      </c>
      <c r="AI10" s="55">
        <f>'30.06.2019'!AK10</f>
        <v>1.4652000000000001</v>
      </c>
      <c r="AJ10" s="55">
        <f>'30.06.2019'!AL10</f>
        <v>0.86759999999999993</v>
      </c>
      <c r="AK10" s="55">
        <f t="shared" si="0"/>
        <v>0.61889388411085056</v>
      </c>
      <c r="AL10" s="55">
        <f t="shared" si="1"/>
        <v>0.79558602983379723</v>
      </c>
      <c r="AM10" s="55">
        <f t="shared" si="2"/>
        <v>0.81573140314685566</v>
      </c>
      <c r="AN10" s="55">
        <f t="shared" si="3"/>
        <v>0.84199271802577591</v>
      </c>
    </row>
    <row r="11" spans="1:42" x14ac:dyDescent="0.25">
      <c r="A11" s="60" t="s">
        <v>33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v>0.98</v>
      </c>
      <c r="J11" s="53">
        <v>0.98</v>
      </c>
      <c r="K11" s="53">
        <v>1.3</v>
      </c>
      <c r="L11" s="53">
        <v>1.3</v>
      </c>
      <c r="M11" s="53">
        <v>1.1759999999999999</v>
      </c>
      <c r="N11" s="53">
        <v>1.1759999999999999</v>
      </c>
      <c r="O11" s="53">
        <v>1.56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40.485999999999997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0</v>
      </c>
      <c r="AD11" s="53">
        <f t="shared" si="5"/>
        <v>0</v>
      </c>
      <c r="AE11" s="53">
        <f t="shared" si="6"/>
        <v>0</v>
      </c>
      <c r="AF11" s="53">
        <f t="shared" si="7"/>
        <v>0</v>
      </c>
      <c r="AG11" s="53">
        <f t="shared" si="8"/>
        <v>0.98</v>
      </c>
      <c r="AH11" s="53">
        <f t="shared" si="9"/>
        <v>1.3</v>
      </c>
      <c r="AI11" s="55">
        <f>'30.06.2019'!AK11</f>
        <v>1.5951843918990565</v>
      </c>
      <c r="AJ11" s="55">
        <f>'30.06.2019'!AL11</f>
        <v>2.4236376314308723</v>
      </c>
      <c r="AK11" s="55">
        <f t="shared" si="0"/>
        <v>0.97989817704056492</v>
      </c>
      <c r="AL11" s="55">
        <f t="shared" si="1"/>
        <v>1.299988393108823</v>
      </c>
      <c r="AM11" s="55">
        <f t="shared" si="2"/>
        <v>0.98074142916150364</v>
      </c>
      <c r="AN11" s="55">
        <f t="shared" si="3"/>
        <v>1.7523994811932551</v>
      </c>
    </row>
    <row r="12" spans="1:42" s="15" customFormat="1" x14ac:dyDescent="0.25">
      <c r="A12" s="60" t="s">
        <v>34</v>
      </c>
      <c r="B12" s="63">
        <v>36.872999999999998</v>
      </c>
      <c r="C12" s="63">
        <v>11.788</v>
      </c>
      <c r="D12" s="63">
        <v>0</v>
      </c>
      <c r="E12" s="63">
        <v>36.313000000000002</v>
      </c>
      <c r="F12" s="63">
        <v>7.87</v>
      </c>
      <c r="G12" s="63">
        <v>0</v>
      </c>
      <c r="H12" s="63"/>
      <c r="I12" s="63">
        <v>0.8</v>
      </c>
      <c r="J12" s="63">
        <v>0.8</v>
      </c>
      <c r="K12" s="63">
        <v>1.6</v>
      </c>
      <c r="L12" s="63">
        <v>1.6</v>
      </c>
      <c r="M12" s="63">
        <v>0.96</v>
      </c>
      <c r="N12" s="63">
        <v>0.96</v>
      </c>
      <c r="O12" s="63">
        <v>1.92</v>
      </c>
      <c r="P12" s="63">
        <v>1.92</v>
      </c>
      <c r="Q12" s="63">
        <v>25.811</v>
      </c>
      <c r="R12" s="63">
        <v>8.2520000000000007</v>
      </c>
      <c r="S12" s="63">
        <v>0</v>
      </c>
      <c r="T12" s="63">
        <v>53.38</v>
      </c>
      <c r="U12" s="63">
        <v>11.569000000000001</v>
      </c>
      <c r="V12" s="63"/>
      <c r="W12" s="63"/>
      <c r="X12" s="63"/>
      <c r="Y12" s="63"/>
      <c r="Z12" s="63"/>
      <c r="AA12" s="63"/>
      <c r="AB12" s="63"/>
      <c r="AC12" s="63">
        <f t="shared" si="4"/>
        <v>0</v>
      </c>
      <c r="AD12" s="63">
        <f t="shared" si="5"/>
        <v>0</v>
      </c>
      <c r="AE12" s="63">
        <f t="shared" si="6"/>
        <v>0</v>
      </c>
      <c r="AF12" s="63">
        <f t="shared" si="7"/>
        <v>0</v>
      </c>
      <c r="AG12" s="53">
        <f t="shared" si="8"/>
        <v>0.8</v>
      </c>
      <c r="AH12" s="53">
        <f t="shared" si="9"/>
        <v>1.6</v>
      </c>
      <c r="AI12" s="55">
        <f>'30.06.2019'!AK12</f>
        <v>1.0680000000000001</v>
      </c>
      <c r="AJ12" s="55">
        <f>'30.06.2019'!AL12</f>
        <v>2.3879999999999999</v>
      </c>
      <c r="AK12" s="64">
        <f t="shared" si="0"/>
        <v>0.69999728798850114</v>
      </c>
      <c r="AL12" s="64">
        <f t="shared" si="1"/>
        <v>1.4699969707818137</v>
      </c>
      <c r="AM12" s="64">
        <f t="shared" si="2"/>
        <v>0.70003393281303028</v>
      </c>
      <c r="AN12" s="64">
        <f t="shared" si="3"/>
        <v>1.470012706480305</v>
      </c>
    </row>
    <row r="13" spans="1:42" x14ac:dyDescent="0.25">
      <c r="A13" s="6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v>1.1499999999999999</v>
      </c>
      <c r="J13" s="53">
        <v>1.21</v>
      </c>
      <c r="K13" s="53">
        <v>1.3</v>
      </c>
      <c r="L13" s="53">
        <v>1.33</v>
      </c>
      <c r="M13" s="53">
        <v>1.38</v>
      </c>
      <c r="N13" s="53">
        <v>1.45</v>
      </c>
      <c r="O13" s="53">
        <v>1.56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 s="53">
        <f t="shared" si="4"/>
        <v>0</v>
      </c>
      <c r="AD13" s="53">
        <f t="shared" si="5"/>
        <v>0</v>
      </c>
      <c r="AE13" s="53">
        <f t="shared" si="6"/>
        <v>0</v>
      </c>
      <c r="AF13" s="53">
        <f t="shared" si="7"/>
        <v>0</v>
      </c>
      <c r="AG13" s="53">
        <f t="shared" si="8"/>
        <v>1.1499999999999999</v>
      </c>
      <c r="AH13" s="53">
        <f t="shared" si="9"/>
        <v>1.3</v>
      </c>
      <c r="AI13" s="55">
        <f>'30.06.2019'!AK13</f>
        <v>1.6320000000000001</v>
      </c>
      <c r="AJ13" s="55">
        <f>'30.06.2019'!AL13</f>
        <v>1.8779999999999999</v>
      </c>
      <c r="AK13" s="55">
        <f t="shared" si="0"/>
        <v>1.1520338946782789</v>
      </c>
      <c r="AL13" s="55">
        <f t="shared" si="1"/>
        <v>1.3016703656114941</v>
      </c>
      <c r="AM13" s="55">
        <f t="shared" si="2"/>
        <v>1.2099607267705321</v>
      </c>
      <c r="AN13" s="55">
        <f t="shared" si="3"/>
        <v>1.3286790266512165</v>
      </c>
    </row>
    <row r="14" spans="1:42" x14ac:dyDescent="0.25">
      <c r="A14" s="60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5">
        <f>'30.06.2019'!AK14</f>
        <v>1.758</v>
      </c>
      <c r="AJ14" s="55">
        <f>'30.06.2019'!AL14</f>
        <v>2.52</v>
      </c>
      <c r="AK14" s="55"/>
      <c r="AL14" s="55"/>
      <c r="AM14" s="55"/>
      <c r="AN14" s="55"/>
    </row>
    <row r="15" spans="1:42" x14ac:dyDescent="0.25">
      <c r="A15" s="6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v>0.88</v>
      </c>
      <c r="J15" s="53">
        <v>0.88</v>
      </c>
      <c r="K15" s="53">
        <v>0.91</v>
      </c>
      <c r="L15" s="53">
        <v>0.91</v>
      </c>
      <c r="M15" s="53">
        <v>1.06</v>
      </c>
      <c r="N15" s="53">
        <v>1.06</v>
      </c>
      <c r="O15" s="53">
        <v>1.0900000000000001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 s="53">
        <f t="shared" si="4"/>
        <v>0.11849604637715984</v>
      </c>
      <c r="AD15" s="53">
        <f t="shared" si="5"/>
        <v>0.11882713454940048</v>
      </c>
      <c r="AE15" s="53">
        <f t="shared" si="6"/>
        <v>7.8722718617255022E-2</v>
      </c>
      <c r="AF15" s="53">
        <f t="shared" si="7"/>
        <v>6.5533099571828804E-2</v>
      </c>
      <c r="AG15" s="53">
        <f t="shared" si="8"/>
        <v>0.99849604637715983</v>
      </c>
      <c r="AH15" s="53">
        <f t="shared" si="9"/>
        <v>1.0288271345494004</v>
      </c>
      <c r="AI15" s="55">
        <f>'30.06.2019'!AK15</f>
        <v>1.3440000000000001</v>
      </c>
      <c r="AJ15" s="55">
        <f>'30.06.2019'!AL15</f>
        <v>1.6440000000000001</v>
      </c>
      <c r="AK15" s="55">
        <f t="shared" si="0"/>
        <v>0.99849814896860367</v>
      </c>
      <c r="AL15" s="55">
        <f t="shared" si="1"/>
        <v>1.0288065780725819</v>
      </c>
      <c r="AM15" s="55">
        <f t="shared" si="2"/>
        <v>0.95872857770616671</v>
      </c>
      <c r="AN15" s="55">
        <f t="shared" si="3"/>
        <v>0.97554666713653904</v>
      </c>
    </row>
    <row r="16" spans="1:42" s="15" customFormat="1" x14ac:dyDescent="0.25">
      <c r="A16" s="60" t="s">
        <v>38</v>
      </c>
      <c r="B16" s="63">
        <v>48.48</v>
      </c>
      <c r="C16" s="63">
        <v>6.8789999999999996</v>
      </c>
      <c r="D16" s="63">
        <v>7.4999999999999997E-2</v>
      </c>
      <c r="E16" s="63">
        <v>46.804000000000002</v>
      </c>
      <c r="F16" s="63">
        <v>4.7789999999999999</v>
      </c>
      <c r="G16" s="63"/>
      <c r="H16" s="63"/>
      <c r="I16" s="63">
        <v>1.1399999999999999</v>
      </c>
      <c r="J16" s="63">
        <v>1.68</v>
      </c>
      <c r="K16" s="63">
        <v>1.68</v>
      </c>
      <c r="L16" s="63">
        <v>2.71</v>
      </c>
      <c r="M16" s="63">
        <v>1.3680000000000001</v>
      </c>
      <c r="N16" s="63">
        <v>2.016</v>
      </c>
      <c r="O16" s="63">
        <v>2.016</v>
      </c>
      <c r="P16" s="63">
        <v>3.2519999999999998</v>
      </c>
      <c r="Q16" s="63">
        <v>55.267000000000003</v>
      </c>
      <c r="R16" s="63">
        <v>11.557</v>
      </c>
      <c r="S16" s="63">
        <v>0.126</v>
      </c>
      <c r="T16" s="63">
        <v>78.631</v>
      </c>
      <c r="U16" s="63">
        <v>12.951000000000001</v>
      </c>
      <c r="V16" s="63">
        <v>0</v>
      </c>
      <c r="W16" s="63">
        <v>7.694</v>
      </c>
      <c r="X16" s="63">
        <v>0.33</v>
      </c>
      <c r="Y16" s="63">
        <v>1.9E-2</v>
      </c>
      <c r="Z16" s="63">
        <v>0</v>
      </c>
      <c r="AA16" s="63">
        <v>0</v>
      </c>
      <c r="AB16" s="63">
        <v>0</v>
      </c>
      <c r="AC16" s="63">
        <f t="shared" si="4"/>
        <v>0.15870462046204623</v>
      </c>
      <c r="AD16" s="63">
        <f t="shared" si="5"/>
        <v>0</v>
      </c>
      <c r="AE16" s="63">
        <f t="shared" si="6"/>
        <v>5.0186942766752951E-2</v>
      </c>
      <c r="AF16" s="63">
        <f t="shared" si="7"/>
        <v>0</v>
      </c>
      <c r="AG16" s="53">
        <f t="shared" si="8"/>
        <v>1.298704620462046</v>
      </c>
      <c r="AH16" s="53">
        <f t="shared" si="9"/>
        <v>1.68</v>
      </c>
      <c r="AI16" s="55">
        <f>'30.06.2019'!AK16</f>
        <v>1.7679317245438495</v>
      </c>
      <c r="AJ16" s="55">
        <f>'30.06.2019'!AL16</f>
        <v>2.1720000000000002</v>
      </c>
      <c r="AK16" s="64">
        <f t="shared" si="0"/>
        <v>1.2987004950495051</v>
      </c>
      <c r="AL16" s="64">
        <f t="shared" si="1"/>
        <v>1.6800059823946671</v>
      </c>
      <c r="AM16" s="64">
        <f t="shared" si="2"/>
        <v>1.7280127925570579</v>
      </c>
      <c r="AN16" s="64">
        <f t="shared" si="3"/>
        <v>2.7099811676082863</v>
      </c>
    </row>
    <row r="17" spans="1:40" x14ac:dyDescent="0.25">
      <c r="A17" s="60" t="s">
        <v>39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v>1.03</v>
      </c>
      <c r="J17" s="53">
        <v>0.84</v>
      </c>
      <c r="K17" s="53">
        <v>1.03</v>
      </c>
      <c r="L17" s="53">
        <v>0.84</v>
      </c>
      <c r="M17" s="53">
        <f>I17*1.2</f>
        <v>1.236</v>
      </c>
      <c r="N17" s="53">
        <f>J17*1.2</f>
        <v>1.008</v>
      </c>
      <c r="O17" s="53">
        <f>K17*1.2</f>
        <v>1.236</v>
      </c>
      <c r="P17" s="53">
        <f>L17*1.2</f>
        <v>1.008</v>
      </c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/>
      <c r="AB17" s="53"/>
      <c r="AC17" s="53">
        <f t="shared" si="4"/>
        <v>6.9620980531868437E-2</v>
      </c>
      <c r="AD17" s="53">
        <f t="shared" si="5"/>
        <v>3.5452454816255349E-2</v>
      </c>
      <c r="AE17" s="53">
        <f t="shared" si="6"/>
        <v>6.6647452986526398E-2</v>
      </c>
      <c r="AF17" s="53">
        <f t="shared" si="7"/>
        <v>0</v>
      </c>
      <c r="AG17" s="53">
        <f t="shared" si="8"/>
        <v>1.0996209805318684</v>
      </c>
      <c r="AH17" s="53">
        <f t="shared" si="9"/>
        <v>1.0654524548162554</v>
      </c>
      <c r="AI17" s="55">
        <f>'30.06.2019'!AK17</f>
        <v>1.32</v>
      </c>
      <c r="AJ17" s="55">
        <f>'30.06.2019'!AL17</f>
        <v>2.5079999999999996</v>
      </c>
      <c r="AK17" s="55">
        <f t="shared" si="0"/>
        <v>0.51169926678465538</v>
      </c>
      <c r="AL17" s="55">
        <f t="shared" si="1"/>
        <v>1.0327977651216991</v>
      </c>
      <c r="AM17" s="55">
        <f t="shared" si="2"/>
        <v>0.87509244802366659</v>
      </c>
      <c r="AN17" s="55">
        <f t="shared" si="3"/>
        <v>0.79187448988845555</v>
      </c>
    </row>
    <row r="18" spans="1:40" x14ac:dyDescent="0.25">
      <c r="A18" s="60" t="s">
        <v>40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v>0.88</v>
      </c>
      <c r="J18" s="53">
        <v>1.06</v>
      </c>
      <c r="K18" s="53">
        <v>1.64</v>
      </c>
      <c r="L18" s="53">
        <v>1.97</v>
      </c>
      <c r="M18" s="53">
        <v>1.06</v>
      </c>
      <c r="N18" s="53">
        <v>1.27</v>
      </c>
      <c r="O18" s="53">
        <v>1.97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f t="shared" si="4"/>
        <v>0</v>
      </c>
      <c r="AD18" s="53">
        <f t="shared" si="5"/>
        <v>0</v>
      </c>
      <c r="AE18" s="53">
        <f t="shared" si="6"/>
        <v>0</v>
      </c>
      <c r="AF18" s="53">
        <f t="shared" si="7"/>
        <v>0</v>
      </c>
      <c r="AG18" s="53">
        <f t="shared" si="8"/>
        <v>0.88</v>
      </c>
      <c r="AH18" s="53">
        <f t="shared" si="9"/>
        <v>1.64</v>
      </c>
      <c r="AI18" s="55">
        <f>'30.06.2019'!AK18</f>
        <v>1.56</v>
      </c>
      <c r="AJ18" s="55">
        <f>'30.06.2019'!AL18</f>
        <v>2.8079999999999998</v>
      </c>
      <c r="AK18" s="55">
        <f t="shared" si="0"/>
        <v>0.87942701671976364</v>
      </c>
      <c r="AL18" s="55">
        <f t="shared" si="1"/>
        <v>1.639238711141366</v>
      </c>
      <c r="AM18" s="55">
        <f t="shared" si="2"/>
        <v>1.0438565051643804</v>
      </c>
      <c r="AN18" s="55">
        <f t="shared" si="3"/>
        <v>1.8885325850953669</v>
      </c>
    </row>
    <row r="19" spans="1:40" x14ac:dyDescent="0.25">
      <c r="A19" s="62" t="s">
        <v>41</v>
      </c>
      <c r="B19" s="53" t="s">
        <v>69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>
        <f t="shared" si="8"/>
        <v>0</v>
      </c>
      <c r="AH19" s="53">
        <f t="shared" si="9"/>
        <v>0</v>
      </c>
      <c r="AI19" s="55">
        <f>'30.06.2019'!AK19</f>
        <v>1.086245962940138</v>
      </c>
      <c r="AJ19" s="55">
        <f>'30.06.2019'!AL19</f>
        <v>2.043864499382765</v>
      </c>
      <c r="AK19" s="55"/>
      <c r="AL19" s="55"/>
      <c r="AM19" s="55"/>
      <c r="AN19" s="55"/>
    </row>
    <row r="20" spans="1:40" x14ac:dyDescent="0.25">
      <c r="A20" s="60" t="s">
        <v>42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4">
        <f>Q20/B20</f>
        <v>0.87777395318700902</v>
      </c>
      <c r="J20" s="54">
        <f>R20/C20</f>
        <v>0.94025494872921966</v>
      </c>
      <c r="K20" s="54">
        <f>T20/E20</f>
        <v>1.6651235270605973</v>
      </c>
      <c r="L20" s="54">
        <f>U20/F20</f>
        <v>2.1628588419743742</v>
      </c>
      <c r="M20" s="55">
        <f>I20*1.2</f>
        <v>1.0533287438244108</v>
      </c>
      <c r="N20" s="55">
        <f>J20*1.2</f>
        <v>1.1283059384750636</v>
      </c>
      <c r="O20" s="55">
        <f>K20*1.2</f>
        <v>1.9981482324727167</v>
      </c>
      <c r="P20" s="55">
        <f>L20*1.2</f>
        <v>2.5954306103692488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 s="53">
        <f t="shared" si="4"/>
        <v>5.9174293350611491E-3</v>
      </c>
      <c r="AD20" s="53">
        <f t="shared" si="5"/>
        <v>5.889227873654812E-3</v>
      </c>
      <c r="AE20" s="53">
        <f t="shared" si="6"/>
        <v>1.4628205774898577E-3</v>
      </c>
      <c r="AF20" s="53">
        <f t="shared" si="7"/>
        <v>9.4609936746499425E-4</v>
      </c>
      <c r="AG20" s="53">
        <f t="shared" si="8"/>
        <v>0.88369138252207013</v>
      </c>
      <c r="AH20" s="53">
        <f t="shared" si="9"/>
        <v>1.6710127549342522</v>
      </c>
      <c r="AI20" s="55" t="e">
        <f>'30.06.2019'!AK20</f>
        <v>#DIV/0!</v>
      </c>
      <c r="AJ20" s="55" t="e">
        <f>'30.06.2019'!AL20</f>
        <v>#DIV/0!</v>
      </c>
      <c r="AK20" s="55">
        <f t="shared" si="0"/>
        <v>0.88369138252207025</v>
      </c>
      <c r="AL20" s="55">
        <f t="shared" si="1"/>
        <v>1.6710127549342522</v>
      </c>
      <c r="AM20" s="55">
        <f t="shared" si="2"/>
        <v>0.94171776930670958</v>
      </c>
      <c r="AN20" s="55">
        <f t="shared" si="3"/>
        <v>2.1638049413418394</v>
      </c>
    </row>
    <row r="21" spans="1:40" x14ac:dyDescent="0.25">
      <c r="A21" s="60" t="s">
        <v>101</v>
      </c>
      <c r="B21" s="63">
        <v>27.053999999999998</v>
      </c>
      <c r="C21" s="63">
        <v>8.9260000000000002</v>
      </c>
      <c r="D21" s="63">
        <v>0</v>
      </c>
      <c r="E21" s="63">
        <v>24.202999999999999</v>
      </c>
      <c r="F21" s="63">
        <v>3.0680000000000001</v>
      </c>
      <c r="G21" s="63">
        <v>0</v>
      </c>
      <c r="H21" s="63"/>
      <c r="I21" s="63">
        <v>0.8</v>
      </c>
      <c r="J21" s="63">
        <v>0.8</v>
      </c>
      <c r="K21" s="63">
        <v>1.1399999999999999</v>
      </c>
      <c r="L21" s="63">
        <v>1.1399999999999999</v>
      </c>
      <c r="M21" s="63">
        <v>0.96</v>
      </c>
      <c r="N21" s="63">
        <v>0.96</v>
      </c>
      <c r="O21" s="63">
        <v>1.37</v>
      </c>
      <c r="P21" s="63">
        <v>1.37</v>
      </c>
      <c r="Q21" s="63">
        <v>20.622</v>
      </c>
      <c r="R21" s="63">
        <v>8.1769999999999996</v>
      </c>
      <c r="S21" s="63">
        <v>0</v>
      </c>
      <c r="T21" s="63">
        <v>26.148</v>
      </c>
      <c r="U21" s="63">
        <v>4.976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f t="shared" ref="AC21" si="21">W21/B21</f>
        <v>0</v>
      </c>
      <c r="AD21" s="63">
        <f t="shared" ref="AD21" si="22">Z21/E21</f>
        <v>0</v>
      </c>
      <c r="AE21" s="63">
        <f t="shared" ref="AE21" si="23">(X21+Y21)/(C21+D21)</f>
        <v>0</v>
      </c>
      <c r="AF21" s="63">
        <f t="shared" ref="AF21" si="24">(AA21+AB21)/(F21+G21)</f>
        <v>0</v>
      </c>
      <c r="AG21" s="53">
        <f t="shared" ref="AG21" si="25">I21+AC21</f>
        <v>0.8</v>
      </c>
      <c r="AH21" s="53">
        <f t="shared" ref="AH21" si="26">K21+AD21</f>
        <v>1.1399999999999999</v>
      </c>
      <c r="AI21" s="55">
        <f>'30.06.2019'!AK21</f>
        <v>0.97199999999999998</v>
      </c>
      <c r="AJ21" s="55">
        <f>'30.06.2019'!AL21</f>
        <v>1.6679999999999999</v>
      </c>
      <c r="AK21" s="83"/>
      <c r="AL21" s="83"/>
      <c r="AM21" s="83"/>
      <c r="AN21" s="83"/>
    </row>
    <row r="22" spans="1:40" s="15" customFormat="1" x14ac:dyDescent="0.25">
      <c r="A22" s="60" t="s">
        <v>43</v>
      </c>
      <c r="B22" s="63">
        <v>27.053999999999998</v>
      </c>
      <c r="C22" s="63">
        <v>8.9260000000000002</v>
      </c>
      <c r="D22" s="63">
        <v>0</v>
      </c>
      <c r="E22" s="63">
        <v>24.202999999999999</v>
      </c>
      <c r="F22" s="63">
        <v>3.0680000000000001</v>
      </c>
      <c r="G22" s="63">
        <v>0</v>
      </c>
      <c r="H22" s="63"/>
      <c r="I22" s="63">
        <v>0.8</v>
      </c>
      <c r="J22" s="63">
        <v>0.8</v>
      </c>
      <c r="K22" s="63">
        <v>1.1399999999999999</v>
      </c>
      <c r="L22" s="63">
        <v>1.1399999999999999</v>
      </c>
      <c r="M22" s="63">
        <v>0.96</v>
      </c>
      <c r="N22" s="63">
        <v>0.96</v>
      </c>
      <c r="O22" s="63">
        <v>1.37</v>
      </c>
      <c r="P22" s="63">
        <v>1.37</v>
      </c>
      <c r="Q22" s="63">
        <v>20.622</v>
      </c>
      <c r="R22" s="63">
        <v>8.1769999999999996</v>
      </c>
      <c r="S22" s="63">
        <v>0</v>
      </c>
      <c r="T22" s="63">
        <v>26.148</v>
      </c>
      <c r="U22" s="63">
        <v>4.976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f t="shared" si="4"/>
        <v>0</v>
      </c>
      <c r="AD22" s="63">
        <f t="shared" si="5"/>
        <v>0</v>
      </c>
      <c r="AE22" s="63">
        <f t="shared" si="6"/>
        <v>0</v>
      </c>
      <c r="AF22" s="63">
        <f t="shared" si="7"/>
        <v>0</v>
      </c>
      <c r="AG22" s="53">
        <f t="shared" si="8"/>
        <v>0.8</v>
      </c>
      <c r="AH22" s="53">
        <f t="shared" si="9"/>
        <v>1.1399999999999999</v>
      </c>
      <c r="AI22" s="55">
        <f>'30.06.2019'!AK22</f>
        <v>1.6812</v>
      </c>
      <c r="AJ22" s="55">
        <f>'30.06.2019'!AL22</f>
        <v>2.1768000000000001</v>
      </c>
      <c r="AK22" s="64">
        <f t="shared" si="0"/>
        <v>0.76225327123530717</v>
      </c>
      <c r="AL22" s="64">
        <f t="shared" si="1"/>
        <v>1.0803619386026526</v>
      </c>
      <c r="AM22" s="64">
        <f t="shared" si="2"/>
        <v>0.9160878332959892</v>
      </c>
      <c r="AN22" s="64">
        <f t="shared" si="3"/>
        <v>1.621903520208605</v>
      </c>
    </row>
    <row r="23" spans="1:40" x14ac:dyDescent="0.25">
      <c r="A23" s="60" t="s">
        <v>44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3">
        <f t="shared" si="8"/>
        <v>1.1100000000000001</v>
      </c>
      <c r="AH23" s="53">
        <f t="shared" si="9"/>
        <v>1.42</v>
      </c>
      <c r="AI23" s="55">
        <f>'30.06.2019'!AK23</f>
        <v>1.1435999999999999</v>
      </c>
      <c r="AJ23" s="55">
        <f>'30.06.2019'!AL23</f>
        <v>3.0073338837442818</v>
      </c>
      <c r="AK23" s="55">
        <f t="shared" si="0"/>
        <v>1.0845812438757276</v>
      </c>
      <c r="AL23" s="55">
        <f t="shared" si="1"/>
        <v>1.373533830622842</v>
      </c>
      <c r="AM23" s="55">
        <f t="shared" si="2"/>
        <v>1.080019864260884</v>
      </c>
      <c r="AN23" s="55">
        <f t="shared" si="3"/>
        <v>1.3716961563845502</v>
      </c>
    </row>
    <row r="24" spans="1:40" s="15" customFormat="1" x14ac:dyDescent="0.25">
      <c r="A24" s="60" t="s">
        <v>45</v>
      </c>
      <c r="B24" s="63">
        <v>65.808000000000007</v>
      </c>
      <c r="C24" s="63">
        <v>30.744</v>
      </c>
      <c r="D24" s="63">
        <v>0</v>
      </c>
      <c r="E24" s="63">
        <v>62.63</v>
      </c>
      <c r="F24" s="63">
        <v>20.655000000000001</v>
      </c>
      <c r="G24" s="63"/>
      <c r="H24" s="63"/>
      <c r="I24" s="63">
        <v>0.89</v>
      </c>
      <c r="J24" s="63">
        <v>1.28</v>
      </c>
      <c r="K24" s="63">
        <v>0.89</v>
      </c>
      <c r="L24" s="63">
        <v>1.28</v>
      </c>
      <c r="M24" s="63">
        <v>1.0680000000000001</v>
      </c>
      <c r="N24" s="63">
        <v>1.536</v>
      </c>
      <c r="O24" s="63">
        <v>1.0680000000000001</v>
      </c>
      <c r="P24" s="63">
        <v>1.536</v>
      </c>
      <c r="Q24" s="63">
        <v>58.569000000000003</v>
      </c>
      <c r="R24" s="63">
        <v>39.351999999999997</v>
      </c>
      <c r="S24" s="63">
        <v>0</v>
      </c>
      <c r="T24" s="63">
        <v>56.006</v>
      </c>
      <c r="U24" s="63">
        <v>30.353000000000002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f t="shared" si="4"/>
        <v>0</v>
      </c>
      <c r="AD24" s="63">
        <f t="shared" si="5"/>
        <v>0</v>
      </c>
      <c r="AE24" s="63">
        <f t="shared" si="6"/>
        <v>0</v>
      </c>
      <c r="AF24" s="63">
        <f t="shared" si="7"/>
        <v>0</v>
      </c>
      <c r="AG24" s="53">
        <f t="shared" si="8"/>
        <v>0.89</v>
      </c>
      <c r="AH24" s="53">
        <f t="shared" si="9"/>
        <v>0.89</v>
      </c>
      <c r="AI24" s="55">
        <f>'30.06.2019'!AK24</f>
        <v>1.05</v>
      </c>
      <c r="AJ24" s="55">
        <f>'30.06.2019'!AL24</f>
        <v>1.65</v>
      </c>
      <c r="AK24" s="64">
        <f t="shared" si="0"/>
        <v>0.88999817651349378</v>
      </c>
      <c r="AL24" s="64">
        <f t="shared" si="1"/>
        <v>0.8942359891425834</v>
      </c>
      <c r="AM24" s="64">
        <f t="shared" si="2"/>
        <v>1.2799895914650012</v>
      </c>
      <c r="AN24" s="64">
        <f t="shared" si="3"/>
        <v>1.469523117889131</v>
      </c>
    </row>
    <row r="25" spans="1:40" x14ac:dyDescent="0.25">
      <c r="A25" s="60" t="s">
        <v>46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3">
        <f t="shared" si="8"/>
        <v>0.75</v>
      </c>
      <c r="AH25" s="53">
        <f t="shared" si="9"/>
        <v>1.24</v>
      </c>
      <c r="AI25" s="55">
        <f>'30.06.2019'!AK25</f>
        <v>1.716</v>
      </c>
      <c r="AJ25" s="55">
        <f>'30.06.2019'!AL25</f>
        <v>1.7999999999999998</v>
      </c>
      <c r="AK25" s="55">
        <f t="shared" si="0"/>
        <v>0.75615624673314896</v>
      </c>
      <c r="AL25" s="55">
        <f t="shared" si="1"/>
        <v>1.2315762399589876</v>
      </c>
      <c r="AM25" s="55">
        <f t="shared" si="2"/>
        <v>0.65771646125267458</v>
      </c>
      <c r="AN25" s="55">
        <f t="shared" si="3"/>
        <v>1.1102469659745284</v>
      </c>
    </row>
    <row r="26" spans="1:40" x14ac:dyDescent="0.25">
      <c r="A26" s="60" t="s">
        <v>47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3">
        <f t="shared" si="8"/>
        <v>0.95</v>
      </c>
      <c r="AH26" s="53">
        <f t="shared" si="9"/>
        <v>1.2</v>
      </c>
      <c r="AI26" s="55">
        <f>'30.06.2019'!AK26</f>
        <v>0.88800000000000001</v>
      </c>
      <c r="AJ26" s="55">
        <f>'30.06.2019'!AL26</f>
        <v>1.788</v>
      </c>
      <c r="AK26" s="55">
        <f>(Q26+W26)/B26</f>
        <v>0.94997561885093085</v>
      </c>
      <c r="AL26" s="55">
        <f>(T26+Z26)/E26</f>
        <v>1.199990389697756</v>
      </c>
      <c r="AM26" s="55">
        <f>(R26+X26)/C26</f>
        <v>1.0500039249548629</v>
      </c>
      <c r="AN26" s="55">
        <f>(U26+V26+AA26+AB26)/(F26+G26)</f>
        <v>1.4598601909633748</v>
      </c>
    </row>
    <row r="27" spans="1:40" s="15" customFormat="1" x14ac:dyDescent="0.25">
      <c r="A27" s="62" t="s">
        <v>48</v>
      </c>
      <c r="B27" s="63">
        <v>86.088999999999999</v>
      </c>
      <c r="C27" s="63">
        <v>29.715</v>
      </c>
      <c r="D27" s="63">
        <v>1.278</v>
      </c>
      <c r="E27" s="63">
        <v>82.031999999999996</v>
      </c>
      <c r="F27" s="63">
        <v>161.767</v>
      </c>
      <c r="G27" s="63">
        <v>6.4000000000000001E-2</v>
      </c>
      <c r="H27" s="63"/>
      <c r="I27" s="63">
        <v>0.62</v>
      </c>
      <c r="J27" s="63">
        <v>0.9</v>
      </c>
      <c r="K27" s="63">
        <v>1.22</v>
      </c>
      <c r="L27" s="63">
        <v>1.38</v>
      </c>
      <c r="M27" s="63">
        <f>I27*1.2</f>
        <v>0.74399999999999999</v>
      </c>
      <c r="N27" s="63">
        <f>J27*1.2</f>
        <v>1.08</v>
      </c>
      <c r="O27" s="63">
        <f>K27*1.2</f>
        <v>1.464</v>
      </c>
      <c r="P27" s="63">
        <f>L27*1.2</f>
        <v>1.6559999999999999</v>
      </c>
      <c r="Q27" s="63">
        <v>53.636000000000003</v>
      </c>
      <c r="R27" s="63">
        <v>26.614999999999998</v>
      </c>
      <c r="S27" s="63">
        <v>1.1499999999999999</v>
      </c>
      <c r="T27" s="63">
        <v>100.179</v>
      </c>
      <c r="U27" s="63">
        <v>239.465</v>
      </c>
      <c r="V27" s="63">
        <v>8.7999999999999995E-2</v>
      </c>
      <c r="W27" s="63"/>
      <c r="X27" s="63"/>
      <c r="Y27" s="63"/>
      <c r="Z27" s="63"/>
      <c r="AA27" s="63"/>
      <c r="AB27" s="63"/>
      <c r="AC27" s="63">
        <f t="shared" si="4"/>
        <v>0</v>
      </c>
      <c r="AD27" s="63">
        <f t="shared" si="5"/>
        <v>0</v>
      </c>
      <c r="AE27" s="63">
        <f t="shared" si="6"/>
        <v>0</v>
      </c>
      <c r="AF27" s="63">
        <f t="shared" si="7"/>
        <v>0</v>
      </c>
      <c r="AG27" s="53">
        <f t="shared" si="8"/>
        <v>0.62</v>
      </c>
      <c r="AH27" s="53">
        <f t="shared" si="9"/>
        <v>1.22</v>
      </c>
      <c r="AI27" s="55">
        <f>'30.06.2019'!AK27</f>
        <v>1.44</v>
      </c>
      <c r="AJ27" s="55">
        <f>'30.06.2019'!AL27</f>
        <v>1.38</v>
      </c>
      <c r="AK27" s="64">
        <f t="shared" ref="AK27:AK43" si="27">(Q27+W27)/B27</f>
        <v>0.62302965535666577</v>
      </c>
      <c r="AL27" s="64">
        <f t="shared" ref="AL27:AL43" si="28">(T27+Z27)/E27</f>
        <v>1.221218548858982</v>
      </c>
      <c r="AM27" s="64">
        <f t="shared" ref="AM27:AM43" si="29">(R27+X27)/C27</f>
        <v>0.89567558472152109</v>
      </c>
      <c r="AN27" s="64">
        <f t="shared" ref="AN27:AN43" si="30">(U27+V27+AA27+AB27)/(F27+G27)</f>
        <v>1.4802664508036163</v>
      </c>
    </row>
    <row r="28" spans="1:40" x14ac:dyDescent="0.25">
      <c r="A28" s="60" t="s">
        <v>49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3">
        <f t="shared" si="8"/>
        <v>0.76400000000000001</v>
      </c>
      <c r="AH28" s="53">
        <f t="shared" si="9"/>
        <v>0.64500000000000002</v>
      </c>
      <c r="AI28" s="55">
        <f>'30.06.2019'!AK28</f>
        <v>1.3320000000000001</v>
      </c>
      <c r="AJ28" s="55">
        <f>'30.06.2019'!AL28</f>
        <v>1.4279999999999999</v>
      </c>
      <c r="AK28" s="55">
        <f t="shared" si="27"/>
        <v>0.76399873769748139</v>
      </c>
      <c r="AL28" s="55">
        <f t="shared" si="28"/>
        <v>0.64499962748652739</v>
      </c>
      <c r="AM28" s="55">
        <f t="shared" si="29"/>
        <v>0.76400345399595515</v>
      </c>
      <c r="AN28" s="55">
        <f t="shared" si="30"/>
        <v>0.64499891706945289</v>
      </c>
    </row>
    <row r="29" spans="1:40" x14ac:dyDescent="0.25">
      <c r="A29" s="60" t="s">
        <v>50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5">
        <f>'30.06.2019'!AK29</f>
        <v>2.5079999999999996</v>
      </c>
      <c r="AJ29" s="55">
        <f>'30.06.2019'!AL29</f>
        <v>2.5319999999999996</v>
      </c>
      <c r="AK29" s="55"/>
      <c r="AL29" s="55"/>
      <c r="AM29" s="55"/>
      <c r="AN29" s="55"/>
    </row>
    <row r="30" spans="1:40" x14ac:dyDescent="0.25">
      <c r="A30" s="60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>
        <f>'30.06.2019'!AK30</f>
        <v>1.3692</v>
      </c>
      <c r="AJ30" s="55">
        <f>'30.06.2019'!AL30</f>
        <v>1.723576731301939</v>
      </c>
      <c r="AK30" s="55"/>
      <c r="AL30" s="55"/>
      <c r="AM30" s="55"/>
      <c r="AN30" s="55"/>
    </row>
    <row r="31" spans="1:40" x14ac:dyDescent="0.25">
      <c r="A31" s="60" t="s">
        <v>52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3">
        <f t="shared" si="8"/>
        <v>0.71</v>
      </c>
      <c r="AH31" s="53">
        <f t="shared" si="9"/>
        <v>0.94</v>
      </c>
      <c r="AI31" s="55">
        <f>'30.06.2019'!AK31</f>
        <v>1.5059999999999998</v>
      </c>
      <c r="AJ31" s="55">
        <f>'30.06.2019'!AL31</f>
        <v>1.5875999999999999</v>
      </c>
      <c r="AK31" s="55">
        <f t="shared" si="27"/>
        <v>0.72615968478812642</v>
      </c>
      <c r="AL31" s="55">
        <f t="shared" si="28"/>
        <v>0.91472088969194165</v>
      </c>
      <c r="AM31" s="55">
        <f t="shared" si="29"/>
        <v>0.71665866739007955</v>
      </c>
      <c r="AN31" s="55">
        <f t="shared" si="30"/>
        <v>0.93633352400462933</v>
      </c>
    </row>
    <row r="32" spans="1:40" s="15" customFormat="1" x14ac:dyDescent="0.25">
      <c r="A32" s="60" t="s">
        <v>53</v>
      </c>
      <c r="B32" s="63">
        <v>64.039000000000001</v>
      </c>
      <c r="C32" s="63">
        <v>43.48</v>
      </c>
      <c r="D32" s="63"/>
      <c r="E32" s="63">
        <v>50.304000000000002</v>
      </c>
      <c r="F32" s="63">
        <v>116.218</v>
      </c>
      <c r="G32" s="63"/>
      <c r="H32" s="63"/>
      <c r="I32" s="63">
        <v>1.1399999999999999</v>
      </c>
      <c r="J32" s="63">
        <v>1.29</v>
      </c>
      <c r="K32" s="63">
        <v>1.1399999999999999</v>
      </c>
      <c r="L32" s="63">
        <v>2</v>
      </c>
      <c r="M32" s="63">
        <v>1.3680000000000001</v>
      </c>
      <c r="N32" s="63">
        <v>1.548</v>
      </c>
      <c r="O32" s="63">
        <v>1.3680000000000001</v>
      </c>
      <c r="P32" s="63">
        <v>2.4</v>
      </c>
      <c r="Q32" s="63">
        <v>72.759</v>
      </c>
      <c r="R32" s="63">
        <v>56.183</v>
      </c>
      <c r="S32" s="63"/>
      <c r="T32" s="63">
        <v>57.56</v>
      </c>
      <c r="U32" s="63">
        <v>232.012</v>
      </c>
      <c r="V32" s="63"/>
      <c r="W32" s="63"/>
      <c r="X32" s="63"/>
      <c r="Y32" s="63"/>
      <c r="Z32" s="63"/>
      <c r="AA32" s="63"/>
      <c r="AB32" s="63"/>
      <c r="AC32" s="63">
        <v>0</v>
      </c>
      <c r="AD32" s="63">
        <v>0</v>
      </c>
      <c r="AE32" s="63">
        <v>0</v>
      </c>
      <c r="AF32" s="63">
        <v>0</v>
      </c>
      <c r="AG32" s="53">
        <f t="shared" si="8"/>
        <v>1.1399999999999999</v>
      </c>
      <c r="AH32" s="53">
        <f t="shared" si="9"/>
        <v>1.1399999999999999</v>
      </c>
      <c r="AI32" s="55">
        <f>'30.06.2019'!AK32</f>
        <v>1.1160000000000001</v>
      </c>
      <c r="AJ32" s="55">
        <f>'30.06.2019'!AL32</f>
        <v>0.99599999999999989</v>
      </c>
      <c r="AK32" s="64">
        <f t="shared" si="27"/>
        <v>1.1361670232202252</v>
      </c>
      <c r="AL32" s="64">
        <f t="shared" si="28"/>
        <v>1.1442430025445292</v>
      </c>
      <c r="AM32" s="64">
        <f t="shared" si="29"/>
        <v>1.2921573137074518</v>
      </c>
      <c r="AN32" s="64">
        <f t="shared" si="30"/>
        <v>1.9963516839043864</v>
      </c>
    </row>
    <row r="33" spans="1:40" x14ac:dyDescent="0.25">
      <c r="A33" s="60" t="s">
        <v>54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3">
        <f t="shared" si="8"/>
        <v>0.77</v>
      </c>
      <c r="AH33" s="53">
        <f t="shared" si="9"/>
        <v>0.59</v>
      </c>
      <c r="AI33" s="55">
        <f>'30.06.2019'!AK33</f>
        <v>1.3440000000000001</v>
      </c>
      <c r="AJ33" s="55">
        <f>'30.06.2019'!AL33</f>
        <v>2.028</v>
      </c>
      <c r="AK33" s="55">
        <f t="shared" si="27"/>
        <v>0.76098776051466765</v>
      </c>
      <c r="AL33" s="55">
        <f t="shared" si="28"/>
        <v>0.58309961193879967</v>
      </c>
      <c r="AM33" s="55">
        <f t="shared" si="29"/>
        <v>0.89000139840581727</v>
      </c>
      <c r="AN33" s="55">
        <f t="shared" si="30"/>
        <v>0.85747002559612018</v>
      </c>
    </row>
    <row r="34" spans="1:40" x14ac:dyDescent="0.25">
      <c r="A34" s="60" t="s">
        <v>55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3">
        <f t="shared" si="8"/>
        <v>0.89</v>
      </c>
      <c r="AH34" s="53">
        <f t="shared" si="9"/>
        <v>1.32</v>
      </c>
      <c r="AI34" s="55">
        <f>'30.06.2019'!AK34</f>
        <v>1.1399999999999999</v>
      </c>
      <c r="AJ34" s="55">
        <f>'30.06.2019'!AL34</f>
        <v>0.93599999999999994</v>
      </c>
      <c r="AK34" s="55">
        <f t="shared" si="27"/>
        <v>0.91588165515316444</v>
      </c>
      <c r="AL34" s="55">
        <f t="shared" si="28"/>
        <v>1.3636522205823158</v>
      </c>
      <c r="AM34" s="55">
        <f t="shared" si="29"/>
        <v>1.540762331838565</v>
      </c>
      <c r="AN34" s="55">
        <f t="shared" si="30"/>
        <v>2.2919541323690349</v>
      </c>
    </row>
    <row r="35" spans="1:40" s="15" customFormat="1" x14ac:dyDescent="0.25">
      <c r="A35" s="60" t="s">
        <v>56</v>
      </c>
      <c r="B35" s="63">
        <v>6860</v>
      </c>
      <c r="C35" s="63">
        <v>2735</v>
      </c>
      <c r="D35" s="63">
        <v>0</v>
      </c>
      <c r="E35" s="63">
        <v>6832</v>
      </c>
      <c r="F35" s="63">
        <v>5116</v>
      </c>
      <c r="G35" s="63">
        <v>0</v>
      </c>
      <c r="H35" s="63">
        <v>10903</v>
      </c>
      <c r="I35" s="63">
        <v>0.95</v>
      </c>
      <c r="J35" s="63">
        <v>2.3199999999999998</v>
      </c>
      <c r="K35" s="63">
        <v>0.78</v>
      </c>
      <c r="L35" s="63">
        <v>1.72</v>
      </c>
      <c r="M35" s="63">
        <v>1.1399999999999999</v>
      </c>
      <c r="N35" s="63">
        <v>2.78</v>
      </c>
      <c r="O35" s="63">
        <v>0.94</v>
      </c>
      <c r="P35" s="63">
        <v>2.06</v>
      </c>
      <c r="Q35" s="63">
        <v>6517</v>
      </c>
      <c r="R35" s="63">
        <v>5806</v>
      </c>
      <c r="S35" s="63">
        <v>0</v>
      </c>
      <c r="T35" s="63">
        <v>5329</v>
      </c>
      <c r="U35" s="63">
        <v>7493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f t="shared" si="4"/>
        <v>0</v>
      </c>
      <c r="AD35" s="63">
        <f t="shared" si="5"/>
        <v>0</v>
      </c>
      <c r="AE35" s="63">
        <f t="shared" si="6"/>
        <v>0</v>
      </c>
      <c r="AF35" s="63">
        <f t="shared" si="7"/>
        <v>0</v>
      </c>
      <c r="AG35" s="53">
        <f t="shared" si="8"/>
        <v>0.95</v>
      </c>
      <c r="AH35" s="53">
        <f t="shared" si="9"/>
        <v>0.78</v>
      </c>
      <c r="AI35" s="55">
        <f>'30.06.2019'!AK35</f>
        <v>1.08</v>
      </c>
      <c r="AJ35" s="55">
        <f>'30.06.2019'!AL35</f>
        <v>1.4159999999999999</v>
      </c>
      <c r="AK35" s="64">
        <f t="shared" si="27"/>
        <v>0.95</v>
      </c>
      <c r="AL35" s="64">
        <f t="shared" si="28"/>
        <v>0.78000585480093676</v>
      </c>
      <c r="AM35" s="64">
        <f t="shared" si="29"/>
        <v>2.122851919561243</v>
      </c>
      <c r="AN35" s="64">
        <f t="shared" si="30"/>
        <v>1.4646207974980454</v>
      </c>
    </row>
    <row r="36" spans="1:40" x14ac:dyDescent="0.25">
      <c r="A36" s="60" t="s">
        <v>57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3">
        <f t="shared" si="8"/>
        <v>0.89</v>
      </c>
      <c r="AH36" s="53">
        <f t="shared" si="9"/>
        <v>1.1299999999999999</v>
      </c>
      <c r="AI36" s="55">
        <f>'30.06.2019'!AK36</f>
        <v>0.73919999999999997</v>
      </c>
      <c r="AJ36" s="55">
        <f>'30.06.2019'!AL36</f>
        <v>1.296</v>
      </c>
      <c r="AK36" s="55">
        <f t="shared" si="27"/>
        <v>0.89198693402935159</v>
      </c>
      <c r="AL36" s="55">
        <f t="shared" si="28"/>
        <v>1.125046284051838</v>
      </c>
      <c r="AM36" s="55">
        <f t="shared" si="29"/>
        <v>1.0499937382592361</v>
      </c>
      <c r="AN36" s="55">
        <f t="shared" si="30"/>
        <v>1.3250159948816378</v>
      </c>
    </row>
    <row r="37" spans="1:40" x14ac:dyDescent="0.25">
      <c r="A37" s="60" t="s">
        <v>58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3">
        <f t="shared" si="8"/>
        <v>0.57999999999999996</v>
      </c>
      <c r="AH37" s="53">
        <f t="shared" si="9"/>
        <v>1</v>
      </c>
      <c r="AI37" s="55">
        <f>'30.06.2019'!AK37</f>
        <v>1.9270655195234943</v>
      </c>
      <c r="AJ37" s="55">
        <f>'30.06.2019'!AL37</f>
        <v>2.0143219467611106</v>
      </c>
      <c r="AK37" s="55">
        <f t="shared" si="27"/>
        <v>0.58041581642691309</v>
      </c>
      <c r="AL37" s="55">
        <f t="shared" si="28"/>
        <v>1.0000077174352295</v>
      </c>
      <c r="AM37" s="55">
        <f t="shared" si="29"/>
        <v>0.58043368497948133</v>
      </c>
      <c r="AN37" s="55">
        <f t="shared" si="30"/>
        <v>1.3255250168251249</v>
      </c>
    </row>
    <row r="38" spans="1:40" x14ac:dyDescent="0.25">
      <c r="A38" s="60" t="s">
        <v>59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3">
        <f t="shared" si="8"/>
        <v>0.80400000000000005</v>
      </c>
      <c r="AH38" s="53">
        <f t="shared" si="9"/>
        <v>0.90300000000000002</v>
      </c>
      <c r="AI38" s="55">
        <f>'30.06.2019'!AK38</f>
        <v>1.3703428441960577</v>
      </c>
      <c r="AJ38" s="55">
        <f>'30.06.2019'!AL38</f>
        <v>1.6323692384023816</v>
      </c>
      <c r="AK38" s="55">
        <f t="shared" si="27"/>
        <v>0.79768577372009708</v>
      </c>
      <c r="AL38" s="55">
        <f t="shared" si="28"/>
        <v>0.90181023221093604</v>
      </c>
      <c r="AM38" s="55">
        <f t="shared" si="29"/>
        <v>0.95315272684254126</v>
      </c>
      <c r="AN38" s="55">
        <f t="shared" si="30"/>
        <v>1.0535346012832263</v>
      </c>
    </row>
    <row r="39" spans="1:40" x14ac:dyDescent="0.25">
      <c r="A39" s="60" t="s">
        <v>60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3">
        <f t="shared" si="8"/>
        <v>1.01</v>
      </c>
      <c r="AH39" s="53">
        <f t="shared" si="9"/>
        <v>1.18</v>
      </c>
      <c r="AI39" s="55">
        <f>'30.06.2019'!AK39</f>
        <v>1.2160463748634798</v>
      </c>
      <c r="AJ39" s="55">
        <f>'30.06.2019'!AL39</f>
        <v>1.928309116349155</v>
      </c>
      <c r="AK39" s="55">
        <f t="shared" si="27"/>
        <v>1.0076549220165065</v>
      </c>
      <c r="AL39" s="55">
        <f t="shared" si="28"/>
        <v>1.1770239741039215</v>
      </c>
      <c r="AM39" s="55">
        <f t="shared" si="29"/>
        <v>1.0085282298863867</v>
      </c>
      <c r="AN39" s="55">
        <f t="shared" si="30"/>
        <v>1.1675336016402156</v>
      </c>
    </row>
    <row r="40" spans="1:40" x14ac:dyDescent="0.25">
      <c r="A40" s="60" t="s">
        <v>61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31">W40/B40</f>
        <v>0</v>
      </c>
      <c r="AD40" s="53">
        <f t="shared" ref="AD40" si="32">Z40/E40</f>
        <v>0</v>
      </c>
      <c r="AE40" s="53">
        <f t="shared" ref="AE40" si="33">(X40+Y40)/(C40+D40)</f>
        <v>0</v>
      </c>
      <c r="AF40" s="53">
        <f t="shared" ref="AF40" si="34">(AA40+AB40)/(F40+G40)</f>
        <v>0</v>
      </c>
      <c r="AG40" s="53">
        <f t="shared" ref="AG40" si="35">I40+AC40</f>
        <v>0.77</v>
      </c>
      <c r="AH40" s="53">
        <f t="shared" ref="AH40" si="36">K40+AD40</f>
        <v>0.95</v>
      </c>
      <c r="AI40" s="55">
        <f>'30.06.2019'!AK40</f>
        <v>1.0548</v>
      </c>
      <c r="AJ40" s="55">
        <f>'30.06.2019'!AL40</f>
        <v>2.298</v>
      </c>
      <c r="AK40" s="55">
        <f t="shared" ref="AK40" si="37">(Q40+W40)/B40</f>
        <v>0.7730582524271844</v>
      </c>
      <c r="AL40" s="55">
        <f t="shared" ref="AL40" si="38">(T40+Z40)/E40</f>
        <v>0.9519913367825773</v>
      </c>
      <c r="AM40" s="55">
        <f t="shared" ref="AM40" si="39">(R40+X40)/C40</f>
        <v>0.77325056433408579</v>
      </c>
      <c r="AN40" s="55">
        <f t="shared" ref="AN40" si="40">(U40+V40+AA40+AB40)/(F40+G40)</f>
        <v>0.97857675111773468</v>
      </c>
    </row>
    <row r="41" spans="1:40" s="15" customFormat="1" x14ac:dyDescent="0.25">
      <c r="A41" s="60" t="s">
        <v>62</v>
      </c>
      <c r="B41" s="63">
        <v>274.10300000000001</v>
      </c>
      <c r="C41" s="63">
        <v>56.46</v>
      </c>
      <c r="D41" s="63">
        <v>0</v>
      </c>
      <c r="E41" s="63">
        <v>267.08100000000002</v>
      </c>
      <c r="F41" s="63">
        <v>65.215000000000003</v>
      </c>
      <c r="G41" s="63">
        <v>0</v>
      </c>
      <c r="H41" s="63"/>
      <c r="I41" s="63">
        <v>1.25</v>
      </c>
      <c r="J41" s="63">
        <v>1.47</v>
      </c>
      <c r="K41" s="63">
        <v>1.95</v>
      </c>
      <c r="L41" s="63">
        <v>2.2000000000000002</v>
      </c>
      <c r="M41" s="63">
        <v>1.5</v>
      </c>
      <c r="N41" s="63">
        <v>1.76</v>
      </c>
      <c r="O41" s="63">
        <v>2.34</v>
      </c>
      <c r="P41" s="63">
        <v>2.64</v>
      </c>
      <c r="Q41" s="63">
        <v>343.35399999999998</v>
      </c>
      <c r="R41" s="63">
        <v>92.013000000000005</v>
      </c>
      <c r="S41" s="63">
        <v>0</v>
      </c>
      <c r="T41" s="63">
        <v>495.00299999999999</v>
      </c>
      <c r="U41" s="63">
        <v>120.42400000000001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f t="shared" si="4"/>
        <v>0</v>
      </c>
      <c r="AD41" s="63">
        <f t="shared" si="5"/>
        <v>0</v>
      </c>
      <c r="AE41" s="63">
        <f t="shared" si="6"/>
        <v>0</v>
      </c>
      <c r="AF41" s="63">
        <f t="shared" si="7"/>
        <v>0</v>
      </c>
      <c r="AG41" s="53">
        <f t="shared" si="8"/>
        <v>1.25</v>
      </c>
      <c r="AH41" s="53">
        <f t="shared" si="9"/>
        <v>1.95</v>
      </c>
      <c r="AI41" s="55">
        <f>'30.06.2019'!AK41</f>
        <v>1.5</v>
      </c>
      <c r="AJ41" s="55">
        <f>'30.06.2019'!AL41</f>
        <v>2.34</v>
      </c>
      <c r="AK41" s="64">
        <f t="shared" si="27"/>
        <v>1.2526459031823802</v>
      </c>
      <c r="AL41" s="64">
        <f t="shared" si="28"/>
        <v>1.8533815584036302</v>
      </c>
      <c r="AM41" s="64">
        <f t="shared" si="29"/>
        <v>1.629702444208289</v>
      </c>
      <c r="AN41" s="64">
        <f t="shared" si="30"/>
        <v>1.8465690408648316</v>
      </c>
    </row>
    <row r="42" spans="1:40" x14ac:dyDescent="0.25">
      <c r="A42" s="6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>W42/B42</f>
        <v>0</v>
      </c>
      <c r="AD42" s="53">
        <f>Z42/E42</f>
        <v>0</v>
      </c>
      <c r="AE42" s="53">
        <f>(X42+Y42)/(C42+D42)</f>
        <v>0</v>
      </c>
      <c r="AF42" s="53">
        <f>(AA42+AB42)/(F42+G42)</f>
        <v>0</v>
      </c>
      <c r="AG42" s="53">
        <f>I42+AC42</f>
        <v>0.77</v>
      </c>
      <c r="AH42" s="53">
        <f>K42+AD42</f>
        <v>0.99</v>
      </c>
      <c r="AI42" s="55">
        <f>'30.06.2019'!AK42</f>
        <v>0.92399999999999993</v>
      </c>
      <c r="AJ42" s="55">
        <f>'30.06.2019'!AL42</f>
        <v>1.296</v>
      </c>
      <c r="AK42" s="55">
        <f>(Q42+W42)/B42</f>
        <v>0.75755637294098832</v>
      </c>
      <c r="AL42" s="55">
        <f>(T42+Z42)/E42</f>
        <v>0.97603269856618735</v>
      </c>
      <c r="AM42" s="55">
        <f>(R42+X42)/C42</f>
        <v>0.76044728434504794</v>
      </c>
      <c r="AN42" s="55">
        <f>(U42+V42+AA42+AB42)/(F42+G42)</f>
        <v>1.2926315444776151</v>
      </c>
    </row>
    <row r="43" spans="1:40" x14ac:dyDescent="0.25">
      <c r="A43" s="60" t="s">
        <v>64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si="4"/>
        <v>0</v>
      </c>
      <c r="AD43" s="53">
        <f t="shared" si="5"/>
        <v>0</v>
      </c>
      <c r="AE43" s="53">
        <f t="shared" si="6"/>
        <v>0</v>
      </c>
      <c r="AF43" s="53">
        <f t="shared" si="7"/>
        <v>0</v>
      </c>
      <c r="AG43" s="53">
        <f t="shared" si="8"/>
        <v>0.77</v>
      </c>
      <c r="AH43" s="53">
        <f t="shared" si="9"/>
        <v>0.99</v>
      </c>
      <c r="AI43" s="55">
        <f>'30.06.2019'!AK43</f>
        <v>1.2</v>
      </c>
      <c r="AJ43" s="55">
        <f>'30.06.2019'!AL43</f>
        <v>1.7999999999999998</v>
      </c>
      <c r="AK43" s="55">
        <f t="shared" si="27"/>
        <v>0.75755637294098832</v>
      </c>
      <c r="AL43" s="55">
        <f t="shared" si="28"/>
        <v>0.97603269856618735</v>
      </c>
      <c r="AM43" s="55">
        <f t="shared" si="29"/>
        <v>0.76044728434504794</v>
      </c>
      <c r="AN43" s="55">
        <f t="shared" si="30"/>
        <v>1.2926315444776151</v>
      </c>
    </row>
    <row r="44" spans="1:40" x14ac:dyDescent="0.25">
      <c r="A44" s="6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41">W44/B44</f>
        <v>0</v>
      </c>
      <c r="AD44" s="53">
        <f t="shared" ref="AD44" si="42">Z44/E44</f>
        <v>0</v>
      </c>
      <c r="AE44" s="53">
        <f t="shared" ref="AE44" si="43">(X44+Y44)/(C44+D44)</f>
        <v>0</v>
      </c>
      <c r="AF44" s="53">
        <f t="shared" ref="AF44" si="44">(AA44+AB44)/(F44+G44)</f>
        <v>0</v>
      </c>
      <c r="AG44" s="53">
        <f t="shared" ref="AG44" si="45">I44+AC44</f>
        <v>0.77</v>
      </c>
      <c r="AH44" s="53">
        <f t="shared" ref="AH44" si="46">K44+AD44</f>
        <v>0.99</v>
      </c>
      <c r="AI44" s="55">
        <f>'30.06.2019'!AK44</f>
        <v>1.1759999999999999</v>
      </c>
      <c r="AJ44" s="55">
        <f>'30.06.2019'!AL44</f>
        <v>1.8479999999999999</v>
      </c>
      <c r="AK44" s="55">
        <f t="shared" ref="AK44" si="47">(Q44+W44)/B44</f>
        <v>0.75755637294098832</v>
      </c>
      <c r="AL44" s="55">
        <f t="shared" ref="AL44" si="48">(T44+Z44)/E44</f>
        <v>0.97603269856618735</v>
      </c>
      <c r="AM44" s="55">
        <f t="shared" ref="AM44" si="49">(R44+X44)/C44</f>
        <v>0.76044728434504794</v>
      </c>
      <c r="AN44" s="55">
        <f t="shared" ref="AN44" si="50">(U44+V44+AA44+AB44)/(F44+G44)</f>
        <v>1.2926315444776151</v>
      </c>
    </row>
    <row r="45" spans="1:40" x14ac:dyDescent="0.25">
      <c r="AI45" s="6"/>
      <c r="AJ45" s="6"/>
    </row>
    <row r="46" spans="1:40" x14ac:dyDescent="0.25">
      <c r="A46" s="4" t="s">
        <v>66</v>
      </c>
    </row>
    <row r="47" spans="1:40" x14ac:dyDescent="0.25">
      <c r="A47" s="4" t="s">
        <v>67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zoomScaleNormal="100" workbookViewId="0">
      <pane xSplit="1" ySplit="3" topLeftCell="AM4" activePane="bottomRight" state="frozen"/>
      <selection pane="topRight" activeCell="B1" sqref="B1"/>
      <selection pane="bottomLeft" activeCell="A4" sqref="A4"/>
      <selection pane="bottomRight" activeCell="AK46" sqref="AK46"/>
    </sheetView>
  </sheetViews>
  <sheetFormatPr defaultRowHeight="15" x14ac:dyDescent="0.25"/>
  <cols>
    <col min="1" max="1" width="25.42578125" style="4" customWidth="1"/>
    <col min="2" max="2" width="8.5703125" hidden="1" customWidth="1"/>
    <col min="3" max="12" width="9.140625" hidden="1" customWidth="1"/>
    <col min="13" max="13" width="14.28515625" hidden="1" customWidth="1"/>
    <col min="14" max="14" width="9.140625" hidden="1" customWidth="1"/>
    <col min="15" max="15" width="17" hidden="1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customWidth="1"/>
  </cols>
  <sheetData>
    <row r="1" spans="1:37" x14ac:dyDescent="0.25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  <c r="AK1" s="4"/>
    </row>
    <row r="2" spans="1:37" x14ac:dyDescent="0.25">
      <c r="A2" s="2"/>
      <c r="B2" s="89" t="s">
        <v>6</v>
      </c>
      <c r="C2" s="90"/>
      <c r="D2" s="91"/>
      <c r="E2" s="89" t="s">
        <v>7</v>
      </c>
      <c r="F2" s="90"/>
      <c r="G2" s="90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92" t="s">
        <v>15</v>
      </c>
      <c r="AA2" s="93"/>
      <c r="AB2" s="94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  <c r="AK2" s="47" t="s">
        <v>71</v>
      </c>
    </row>
    <row r="3" spans="1:37" ht="21" x14ac:dyDescent="0.35">
      <c r="A3" s="3">
        <f>'30.06.2019'!A3</f>
        <v>43646</v>
      </c>
      <c r="B3" s="47" t="s">
        <v>18</v>
      </c>
      <c r="C3" s="47" t="s">
        <v>19</v>
      </c>
      <c r="D3" s="47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47" t="s">
        <v>18</v>
      </c>
      <c r="J3" s="47" t="s">
        <v>19</v>
      </c>
      <c r="K3" s="47" t="s">
        <v>18</v>
      </c>
      <c r="L3" s="47" t="s">
        <v>19</v>
      </c>
      <c r="M3" s="47" t="s">
        <v>18</v>
      </c>
      <c r="N3" s="47" t="s">
        <v>19</v>
      </c>
      <c r="O3" s="47" t="s">
        <v>18</v>
      </c>
      <c r="P3" s="47" t="s">
        <v>19</v>
      </c>
      <c r="Q3" s="47" t="s">
        <v>18</v>
      </c>
      <c r="R3" s="47" t="s">
        <v>19</v>
      </c>
      <c r="S3" s="47" t="s">
        <v>23</v>
      </c>
      <c r="T3" s="47" t="s">
        <v>18</v>
      </c>
      <c r="U3" s="47" t="s">
        <v>19</v>
      </c>
      <c r="V3" s="47" t="s">
        <v>23</v>
      </c>
      <c r="W3" s="47" t="s">
        <v>18</v>
      </c>
      <c r="X3" s="47" t="s">
        <v>19</v>
      </c>
      <c r="Y3" s="47" t="s">
        <v>23</v>
      </c>
      <c r="Z3" s="47" t="s">
        <v>18</v>
      </c>
      <c r="AA3" s="47" t="s">
        <v>19</v>
      </c>
      <c r="AB3" s="47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4" t="s">
        <v>24</v>
      </c>
      <c r="AH3" s="14" t="s">
        <v>25</v>
      </c>
      <c r="AI3" s="14" t="s">
        <v>24</v>
      </c>
      <c r="AJ3" s="14" t="s">
        <v>25</v>
      </c>
      <c r="AK3" s="47" t="s">
        <v>18</v>
      </c>
    </row>
    <row r="4" spans="1:37" x14ac:dyDescent="0.25">
      <c r="A4" s="60" t="s">
        <v>26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5">
        <f t="shared" ref="AG4:AG25" si="0">(Q4+W4)/B4</f>
        <v>1.3378944945866438</v>
      </c>
      <c r="AH4" s="55">
        <f t="shared" ref="AH4:AH25" si="1">(T4+Z4)/E4</f>
        <v>2.1815022088343299</v>
      </c>
      <c r="AI4" s="55">
        <f t="shared" ref="AI4:AI25" si="2">(R4+X4)/C4</f>
        <v>2.0532136351808479</v>
      </c>
      <c r="AJ4" s="55">
        <f t="shared" ref="AJ4:AJ25" si="3">(U4+V4+AA4+AB4)/(F4+G4)</f>
        <v>3.0793226931744515</v>
      </c>
      <c r="AK4" s="55">
        <f>'30.06.2019'!O4+'30.06.2019'!Q4</f>
        <v>3.5712000000000002</v>
      </c>
    </row>
    <row r="5" spans="1:37" x14ac:dyDescent="0.25">
      <c r="A5" s="60" t="s">
        <v>27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4">W5/B5</f>
        <v>0</v>
      </c>
      <c r="AD5" s="53">
        <f t="shared" ref="AD5:AD42" si="5">Z5/E5</f>
        <v>0</v>
      </c>
      <c r="AE5" s="53">
        <f t="shared" ref="AE5:AE42" si="6">(X5+Y5)/(C5+D5)</f>
        <v>0</v>
      </c>
      <c r="AF5" s="53">
        <f t="shared" ref="AF5:AF42" si="7">(AA5+AB5)/(F5+G5)</f>
        <v>0</v>
      </c>
      <c r="AG5" s="55">
        <f t="shared" si="0"/>
        <v>0.83448706250065552</v>
      </c>
      <c r="AH5" s="55">
        <f t="shared" si="1"/>
        <v>1.0513394445204542</v>
      </c>
      <c r="AI5" s="55">
        <f t="shared" si="2"/>
        <v>0.77812921961415382</v>
      </c>
      <c r="AJ5" s="55">
        <f t="shared" si="3"/>
        <v>1.2934140769794407</v>
      </c>
      <c r="AK5" s="55">
        <f>'30.06.2019'!O5+'30.06.2019'!Q5</f>
        <v>3.3132000000000001</v>
      </c>
    </row>
    <row r="6" spans="1:37" x14ac:dyDescent="0.25">
      <c r="A6" s="60" t="s">
        <v>28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v>0.73</v>
      </c>
      <c r="J6" s="53"/>
      <c r="K6" s="53">
        <v>0.59</v>
      </c>
      <c r="L6" s="53"/>
      <c r="M6" s="53">
        <v>0.88</v>
      </c>
      <c r="N6" s="53"/>
      <c r="O6" s="53">
        <v>0.71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 s="53">
        <f t="shared" si="4"/>
        <v>0.17665416825703317</v>
      </c>
      <c r="AD6" s="53">
        <f t="shared" si="5"/>
        <v>0.13488511580695767</v>
      </c>
      <c r="AE6" s="53"/>
      <c r="AF6" s="53"/>
      <c r="AG6" s="55">
        <f t="shared" si="0"/>
        <v>0.90567816969397608</v>
      </c>
      <c r="AH6" s="55">
        <f t="shared" si="1"/>
        <v>0.72390883085724844</v>
      </c>
      <c r="AI6" s="55"/>
      <c r="AJ6" s="55"/>
      <c r="AK6" s="55">
        <f>'30.06.2019'!O6+'30.06.2019'!Q6</f>
        <v>1.6476</v>
      </c>
    </row>
    <row r="7" spans="1:37" x14ac:dyDescent="0.25">
      <c r="A7" s="6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8">I7*1.2</f>
        <v>0.95910406086235145</v>
      </c>
      <c r="N7" s="55">
        <f t="shared" si="8"/>
        <v>0.96185727023546108</v>
      </c>
      <c r="O7" s="55">
        <f t="shared" si="8"/>
        <v>1.3192409751053764</v>
      </c>
      <c r="P7" s="55">
        <f t="shared" si="8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5">
        <f t="shared" si="0"/>
        <v>0.79925338405195956</v>
      </c>
      <c r="AH7" s="55">
        <f t="shared" si="1"/>
        <v>1.0993674792544803</v>
      </c>
      <c r="AI7" s="55">
        <f t="shared" si="2"/>
        <v>0.80154772519621764</v>
      </c>
      <c r="AJ7" s="55">
        <f t="shared" si="3"/>
        <v>1.6965011825839753</v>
      </c>
      <c r="AK7" s="55">
        <f>'30.06.2019'!O7+'30.06.2019'!Q7</f>
        <v>2.8907325929041985</v>
      </c>
    </row>
    <row r="8" spans="1:37" x14ac:dyDescent="0.25">
      <c r="A8" s="6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8"/>
        <v>0.95910406086235145</v>
      </c>
      <c r="N8" s="55">
        <f t="shared" si="8"/>
        <v>0.96185727023546108</v>
      </c>
      <c r="O8" s="55">
        <f t="shared" si="8"/>
        <v>1.3192409751053764</v>
      </c>
      <c r="P8" s="55">
        <f t="shared" si="8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9">W8/B8</f>
        <v>0</v>
      </c>
      <c r="AD8" s="53">
        <f t="shared" ref="AD8" si="10">Z8/E8</f>
        <v>0</v>
      </c>
      <c r="AE8" s="53">
        <f t="shared" ref="AE8" si="11">(X8+Y8)/(C8+D8)</f>
        <v>0</v>
      </c>
      <c r="AF8" s="53">
        <f t="shared" ref="AF8" si="12">(AA8+AB8)/(F8+G8)</f>
        <v>0</v>
      </c>
      <c r="AG8" s="55">
        <f t="shared" ref="AG8" si="13">(Q8+W8)/B8</f>
        <v>0.79925338405195956</v>
      </c>
      <c r="AH8" s="55">
        <f t="shared" ref="AH8" si="14">(T8+Z8)/E8</f>
        <v>1.0993674792544803</v>
      </c>
      <c r="AI8" s="55">
        <f t="shared" ref="AI8" si="15">(R8+X8)/C8</f>
        <v>0.80154772519621764</v>
      </c>
      <c r="AJ8" s="55">
        <f t="shared" ref="AJ8" si="16">(U8+V8+AA8+AB8)/(F8+G8)</f>
        <v>1.6965011825839753</v>
      </c>
      <c r="AK8" s="55">
        <f>'30.06.2019'!O8+'30.06.2019'!Q8</f>
        <v>4.2240000000000002</v>
      </c>
    </row>
    <row r="9" spans="1:37" x14ac:dyDescent="0.25">
      <c r="A9" s="60" t="s">
        <v>31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5">
        <f t="shared" si="0"/>
        <v>0.88003251834997398</v>
      </c>
      <c r="AH9" s="55">
        <f t="shared" si="1"/>
        <v>1.2995790594155217</v>
      </c>
      <c r="AI9" s="55">
        <f t="shared" si="2"/>
        <v>1.0519376194565246</v>
      </c>
      <c r="AJ9" s="55">
        <f t="shared" si="3"/>
        <v>1.5630771489392941</v>
      </c>
      <c r="AK9" s="55">
        <f>'30.06.2019'!O9+'30.06.2019'!Q9</f>
        <v>3.9</v>
      </c>
    </row>
    <row r="10" spans="1:37" x14ac:dyDescent="0.25">
      <c r="A10" s="60" t="s">
        <v>32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v>0.61</v>
      </c>
      <c r="J10" s="53">
        <v>0.71</v>
      </c>
      <c r="K10" s="53">
        <v>0.8</v>
      </c>
      <c r="L10" s="53">
        <v>0.84</v>
      </c>
      <c r="M10" s="53">
        <v>0.73199999999999998</v>
      </c>
      <c r="N10" s="53">
        <v>0.85199999999999998</v>
      </c>
      <c r="O10" s="53">
        <v>0.96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 s="53">
        <f t="shared" si="4"/>
        <v>1.0967769959169489E-2</v>
      </c>
      <c r="AD10" s="53">
        <f t="shared" si="5"/>
        <v>0</v>
      </c>
      <c r="AE10" s="53">
        <f t="shared" si="6"/>
        <v>0.10334020974245813</v>
      </c>
      <c r="AF10" s="53">
        <f t="shared" si="7"/>
        <v>0</v>
      </c>
      <c r="AG10" s="55">
        <f t="shared" si="0"/>
        <v>0.61889388411085056</v>
      </c>
      <c r="AH10" s="55">
        <f t="shared" si="1"/>
        <v>0.79558602983379723</v>
      </c>
      <c r="AI10" s="55">
        <f t="shared" si="2"/>
        <v>0.81573140314685566</v>
      </c>
      <c r="AJ10" s="55">
        <f t="shared" si="3"/>
        <v>0.84199271802577591</v>
      </c>
      <c r="AK10" s="55">
        <f>'30.06.2019'!O10+'30.06.2019'!Q10</f>
        <v>2.3327999999999998</v>
      </c>
    </row>
    <row r="11" spans="1:37" x14ac:dyDescent="0.25">
      <c r="A11" s="60" t="s">
        <v>33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v>0.98</v>
      </c>
      <c r="J11" s="53">
        <v>0.98</v>
      </c>
      <c r="K11" s="53">
        <v>1.3</v>
      </c>
      <c r="L11" s="53">
        <v>1.3</v>
      </c>
      <c r="M11" s="53">
        <v>1.1759999999999999</v>
      </c>
      <c r="N11" s="53">
        <v>1.1759999999999999</v>
      </c>
      <c r="O11" s="53">
        <v>1.56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40.485999999999997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0</v>
      </c>
      <c r="AD11" s="53">
        <f t="shared" si="5"/>
        <v>0</v>
      </c>
      <c r="AE11" s="53">
        <f t="shared" si="6"/>
        <v>0</v>
      </c>
      <c r="AF11" s="53">
        <f t="shared" si="7"/>
        <v>0</v>
      </c>
      <c r="AG11" s="55">
        <f t="shared" si="0"/>
        <v>0.97989817704056492</v>
      </c>
      <c r="AH11" s="55">
        <f t="shared" si="1"/>
        <v>1.299988393108823</v>
      </c>
      <c r="AI11" s="55">
        <f t="shared" si="2"/>
        <v>0.98074142916150364</v>
      </c>
      <c r="AJ11" s="55">
        <f t="shared" si="3"/>
        <v>1.7523994811932551</v>
      </c>
      <c r="AK11" s="55">
        <f>'30.06.2019'!O11+'30.06.2019'!Q11</f>
        <v>3.9959999999999996</v>
      </c>
    </row>
    <row r="12" spans="1:37" x14ac:dyDescent="0.25">
      <c r="A12" s="60" t="s">
        <v>34</v>
      </c>
      <c r="B12" s="53">
        <v>36.872999999999998</v>
      </c>
      <c r="C12" s="53">
        <v>11.788</v>
      </c>
      <c r="D12" s="53">
        <v>0</v>
      </c>
      <c r="E12" s="53">
        <v>36.313000000000002</v>
      </c>
      <c r="F12" s="53">
        <v>7.87</v>
      </c>
      <c r="G12" s="53">
        <v>0</v>
      </c>
      <c r="H12" s="53"/>
      <c r="I12" s="53">
        <v>0.8</v>
      </c>
      <c r="J12" s="53">
        <v>0.8</v>
      </c>
      <c r="K12" s="53">
        <v>1.6</v>
      </c>
      <c r="L12" s="53">
        <v>1.6</v>
      </c>
      <c r="M12" s="53">
        <v>0.96</v>
      </c>
      <c r="N12" s="53">
        <v>0.96</v>
      </c>
      <c r="O12" s="53">
        <v>1.92</v>
      </c>
      <c r="P12" s="53">
        <v>1.92</v>
      </c>
      <c r="Q12" s="53">
        <v>25.811</v>
      </c>
      <c r="R12" s="53">
        <v>8.2520000000000007</v>
      </c>
      <c r="S12" s="53">
        <v>0</v>
      </c>
      <c r="T12" s="53">
        <v>53.38</v>
      </c>
      <c r="U12" s="53">
        <v>11.569000000000001</v>
      </c>
      <c r="V12" s="53"/>
      <c r="W12" s="53"/>
      <c r="X12" s="53"/>
      <c r="Y12" s="53"/>
      <c r="Z12" s="53"/>
      <c r="AA12" s="53"/>
      <c r="AB12" s="53"/>
      <c r="AC12" s="53">
        <f t="shared" si="4"/>
        <v>0</v>
      </c>
      <c r="AD12" s="53">
        <f t="shared" si="5"/>
        <v>0</v>
      </c>
      <c r="AE12" s="53">
        <f t="shared" si="6"/>
        <v>0</v>
      </c>
      <c r="AF12" s="53">
        <f t="shared" si="7"/>
        <v>0</v>
      </c>
      <c r="AG12" s="55">
        <f t="shared" si="0"/>
        <v>0.69999728798850114</v>
      </c>
      <c r="AH12" s="55">
        <f t="shared" si="1"/>
        <v>1.4699969707818137</v>
      </c>
      <c r="AI12" s="55">
        <f t="shared" si="2"/>
        <v>0.70003393281303028</v>
      </c>
      <c r="AJ12" s="55">
        <f t="shared" si="3"/>
        <v>1.470012706480305</v>
      </c>
      <c r="AK12" s="55">
        <f>'30.06.2019'!O12+'30.06.2019'!Q12</f>
        <v>3.456</v>
      </c>
    </row>
    <row r="13" spans="1:37" x14ac:dyDescent="0.25">
      <c r="A13" s="6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v>1.1499999999999999</v>
      </c>
      <c r="J13" s="53">
        <v>1.21</v>
      </c>
      <c r="K13" s="53">
        <v>1.3</v>
      </c>
      <c r="L13" s="53">
        <v>1.33</v>
      </c>
      <c r="M13" s="53">
        <v>1.38</v>
      </c>
      <c r="N13" s="53">
        <v>1.45</v>
      </c>
      <c r="O13" s="53">
        <v>1.56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 s="53">
        <f t="shared" si="4"/>
        <v>0</v>
      </c>
      <c r="AD13" s="53">
        <f t="shared" si="5"/>
        <v>0</v>
      </c>
      <c r="AE13" s="53">
        <f t="shared" si="6"/>
        <v>0</v>
      </c>
      <c r="AF13" s="53">
        <f t="shared" si="7"/>
        <v>0</v>
      </c>
      <c r="AG13" s="55">
        <f t="shared" si="0"/>
        <v>1.1520338946782789</v>
      </c>
      <c r="AH13" s="55">
        <f t="shared" si="1"/>
        <v>1.3016703656114941</v>
      </c>
      <c r="AI13" s="55">
        <f t="shared" si="2"/>
        <v>1.2099607267705321</v>
      </c>
      <c r="AJ13" s="55">
        <f t="shared" si="3"/>
        <v>1.3286790266512165</v>
      </c>
      <c r="AK13" s="55">
        <f>'30.06.2019'!O13+'30.06.2019'!Q13</f>
        <v>3.51</v>
      </c>
    </row>
    <row r="14" spans="1:37" x14ac:dyDescent="0.25">
      <c r="A14" s="60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5"/>
      <c r="AH14" s="55"/>
      <c r="AI14" s="55"/>
      <c r="AJ14" s="55"/>
      <c r="AK14" s="55">
        <f>'30.06.2019'!O14+'30.06.2019'!Q14</f>
        <v>4.2780000000000005</v>
      </c>
    </row>
    <row r="15" spans="1:37" x14ac:dyDescent="0.25">
      <c r="A15" s="6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v>0.88</v>
      </c>
      <c r="J15" s="53">
        <v>0.88</v>
      </c>
      <c r="K15" s="53">
        <v>0.91</v>
      </c>
      <c r="L15" s="53">
        <v>0.91</v>
      </c>
      <c r="M15" s="53">
        <v>1.06</v>
      </c>
      <c r="N15" s="53">
        <v>1.06</v>
      </c>
      <c r="O15" s="53">
        <v>1.0900000000000001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 s="53">
        <f t="shared" si="4"/>
        <v>0.11849604637715984</v>
      </c>
      <c r="AD15" s="53">
        <f t="shared" si="5"/>
        <v>0.11882713454940048</v>
      </c>
      <c r="AE15" s="53">
        <f t="shared" si="6"/>
        <v>7.8722718617255022E-2</v>
      </c>
      <c r="AF15" s="53">
        <f t="shared" si="7"/>
        <v>6.5533099571828804E-2</v>
      </c>
      <c r="AG15" s="55">
        <f t="shared" si="0"/>
        <v>0.99849814896860367</v>
      </c>
      <c r="AH15" s="55">
        <f t="shared" si="1"/>
        <v>1.0288065780725819</v>
      </c>
      <c r="AI15" s="55">
        <f t="shared" si="2"/>
        <v>0.95872857770616671</v>
      </c>
      <c r="AJ15" s="55">
        <f t="shared" si="3"/>
        <v>0.97554666713653904</v>
      </c>
      <c r="AK15" s="55">
        <f>'30.06.2019'!O15+'30.06.2019'!Q15</f>
        <v>2.988</v>
      </c>
    </row>
    <row r="16" spans="1:37" x14ac:dyDescent="0.25">
      <c r="A16" s="60" t="s">
        <v>38</v>
      </c>
      <c r="B16" s="53">
        <v>48.48</v>
      </c>
      <c r="C16" s="53">
        <v>6.8789999999999996</v>
      </c>
      <c r="D16" s="53">
        <v>7.4999999999999997E-2</v>
      </c>
      <c r="E16" s="53">
        <v>46.804000000000002</v>
      </c>
      <c r="F16" s="53">
        <v>4.7789999999999999</v>
      </c>
      <c r="G16" s="53"/>
      <c r="H16" s="53"/>
      <c r="I16" s="53">
        <v>1.1399999999999999</v>
      </c>
      <c r="J16" s="53">
        <v>1.68</v>
      </c>
      <c r="K16" s="53">
        <v>1.68</v>
      </c>
      <c r="L16" s="53">
        <v>2.71</v>
      </c>
      <c r="M16" s="53">
        <v>1.3680000000000001</v>
      </c>
      <c r="N16" s="53">
        <v>2.016</v>
      </c>
      <c r="O16" s="53">
        <v>2.016</v>
      </c>
      <c r="P16" s="53">
        <v>3.2519999999999998</v>
      </c>
      <c r="Q16" s="53">
        <v>55.267000000000003</v>
      </c>
      <c r="R16" s="53">
        <v>11.557</v>
      </c>
      <c r="S16" s="53">
        <v>0.126</v>
      </c>
      <c r="T16" s="53">
        <v>78.631</v>
      </c>
      <c r="U16" s="53">
        <v>12.951000000000001</v>
      </c>
      <c r="V16" s="53">
        <v>0</v>
      </c>
      <c r="W16" s="53">
        <v>7.694</v>
      </c>
      <c r="X16" s="53">
        <v>0.33</v>
      </c>
      <c r="Y16" s="53">
        <v>1.9E-2</v>
      </c>
      <c r="Z16" s="53">
        <v>0</v>
      </c>
      <c r="AA16" s="53">
        <v>0</v>
      </c>
      <c r="AB16" s="53">
        <v>0</v>
      </c>
      <c r="AC16" s="53">
        <f t="shared" si="4"/>
        <v>0.15870462046204623</v>
      </c>
      <c r="AD16" s="53">
        <f t="shared" si="5"/>
        <v>0</v>
      </c>
      <c r="AE16" s="53">
        <f t="shared" si="6"/>
        <v>5.0186942766752951E-2</v>
      </c>
      <c r="AF16" s="53">
        <f t="shared" si="7"/>
        <v>0</v>
      </c>
      <c r="AG16" s="55">
        <f t="shared" si="0"/>
        <v>1.2987004950495051</v>
      </c>
      <c r="AH16" s="55">
        <f t="shared" si="1"/>
        <v>1.6800059823946671</v>
      </c>
      <c r="AI16" s="55">
        <f t="shared" si="2"/>
        <v>1.7280127925570579</v>
      </c>
      <c r="AJ16" s="55">
        <f t="shared" si="3"/>
        <v>2.7099811676082863</v>
      </c>
      <c r="AK16" s="55">
        <f>'30.06.2019'!O16+'30.06.2019'!Q16</f>
        <v>3.7560000000000002</v>
      </c>
    </row>
    <row r="17" spans="1:37" x14ac:dyDescent="0.25">
      <c r="A17" s="60" t="s">
        <v>39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v>1.03</v>
      </c>
      <c r="J17" s="53">
        <v>0.84</v>
      </c>
      <c r="K17" s="53">
        <v>1.03</v>
      </c>
      <c r="L17" s="53">
        <v>0.84</v>
      </c>
      <c r="M17" s="53">
        <v>1.236</v>
      </c>
      <c r="N17" s="53"/>
      <c r="O17" s="53">
        <v>1.236</v>
      </c>
      <c r="P17" s="53"/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/>
      <c r="AB17" s="53"/>
      <c r="AC17" s="53">
        <f t="shared" si="4"/>
        <v>6.9620980531868437E-2</v>
      </c>
      <c r="AD17" s="53">
        <f t="shared" si="5"/>
        <v>3.5452454816255349E-2</v>
      </c>
      <c r="AE17" s="53">
        <f t="shared" si="6"/>
        <v>6.6647452986526398E-2</v>
      </c>
      <c r="AF17" s="53">
        <f t="shared" si="7"/>
        <v>0</v>
      </c>
      <c r="AG17" s="55">
        <f t="shared" si="0"/>
        <v>0.51169926678465538</v>
      </c>
      <c r="AH17" s="55">
        <f t="shared" si="1"/>
        <v>1.0327977651216991</v>
      </c>
      <c r="AI17" s="55">
        <f t="shared" si="2"/>
        <v>0.87509244802366659</v>
      </c>
      <c r="AJ17" s="55">
        <f t="shared" si="3"/>
        <v>0.79187448988845555</v>
      </c>
      <c r="AK17" s="55">
        <f>'30.06.2019'!O17+'30.06.2019'!Q17</f>
        <v>3.8280000000000003</v>
      </c>
    </row>
    <row r="18" spans="1:37" x14ac:dyDescent="0.25">
      <c r="A18" s="60" t="s">
        <v>40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v>0.88</v>
      </c>
      <c r="J18" s="53">
        <v>1.06</v>
      </c>
      <c r="K18" s="53">
        <v>1.64</v>
      </c>
      <c r="L18" s="53">
        <v>1.97</v>
      </c>
      <c r="M18" s="53">
        <v>1.06</v>
      </c>
      <c r="N18" s="53">
        <v>1.27</v>
      </c>
      <c r="O18" s="53">
        <v>1.97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f t="shared" si="4"/>
        <v>0</v>
      </c>
      <c r="AD18" s="53">
        <f t="shared" si="5"/>
        <v>0</v>
      </c>
      <c r="AE18" s="53">
        <f t="shared" si="6"/>
        <v>0</v>
      </c>
      <c r="AF18" s="53">
        <f t="shared" si="7"/>
        <v>0</v>
      </c>
      <c r="AG18" s="55">
        <f t="shared" si="0"/>
        <v>0.87942701671976364</v>
      </c>
      <c r="AH18" s="55">
        <f t="shared" si="1"/>
        <v>1.639238711141366</v>
      </c>
      <c r="AI18" s="55">
        <f t="shared" si="2"/>
        <v>1.0438565051643804</v>
      </c>
      <c r="AJ18" s="55">
        <f t="shared" si="3"/>
        <v>1.8885325850953669</v>
      </c>
      <c r="AK18" s="55">
        <f>'30.06.2019'!O18+'30.06.2019'!Q18</f>
        <v>4.3680000000000003</v>
      </c>
    </row>
    <row r="19" spans="1:37" x14ac:dyDescent="0.25">
      <c r="A19" s="62" t="s">
        <v>41</v>
      </c>
      <c r="B19" s="53" t="s">
        <v>69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5"/>
      <c r="AH19" s="55"/>
      <c r="AI19" s="55"/>
      <c r="AJ19" s="55"/>
      <c r="AK19" s="55">
        <f>'30.06.2019'!O19+'30.06.2019'!Q19</f>
        <v>3.1251195708837631</v>
      </c>
    </row>
    <row r="20" spans="1:37" x14ac:dyDescent="0.25">
      <c r="A20" s="60" t="s">
        <v>42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4">
        <f>Q20/B20</f>
        <v>0.87777395318700902</v>
      </c>
      <c r="J20" s="54">
        <f>R20/C20</f>
        <v>0.94025494872921966</v>
      </c>
      <c r="K20" s="54">
        <f>T20/E20</f>
        <v>1.6651235270605973</v>
      </c>
      <c r="L20" s="54">
        <f>U20/F20</f>
        <v>2.1628588419743742</v>
      </c>
      <c r="M20" s="55">
        <f>I20*1.2</f>
        <v>1.0533287438244108</v>
      </c>
      <c r="N20" s="55">
        <f>J20*1.2</f>
        <v>1.1283059384750636</v>
      </c>
      <c r="O20" s="55">
        <f>K20*1.2</f>
        <v>1.9981482324727167</v>
      </c>
      <c r="P20" s="55">
        <f>L20*1.2</f>
        <v>2.5954306103692488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 s="53">
        <f t="shared" si="4"/>
        <v>5.9174293350611491E-3</v>
      </c>
      <c r="AD20" s="53">
        <f t="shared" si="5"/>
        <v>5.889227873654812E-3</v>
      </c>
      <c r="AE20" s="53">
        <f t="shared" si="6"/>
        <v>1.4628205774898577E-3</v>
      </c>
      <c r="AF20" s="53">
        <f t="shared" si="7"/>
        <v>9.4609936746499425E-4</v>
      </c>
      <c r="AG20" s="55">
        <f t="shared" si="0"/>
        <v>0.88369138252207025</v>
      </c>
      <c r="AH20" s="55">
        <f t="shared" si="1"/>
        <v>1.6710127549342522</v>
      </c>
      <c r="AI20" s="55">
        <f t="shared" si="2"/>
        <v>0.94171776930670958</v>
      </c>
      <c r="AJ20" s="55">
        <f t="shared" si="3"/>
        <v>2.1638049413418394</v>
      </c>
      <c r="AK20" s="55">
        <f>'30.06.2019'!O20+'30.06.2019'!Q20</f>
        <v>3.8159999999999998</v>
      </c>
    </row>
    <row r="21" spans="1:37" x14ac:dyDescent="0.25">
      <c r="A21" s="60" t="s">
        <v>101</v>
      </c>
      <c r="B21" s="53">
        <v>27.053999999999998</v>
      </c>
      <c r="C21" s="53">
        <v>8.9260000000000002</v>
      </c>
      <c r="D21" s="53">
        <v>0</v>
      </c>
      <c r="E21" s="53">
        <v>24.202999999999999</v>
      </c>
      <c r="F21" s="53">
        <v>3.0680000000000001</v>
      </c>
      <c r="G21" s="53">
        <v>0</v>
      </c>
      <c r="H21" s="53"/>
      <c r="I21" s="53">
        <v>0.8</v>
      </c>
      <c r="J21" s="53">
        <v>0.8</v>
      </c>
      <c r="K21" s="53">
        <v>1.1399999999999999</v>
      </c>
      <c r="L21" s="53">
        <v>1.1399999999999999</v>
      </c>
      <c r="M21" s="53">
        <v>0.96</v>
      </c>
      <c r="N21" s="53">
        <v>0.96</v>
      </c>
      <c r="O21" s="53">
        <v>1.37</v>
      </c>
      <c r="P21" s="53">
        <v>1.37</v>
      </c>
      <c r="Q21" s="53">
        <v>20.622</v>
      </c>
      <c r="R21" s="53">
        <v>8.1769999999999996</v>
      </c>
      <c r="S21" s="53">
        <v>0</v>
      </c>
      <c r="T21" s="53">
        <v>26.148</v>
      </c>
      <c r="U21" s="53">
        <v>4.976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f t="shared" ref="AC21" si="17">W21/B21</f>
        <v>0</v>
      </c>
      <c r="AD21" s="53">
        <f t="shared" ref="AD21" si="18">Z21/E21</f>
        <v>0</v>
      </c>
      <c r="AE21" s="53">
        <f t="shared" ref="AE21" si="19">(X21+Y21)/(C21+D21)</f>
        <v>0</v>
      </c>
      <c r="AF21" s="53">
        <f t="shared" ref="AF21" si="20">(AA21+AB21)/(F21+G21)</f>
        <v>0</v>
      </c>
      <c r="AG21" s="55">
        <f t="shared" ref="AG21" si="21">(Q21+W21)/B21</f>
        <v>0.76225327123530717</v>
      </c>
      <c r="AH21" s="55">
        <f t="shared" ref="AH21" si="22">(T21+Z21)/E21</f>
        <v>1.0803619386026526</v>
      </c>
      <c r="AI21" s="55">
        <f t="shared" ref="AI21" si="23">(R21+X21)/C21</f>
        <v>0.9160878332959892</v>
      </c>
      <c r="AJ21" s="55">
        <f t="shared" ref="AJ21" si="24">(U21+V21+AA21+AB21)/(F21+G21)</f>
        <v>1.621903520208605</v>
      </c>
      <c r="AK21" s="55">
        <f>'30.06.2019'!O21+'30.06.2019'!Q21</f>
        <v>2.6399999999999997</v>
      </c>
    </row>
    <row r="22" spans="1:37" x14ac:dyDescent="0.25">
      <c r="A22" s="60" t="s">
        <v>43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v>0.8</v>
      </c>
      <c r="J22" s="53">
        <v>0.8</v>
      </c>
      <c r="K22" s="53">
        <v>1.1399999999999999</v>
      </c>
      <c r="L22" s="53">
        <v>1.1399999999999999</v>
      </c>
      <c r="M22" s="53">
        <v>0.96</v>
      </c>
      <c r="N22" s="53">
        <v>0.96</v>
      </c>
      <c r="O22" s="53">
        <v>1.37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f t="shared" si="4"/>
        <v>0</v>
      </c>
      <c r="AD22" s="53">
        <f t="shared" si="5"/>
        <v>0</v>
      </c>
      <c r="AE22" s="53">
        <f t="shared" si="6"/>
        <v>0</v>
      </c>
      <c r="AF22" s="53">
        <f t="shared" si="7"/>
        <v>0</v>
      </c>
      <c r="AG22" s="55">
        <f t="shared" si="0"/>
        <v>0.76225327123530717</v>
      </c>
      <c r="AH22" s="55">
        <f t="shared" si="1"/>
        <v>1.0803619386026526</v>
      </c>
      <c r="AI22" s="55">
        <f t="shared" si="2"/>
        <v>0.9160878332959892</v>
      </c>
      <c r="AJ22" s="55">
        <f t="shared" si="3"/>
        <v>1.621903520208605</v>
      </c>
      <c r="AK22" s="55">
        <f>'30.06.2019'!O22+'30.06.2019'!Q22</f>
        <v>3.8580000000000001</v>
      </c>
    </row>
    <row r="23" spans="1:37" x14ac:dyDescent="0.25">
      <c r="A23" s="60" t="s">
        <v>44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5">
        <f t="shared" si="0"/>
        <v>1.0845812438757276</v>
      </c>
      <c r="AH23" s="55">
        <f t="shared" si="1"/>
        <v>1.373533830622842</v>
      </c>
      <c r="AI23" s="55">
        <f t="shared" si="2"/>
        <v>1.080019864260884</v>
      </c>
      <c r="AJ23" s="55">
        <f t="shared" si="3"/>
        <v>1.3716961563845502</v>
      </c>
      <c r="AK23" s="55">
        <f>'30.06.2019'!O23+'30.06.2019'!Q23</f>
        <v>4.1507999999999994</v>
      </c>
    </row>
    <row r="24" spans="1:37" x14ac:dyDescent="0.25">
      <c r="A24" s="60" t="s">
        <v>45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v>0.89</v>
      </c>
      <c r="J24" s="53">
        <v>1.28</v>
      </c>
      <c r="K24" s="53">
        <v>0.89</v>
      </c>
      <c r="L24" s="53">
        <v>1.28</v>
      </c>
      <c r="M24" s="53">
        <v>1.0680000000000001</v>
      </c>
      <c r="N24" s="53">
        <v>1.536</v>
      </c>
      <c r="O24" s="53">
        <v>1.0680000000000001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f t="shared" si="4"/>
        <v>0</v>
      </c>
      <c r="AD24" s="53">
        <f t="shared" si="5"/>
        <v>0</v>
      </c>
      <c r="AE24" s="53">
        <f t="shared" si="6"/>
        <v>0</v>
      </c>
      <c r="AF24" s="53">
        <f t="shared" si="7"/>
        <v>0</v>
      </c>
      <c r="AG24" s="55">
        <f t="shared" si="0"/>
        <v>0.88999817651349378</v>
      </c>
      <c r="AH24" s="55">
        <f t="shared" si="1"/>
        <v>0.8942359891425834</v>
      </c>
      <c r="AI24" s="55">
        <f t="shared" si="2"/>
        <v>1.2799895914650012</v>
      </c>
      <c r="AJ24" s="55">
        <f t="shared" si="3"/>
        <v>1.469523117889131</v>
      </c>
      <c r="AK24" s="55">
        <f>'30.06.2019'!O24+'30.06.2019'!Q24</f>
        <v>2.7</v>
      </c>
    </row>
    <row r="25" spans="1:37" x14ac:dyDescent="0.25">
      <c r="A25" s="60" t="s">
        <v>46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5">
        <f t="shared" si="0"/>
        <v>0.75615624673314896</v>
      </c>
      <c r="AH25" s="55">
        <f t="shared" si="1"/>
        <v>1.2315762399589876</v>
      </c>
      <c r="AI25" s="55">
        <f t="shared" si="2"/>
        <v>0.65771646125267458</v>
      </c>
      <c r="AJ25" s="55">
        <f t="shared" si="3"/>
        <v>1.1102469659745284</v>
      </c>
      <c r="AK25" s="55">
        <f>'30.06.2019'!O25+'30.06.2019'!Q25</f>
        <v>3.516</v>
      </c>
    </row>
    <row r="26" spans="1:37" x14ac:dyDescent="0.25">
      <c r="A26" s="60" t="s">
        <v>47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5">
        <f>(Q26+W26)/B26</f>
        <v>0.94997561885093085</v>
      </c>
      <c r="AH26" s="55">
        <f>(T26+Z26)/E26</f>
        <v>1.199990389697756</v>
      </c>
      <c r="AI26" s="55">
        <f>(R26+X26)/C26</f>
        <v>1.0500039249548629</v>
      </c>
      <c r="AJ26" s="55">
        <f>(U26+V26+AA26+AB26)/(F26+G26)</f>
        <v>1.4598601909633748</v>
      </c>
      <c r="AK26" s="55">
        <f>'30.06.2019'!O26+'30.06.2019'!Q26</f>
        <v>2.6760000000000002</v>
      </c>
    </row>
    <row r="27" spans="1:37" x14ac:dyDescent="0.25">
      <c r="A27" s="62" t="s">
        <v>48</v>
      </c>
      <c r="B27" s="53">
        <v>86.088999999999999</v>
      </c>
      <c r="C27" s="53">
        <v>29.715</v>
      </c>
      <c r="D27" s="53">
        <v>1.278</v>
      </c>
      <c r="E27" s="53">
        <v>82.031999999999996</v>
      </c>
      <c r="F27" s="53">
        <v>161.767</v>
      </c>
      <c r="G27" s="53">
        <v>6.4000000000000001E-2</v>
      </c>
      <c r="H27" s="53"/>
      <c r="I27" s="53">
        <v>0.62</v>
      </c>
      <c r="J27" s="53">
        <v>0.9</v>
      </c>
      <c r="K27" s="53">
        <v>1.22</v>
      </c>
      <c r="L27" s="53">
        <v>1.38</v>
      </c>
      <c r="M27" s="53">
        <v>0.74399999999999999</v>
      </c>
      <c r="N27" s="53"/>
      <c r="O27" s="53">
        <v>1.464</v>
      </c>
      <c r="P27" s="53"/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 s="53">
        <f t="shared" si="4"/>
        <v>0</v>
      </c>
      <c r="AD27" s="53">
        <f t="shared" si="5"/>
        <v>0</v>
      </c>
      <c r="AE27" s="53">
        <f t="shared" si="6"/>
        <v>0</v>
      </c>
      <c r="AF27" s="53">
        <f t="shared" si="7"/>
        <v>0</v>
      </c>
      <c r="AG27" s="55">
        <f t="shared" ref="AG27:AG42" si="25">(Q27+W27)/B27</f>
        <v>0.62302965535666577</v>
      </c>
      <c r="AH27" s="55">
        <f t="shared" ref="AH27:AH42" si="26">(T27+Z27)/E27</f>
        <v>1.221218548858982</v>
      </c>
      <c r="AI27" s="55">
        <f t="shared" ref="AI27:AI42" si="27">(R27+X27)/C27</f>
        <v>0.89567558472152109</v>
      </c>
      <c r="AJ27" s="55">
        <f t="shared" ref="AJ27:AJ42" si="28">(U27+V27+AA27+AB27)/(F27+G27)</f>
        <v>1.4802664508036163</v>
      </c>
      <c r="AK27" s="55">
        <f>'30.06.2019'!O27+'30.06.2019'!Q27</f>
        <v>2.82</v>
      </c>
    </row>
    <row r="28" spans="1:37" x14ac:dyDescent="0.25">
      <c r="A28" s="60" t="s">
        <v>49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5">
        <f t="shared" si="25"/>
        <v>0.76399873769748139</v>
      </c>
      <c r="AH28" s="55">
        <f t="shared" si="26"/>
        <v>0.64499962748652739</v>
      </c>
      <c r="AI28" s="55">
        <f t="shared" si="27"/>
        <v>0.76400345399595515</v>
      </c>
      <c r="AJ28" s="55">
        <f t="shared" si="28"/>
        <v>0.64499891706945289</v>
      </c>
      <c r="AK28" s="55">
        <f>'30.06.2019'!O28+'30.06.2019'!Q28</f>
        <v>2.76</v>
      </c>
    </row>
    <row r="29" spans="1:37" x14ac:dyDescent="0.25">
      <c r="A29" s="60" t="s">
        <v>50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5"/>
      <c r="AH29" s="55"/>
      <c r="AI29" s="55"/>
      <c r="AJ29" s="55"/>
      <c r="AK29" s="55">
        <f>'30.06.2019'!O29+'30.06.2019'!Q29</f>
        <v>5.0399999999999991</v>
      </c>
    </row>
    <row r="30" spans="1:37" x14ac:dyDescent="0.25">
      <c r="A30" s="60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5"/>
      <c r="AH30" s="55"/>
      <c r="AI30" s="55"/>
      <c r="AJ30" s="55"/>
      <c r="AK30" s="55">
        <f>'30.06.2019'!O30+'30.06.2019'!Q30</f>
        <v>3.0683999999999996</v>
      </c>
    </row>
    <row r="31" spans="1:37" x14ac:dyDescent="0.25">
      <c r="A31" s="60" t="s">
        <v>52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5">
        <f t="shared" si="25"/>
        <v>0.72615968478812642</v>
      </c>
      <c r="AH31" s="55">
        <f t="shared" si="26"/>
        <v>0.91472088969194165</v>
      </c>
      <c r="AI31" s="55">
        <f t="shared" si="27"/>
        <v>0.71665866739007955</v>
      </c>
      <c r="AJ31" s="55">
        <f t="shared" si="28"/>
        <v>0.93633352400462933</v>
      </c>
      <c r="AK31" s="55">
        <f>'30.06.2019'!O31+'30.06.2019'!Q31</f>
        <v>3.0935999999999995</v>
      </c>
    </row>
    <row r="32" spans="1:37" x14ac:dyDescent="0.25">
      <c r="A32" s="60" t="s">
        <v>53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v>1.1399999999999999</v>
      </c>
      <c r="J32" s="53">
        <v>1.29</v>
      </c>
      <c r="K32" s="53">
        <v>1.1399999999999999</v>
      </c>
      <c r="L32" s="53">
        <v>2</v>
      </c>
      <c r="M32" s="53">
        <v>1.3680000000000001</v>
      </c>
      <c r="N32" s="53">
        <v>1.548</v>
      </c>
      <c r="O32" s="53">
        <v>1.3680000000000001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 s="53">
        <v>0</v>
      </c>
      <c r="AD32" s="53">
        <v>0</v>
      </c>
      <c r="AE32" s="53">
        <v>0</v>
      </c>
      <c r="AF32" s="53">
        <v>0</v>
      </c>
      <c r="AG32" s="55">
        <f t="shared" si="25"/>
        <v>1.1361670232202252</v>
      </c>
      <c r="AH32" s="55">
        <f t="shared" si="26"/>
        <v>1.1442430025445292</v>
      </c>
      <c r="AI32" s="55">
        <f t="shared" si="27"/>
        <v>1.2921573137074518</v>
      </c>
      <c r="AJ32" s="55">
        <f t="shared" si="28"/>
        <v>1.9963516839043864</v>
      </c>
      <c r="AK32" s="55">
        <f>'30.06.2019'!O32+'30.06.2019'!Q32</f>
        <v>2.1120000000000001</v>
      </c>
    </row>
    <row r="33" spans="1:37" x14ac:dyDescent="0.25">
      <c r="A33" s="60" t="s">
        <v>54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5">
        <f t="shared" si="25"/>
        <v>0.76098776051466765</v>
      </c>
      <c r="AH33" s="55">
        <f t="shared" si="26"/>
        <v>0.58309961193879967</v>
      </c>
      <c r="AI33" s="55">
        <f t="shared" si="27"/>
        <v>0.89000139840581727</v>
      </c>
      <c r="AJ33" s="55">
        <f t="shared" si="28"/>
        <v>0.85747002559612018</v>
      </c>
      <c r="AK33" s="55">
        <f>'30.06.2019'!O33+'30.06.2019'!Q33</f>
        <v>3.3719999999999999</v>
      </c>
    </row>
    <row r="34" spans="1:37" x14ac:dyDescent="0.25">
      <c r="A34" s="60" t="s">
        <v>55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5">
        <f t="shared" si="25"/>
        <v>0.91588165515316444</v>
      </c>
      <c r="AH34" s="55">
        <f t="shared" si="26"/>
        <v>1.3636522205823158</v>
      </c>
      <c r="AI34" s="55">
        <f t="shared" si="27"/>
        <v>1.540762331838565</v>
      </c>
      <c r="AJ34" s="55">
        <f t="shared" si="28"/>
        <v>2.2919541323690349</v>
      </c>
      <c r="AK34" s="55">
        <f>'30.06.2019'!O34+'30.06.2019'!Q34</f>
        <v>2.08</v>
      </c>
    </row>
    <row r="35" spans="1:37" x14ac:dyDescent="0.25">
      <c r="A35" s="60" t="s">
        <v>56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v>0.95</v>
      </c>
      <c r="J35" s="53">
        <v>2.3199999999999998</v>
      </c>
      <c r="K35" s="53">
        <v>0.78</v>
      </c>
      <c r="L35" s="53">
        <v>1.72</v>
      </c>
      <c r="M35" s="53">
        <v>1.1399999999999999</v>
      </c>
      <c r="N35" s="53">
        <v>2.78</v>
      </c>
      <c r="O35" s="53">
        <v>0.94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f t="shared" si="4"/>
        <v>0</v>
      </c>
      <c r="AD35" s="53">
        <f t="shared" si="5"/>
        <v>0</v>
      </c>
      <c r="AE35" s="53">
        <f t="shared" si="6"/>
        <v>0</v>
      </c>
      <c r="AF35" s="53">
        <f t="shared" si="7"/>
        <v>0</v>
      </c>
      <c r="AG35" s="55">
        <f t="shared" si="25"/>
        <v>0.95</v>
      </c>
      <c r="AH35" s="55">
        <f t="shared" si="26"/>
        <v>0.78000585480093676</v>
      </c>
      <c r="AI35" s="55">
        <f t="shared" si="27"/>
        <v>2.122851919561243</v>
      </c>
      <c r="AJ35" s="55">
        <f t="shared" si="28"/>
        <v>1.4646207974980454</v>
      </c>
      <c r="AK35" s="55">
        <f>'30.06.2019'!O35+'30.06.2019'!Q35</f>
        <v>2.496</v>
      </c>
    </row>
    <row r="36" spans="1:37" x14ac:dyDescent="0.25">
      <c r="A36" s="60" t="s">
        <v>57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5">
        <f t="shared" si="25"/>
        <v>0.89198693402935159</v>
      </c>
      <c r="AH36" s="55">
        <f t="shared" si="26"/>
        <v>1.125046284051838</v>
      </c>
      <c r="AI36" s="55">
        <f t="shared" si="27"/>
        <v>1.0499937382592361</v>
      </c>
      <c r="AJ36" s="55">
        <f t="shared" si="28"/>
        <v>1.3250159948816378</v>
      </c>
      <c r="AK36" s="55">
        <f>'30.06.2019'!O36+'30.06.2019'!Q36</f>
        <v>2.0350000000000001</v>
      </c>
    </row>
    <row r="37" spans="1:37" x14ac:dyDescent="0.25">
      <c r="A37" s="60" t="s">
        <v>58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5">
        <f t="shared" si="25"/>
        <v>0.58041581642691309</v>
      </c>
      <c r="AH37" s="55">
        <f t="shared" si="26"/>
        <v>1.0000077174352295</v>
      </c>
      <c r="AI37" s="55">
        <f t="shared" si="27"/>
        <v>0.58043368497948133</v>
      </c>
      <c r="AJ37" s="55">
        <f t="shared" si="28"/>
        <v>1.3255250168251249</v>
      </c>
      <c r="AK37" s="55">
        <f>'30.06.2019'!O37+'30.06.2019'!Q37</f>
        <v>3.7559999999999998</v>
      </c>
    </row>
    <row r="38" spans="1:37" x14ac:dyDescent="0.25">
      <c r="A38" s="60" t="s">
        <v>59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5">
        <f t="shared" si="25"/>
        <v>0.79768577372009708</v>
      </c>
      <c r="AH38" s="55">
        <f t="shared" si="26"/>
        <v>0.90181023221093604</v>
      </c>
      <c r="AI38" s="55">
        <f t="shared" si="27"/>
        <v>0.95315272684254126</v>
      </c>
      <c r="AJ38" s="55">
        <f t="shared" si="28"/>
        <v>1.0535346012832263</v>
      </c>
      <c r="AK38" s="55">
        <f>'30.06.2019'!O38+'30.06.2019'!Q38</f>
        <v>2.9929999999999999</v>
      </c>
    </row>
    <row r="39" spans="1:37" x14ac:dyDescent="0.25">
      <c r="A39" s="60" t="s">
        <v>60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5">
        <f t="shared" si="25"/>
        <v>1.0076549220165065</v>
      </c>
      <c r="AH39" s="55">
        <f t="shared" si="26"/>
        <v>1.1770239741039215</v>
      </c>
      <c r="AI39" s="55">
        <f t="shared" si="27"/>
        <v>1.0085282298863867</v>
      </c>
      <c r="AJ39" s="55">
        <f t="shared" si="28"/>
        <v>1.1675336016402156</v>
      </c>
      <c r="AK39" s="55">
        <f>'30.06.2019'!O39+'30.06.2019'!Q39</f>
        <v>3.1357450079492617</v>
      </c>
    </row>
    <row r="40" spans="1:37" x14ac:dyDescent="0.25">
      <c r="A40" s="60" t="s">
        <v>61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29">W40/B40</f>
        <v>0</v>
      </c>
      <c r="AD40" s="53">
        <f t="shared" ref="AD40" si="30">Z40/E40</f>
        <v>0</v>
      </c>
      <c r="AE40" s="53">
        <f t="shared" ref="AE40" si="31">(X40+Y40)/(C40+D40)</f>
        <v>0</v>
      </c>
      <c r="AF40" s="53">
        <f t="shared" ref="AF40" si="32">(AA40+AB40)/(F40+G40)</f>
        <v>0</v>
      </c>
      <c r="AG40" s="55">
        <f t="shared" ref="AG40" si="33">(Q40+W40)/B40</f>
        <v>0.7730582524271844</v>
      </c>
      <c r="AH40" s="55">
        <f t="shared" ref="AH40" si="34">(T40+Z40)/E40</f>
        <v>0.9519913367825773</v>
      </c>
      <c r="AI40" s="55">
        <f t="shared" ref="AI40" si="35">(R40+X40)/C40</f>
        <v>0.77325056433408579</v>
      </c>
      <c r="AJ40" s="55">
        <f t="shared" ref="AJ40" si="36">(U40+V40+AA40+AB40)/(F40+G40)</f>
        <v>0.97857675111773468</v>
      </c>
      <c r="AK40" s="55">
        <f>'30.06.2019'!O40+'30.06.2019'!Q40</f>
        <v>3.3529999999999998</v>
      </c>
    </row>
    <row r="41" spans="1:37" x14ac:dyDescent="0.25">
      <c r="A41" s="60" t="s">
        <v>62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v>1.25</v>
      </c>
      <c r="J41" s="53">
        <v>1.47</v>
      </c>
      <c r="K41" s="53">
        <v>1.95</v>
      </c>
      <c r="L41" s="53">
        <v>2.2000000000000002</v>
      </c>
      <c r="M41" s="53">
        <v>1.5</v>
      </c>
      <c r="N41" s="53">
        <v>1.76</v>
      </c>
      <c r="O41" s="53"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f t="shared" si="4"/>
        <v>0</v>
      </c>
      <c r="AD41" s="53">
        <f t="shared" si="5"/>
        <v>0</v>
      </c>
      <c r="AE41" s="53">
        <f t="shared" si="6"/>
        <v>0</v>
      </c>
      <c r="AF41" s="53">
        <f t="shared" si="7"/>
        <v>0</v>
      </c>
      <c r="AG41" s="55">
        <f t="shared" si="25"/>
        <v>1.2526459031823802</v>
      </c>
      <c r="AH41" s="55">
        <f t="shared" si="26"/>
        <v>1.8533815584036302</v>
      </c>
      <c r="AI41" s="55">
        <f t="shared" si="27"/>
        <v>1.629702444208289</v>
      </c>
      <c r="AJ41" s="55">
        <f t="shared" si="28"/>
        <v>1.8465690408648316</v>
      </c>
      <c r="AK41" s="55">
        <f>'30.06.2019'!O41+'30.06.2019'!Q41</f>
        <v>3.84</v>
      </c>
    </row>
    <row r="42" spans="1:37" x14ac:dyDescent="0.25">
      <c r="A42" s="6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4"/>
        <v>0</v>
      </c>
      <c r="AD42" s="53">
        <f t="shared" si="5"/>
        <v>0</v>
      </c>
      <c r="AE42" s="53">
        <f t="shared" si="6"/>
        <v>0</v>
      </c>
      <c r="AF42" s="53">
        <f t="shared" si="7"/>
        <v>0</v>
      </c>
      <c r="AG42" s="55">
        <f t="shared" si="25"/>
        <v>0.75755637294098832</v>
      </c>
      <c r="AH42" s="55">
        <f t="shared" si="26"/>
        <v>0.97603269856618735</v>
      </c>
      <c r="AI42" s="55">
        <f t="shared" si="27"/>
        <v>0.76044728434504794</v>
      </c>
      <c r="AJ42" s="55">
        <f t="shared" si="28"/>
        <v>1.2926315444776151</v>
      </c>
      <c r="AK42" s="55">
        <f>'30.06.2019'!O42+'30.06.2019'!Q42</f>
        <v>2.2200000000000002</v>
      </c>
    </row>
    <row r="43" spans="1:37" x14ac:dyDescent="0.25">
      <c r="A43" s="60" t="s">
        <v>64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37">W43/B43</f>
        <v>0</v>
      </c>
      <c r="AD43" s="53">
        <f t="shared" ref="AD43" si="38">Z43/E43</f>
        <v>0</v>
      </c>
      <c r="AE43" s="53">
        <f t="shared" ref="AE43" si="39">(X43+Y43)/(C43+D43)</f>
        <v>0</v>
      </c>
      <c r="AF43" s="53">
        <f t="shared" ref="AF43" si="40">(AA43+AB43)/(F43+G43)</f>
        <v>0</v>
      </c>
      <c r="AG43" s="55">
        <f t="shared" ref="AG43" si="41">(Q43+W43)/B43</f>
        <v>0.75755637294098832</v>
      </c>
      <c r="AH43" s="55">
        <f t="shared" ref="AH43" si="42">(T43+Z43)/E43</f>
        <v>0.97603269856618735</v>
      </c>
      <c r="AI43" s="55">
        <f t="shared" ref="AI43" si="43">(R43+X43)/C43</f>
        <v>0.76044728434504794</v>
      </c>
      <c r="AJ43" s="55">
        <f t="shared" ref="AJ43" si="44">(U43+V43+AA43+AB43)/(F43+G43)</f>
        <v>1.2926315444776151</v>
      </c>
      <c r="AK43" s="55">
        <f>'30.06.2019'!O43+'30.06.2019'!Q43</f>
        <v>3</v>
      </c>
    </row>
    <row r="44" spans="1:37" x14ac:dyDescent="0.25">
      <c r="A44" s="6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45">W44/B44</f>
        <v>0</v>
      </c>
      <c r="AD44" s="53">
        <f t="shared" ref="AD44" si="46">Z44/E44</f>
        <v>0</v>
      </c>
      <c r="AE44" s="53">
        <f t="shared" ref="AE44" si="47">(X44+Y44)/(C44+D44)</f>
        <v>0</v>
      </c>
      <c r="AF44" s="53">
        <f t="shared" ref="AF44" si="48">(AA44+AB44)/(F44+G44)</f>
        <v>0</v>
      </c>
      <c r="AG44" s="55">
        <f t="shared" ref="AG44" si="49">(Q44+W44)/B44</f>
        <v>0.75755637294098832</v>
      </c>
      <c r="AH44" s="55">
        <f t="shared" ref="AH44" si="50">(T44+Z44)/E44</f>
        <v>0.97603269856618735</v>
      </c>
      <c r="AI44" s="55">
        <f t="shared" ref="AI44" si="51">(R44+X44)/C44</f>
        <v>0.76044728434504794</v>
      </c>
      <c r="AJ44" s="55">
        <f t="shared" ref="AJ44" si="52">(U44+V44+AA44+AB44)/(F44+G44)</f>
        <v>1.2926315444776151</v>
      </c>
      <c r="AK44" s="55">
        <f>'30.06.2019'!O44+'30.06.2019'!Q44</f>
        <v>3.024</v>
      </c>
    </row>
    <row r="45" spans="1:37" x14ac:dyDescent="0.25">
      <c r="A45" s="4" t="s">
        <v>70</v>
      </c>
      <c r="AK45" s="6">
        <f>SUM(AK4:AK44)/40</f>
        <v>3.3185049292934301</v>
      </c>
    </row>
    <row r="46" spans="1:37" x14ac:dyDescent="0.25">
      <c r="A46" s="4" t="s">
        <v>66</v>
      </c>
    </row>
    <row r="47" spans="1:37" x14ac:dyDescent="0.25">
      <c r="A47" s="4" t="s">
        <v>67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O24" sqref="AO24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hidden="1" customWidth="1"/>
    <col min="36" max="36" width="21.85546875" hidden="1" customWidth="1"/>
    <col min="37" max="40" width="9.140625" hidden="1" customWidth="1"/>
    <col min="41" max="41" width="23" customWidth="1"/>
  </cols>
  <sheetData>
    <row r="1" spans="1:41" ht="45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 t="s">
        <v>3</v>
      </c>
      <c r="AL1" s="12"/>
      <c r="AM1" s="12"/>
      <c r="AN1" s="13"/>
      <c r="AO1" s="21" t="s">
        <v>2</v>
      </c>
    </row>
    <row r="2" spans="1:41" x14ac:dyDescent="0.25">
      <c r="A2" s="2"/>
      <c r="B2" s="89" t="s">
        <v>6</v>
      </c>
      <c r="C2" s="90"/>
      <c r="D2" s="91"/>
      <c r="E2" s="89" t="s">
        <v>7</v>
      </c>
      <c r="F2" s="90"/>
      <c r="G2" s="90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92" t="s">
        <v>15</v>
      </c>
      <c r="AA2" s="93"/>
      <c r="AB2" s="94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1" t="s">
        <v>16</v>
      </c>
      <c r="AL2" s="13"/>
      <c r="AM2" s="11" t="s">
        <v>17</v>
      </c>
      <c r="AN2" s="13"/>
      <c r="AO2" s="20"/>
    </row>
    <row r="3" spans="1:41" ht="21" x14ac:dyDescent="0.35">
      <c r="A3" s="3">
        <f>'30.06.2019'!A3</f>
        <v>43646</v>
      </c>
      <c r="B3" s="47" t="s">
        <v>18</v>
      </c>
      <c r="C3" s="47" t="s">
        <v>19</v>
      </c>
      <c r="D3" s="47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47" t="s">
        <v>18</v>
      </c>
      <c r="J3" s="47" t="s">
        <v>19</v>
      </c>
      <c r="K3" s="47" t="s">
        <v>18</v>
      </c>
      <c r="L3" s="47" t="s">
        <v>19</v>
      </c>
      <c r="M3" s="47" t="s">
        <v>18</v>
      </c>
      <c r="N3" s="47" t="s">
        <v>19</v>
      </c>
      <c r="O3" s="47" t="s">
        <v>18</v>
      </c>
      <c r="P3" s="47" t="s">
        <v>19</v>
      </c>
      <c r="Q3" s="47" t="s">
        <v>18</v>
      </c>
      <c r="R3" s="47" t="s">
        <v>19</v>
      </c>
      <c r="S3" s="47" t="s">
        <v>23</v>
      </c>
      <c r="T3" s="47" t="s">
        <v>18</v>
      </c>
      <c r="U3" s="47" t="s">
        <v>19</v>
      </c>
      <c r="V3" s="47" t="s">
        <v>23</v>
      </c>
      <c r="W3" s="47" t="s">
        <v>18</v>
      </c>
      <c r="X3" s="47" t="s">
        <v>19</v>
      </c>
      <c r="Y3" s="47" t="s">
        <v>23</v>
      </c>
      <c r="Z3" s="47" t="s">
        <v>18</v>
      </c>
      <c r="AA3" s="47" t="s">
        <v>19</v>
      </c>
      <c r="AB3" s="47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7" t="s">
        <v>24</v>
      </c>
      <c r="AH3" s="17" t="s">
        <v>25</v>
      </c>
      <c r="AI3" s="17" t="s">
        <v>24</v>
      </c>
      <c r="AJ3" s="17" t="s">
        <v>25</v>
      </c>
      <c r="AK3" s="14" t="s">
        <v>24</v>
      </c>
      <c r="AL3" s="14" t="s">
        <v>25</v>
      </c>
      <c r="AM3" s="14" t="s">
        <v>24</v>
      </c>
      <c r="AN3" s="14" t="s">
        <v>25</v>
      </c>
      <c r="AO3" s="20" t="s">
        <v>74</v>
      </c>
    </row>
    <row r="4" spans="1:41" x14ac:dyDescent="0.25">
      <c r="A4" s="60" t="s">
        <v>26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3">
        <f>I4+AC4</f>
        <v>1.3305203226000122</v>
      </c>
      <c r="AH4" s="53">
        <f>K4+AD4</f>
        <v>2.1805188367981221</v>
      </c>
      <c r="AI4" s="55">
        <f>AG4*1.2</f>
        <v>1.5966243871200145</v>
      </c>
      <c r="AJ4" s="55">
        <f>AH4*1.2</f>
        <v>2.6166226041577465</v>
      </c>
      <c r="AK4" s="55">
        <f t="shared" ref="AK4:AK25" si="0">(Q4+W4)/B4</f>
        <v>1.3378944945866438</v>
      </c>
      <c r="AL4" s="55">
        <f t="shared" ref="AL4:AL25" si="1">(T4+Z4)/E4</f>
        <v>2.1815022088343299</v>
      </c>
      <c r="AM4" s="55">
        <f t="shared" ref="AM4:AM25" si="2">(R4+X4)/C4</f>
        <v>2.0532136351808479</v>
      </c>
      <c r="AN4" s="55">
        <f t="shared" ref="AN4:AN25" si="3">(U4+V4+AA4+AB4)/(F4+G4)</f>
        <v>3.0793226931744515</v>
      </c>
      <c r="AO4" s="55">
        <f>'30.06.2019'!AK4+'30.06.2019'!AL4</f>
        <v>3.5712000000000002</v>
      </c>
    </row>
    <row r="5" spans="1:41" x14ac:dyDescent="0.25">
      <c r="A5" s="60" t="s">
        <v>27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4">W5/B5</f>
        <v>0</v>
      </c>
      <c r="AD5" s="53">
        <f t="shared" ref="AD5:AD42" si="5">Z5/E5</f>
        <v>0</v>
      </c>
      <c r="AE5" s="53">
        <f t="shared" ref="AE5:AE42" si="6">(X5+Y5)/(C5+D5)</f>
        <v>0</v>
      </c>
      <c r="AF5" s="53">
        <f t="shared" ref="AF5:AF42" si="7">(AA5+AB5)/(F5+G5)</f>
        <v>0</v>
      </c>
      <c r="AG5" s="53">
        <f t="shared" ref="AG5:AG42" si="8">I5+AC5</f>
        <v>0.9</v>
      </c>
      <c r="AH5" s="53">
        <f t="shared" ref="AH5:AH42" si="9">K5+AD5</f>
        <v>1.0900000000000001</v>
      </c>
      <c r="AI5" s="55">
        <f t="shared" ref="AI5:AJ42" si="10">AG5*1.2</f>
        <v>1.08</v>
      </c>
      <c r="AJ5" s="55">
        <f t="shared" si="10"/>
        <v>1.3080000000000001</v>
      </c>
      <c r="AK5" s="55">
        <f t="shared" si="0"/>
        <v>0.83448706250065552</v>
      </c>
      <c r="AL5" s="55">
        <f t="shared" si="1"/>
        <v>1.0513394445204542</v>
      </c>
      <c r="AM5" s="55">
        <f t="shared" si="2"/>
        <v>0.77812921961415382</v>
      </c>
      <c r="AN5" s="55">
        <f t="shared" si="3"/>
        <v>1.2934140769794407</v>
      </c>
      <c r="AO5" s="55">
        <f>'30.06.2019'!AK5+'30.06.2019'!AL5</f>
        <v>3.3132000000000001</v>
      </c>
    </row>
    <row r="6" spans="1:41" s="15" customFormat="1" x14ac:dyDescent="0.25">
      <c r="A6" s="60" t="s">
        <v>28</v>
      </c>
      <c r="B6" s="63">
        <v>44.539000000000001</v>
      </c>
      <c r="C6" s="63">
        <v>0</v>
      </c>
      <c r="D6" s="63">
        <v>0</v>
      </c>
      <c r="E6" s="63">
        <v>43.347999999999999</v>
      </c>
      <c r="F6" s="63">
        <v>0</v>
      </c>
      <c r="G6" s="63">
        <v>0</v>
      </c>
      <c r="H6" s="63"/>
      <c r="I6" s="63">
        <v>0.73</v>
      </c>
      <c r="J6" s="63"/>
      <c r="K6" s="63">
        <v>0.59</v>
      </c>
      <c r="L6" s="63"/>
      <c r="M6" s="63">
        <v>0.88</v>
      </c>
      <c r="N6" s="63"/>
      <c r="O6" s="63">
        <v>0.71</v>
      </c>
      <c r="P6" s="63"/>
      <c r="Q6" s="63">
        <v>32.47</v>
      </c>
      <c r="R6" s="63"/>
      <c r="S6" s="63"/>
      <c r="T6" s="63">
        <v>25.533000000000001</v>
      </c>
      <c r="U6" s="63"/>
      <c r="V6" s="63"/>
      <c r="W6" s="63">
        <v>7.8680000000000003</v>
      </c>
      <c r="X6" s="63"/>
      <c r="Y6" s="63"/>
      <c r="Z6" s="63">
        <v>5.8470000000000004</v>
      </c>
      <c r="AA6" s="63"/>
      <c r="AB6" s="63"/>
      <c r="AC6" s="63">
        <f t="shared" si="4"/>
        <v>0.17665416825703317</v>
      </c>
      <c r="AD6" s="63">
        <f t="shared" si="5"/>
        <v>0.13488511580695767</v>
      </c>
      <c r="AE6" s="63"/>
      <c r="AF6" s="63"/>
      <c r="AG6" s="53">
        <f t="shared" si="8"/>
        <v>0.90665416825703316</v>
      </c>
      <c r="AH6" s="53">
        <f t="shared" si="9"/>
        <v>0.72488511580695758</v>
      </c>
      <c r="AI6" s="55">
        <f t="shared" si="10"/>
        <v>1.0879850019084398</v>
      </c>
      <c r="AJ6" s="55">
        <f t="shared" si="10"/>
        <v>0.86986213896834907</v>
      </c>
      <c r="AK6" s="64">
        <f t="shared" si="0"/>
        <v>0.90567816969397608</v>
      </c>
      <c r="AL6" s="64">
        <f t="shared" si="1"/>
        <v>0.72390883085724844</v>
      </c>
      <c r="AM6" s="64"/>
      <c r="AN6" s="64"/>
      <c r="AO6" s="55">
        <f>'30.06.2019'!AK6+'30.06.2019'!AL6</f>
        <v>1.8521523426703335</v>
      </c>
    </row>
    <row r="7" spans="1:41" x14ac:dyDescent="0.25">
      <c r="A7" s="6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11">I7*1.2</f>
        <v>0.95910406086235145</v>
      </c>
      <c r="N7" s="55">
        <f t="shared" si="11"/>
        <v>0.96185727023546108</v>
      </c>
      <c r="O7" s="55">
        <f t="shared" si="11"/>
        <v>1.3192409751053764</v>
      </c>
      <c r="P7" s="55">
        <f t="shared" si="11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3">
        <f t="shared" si="8"/>
        <v>0.79925338405195956</v>
      </c>
      <c r="AH7" s="53">
        <f t="shared" si="9"/>
        <v>1.0993674792544803</v>
      </c>
      <c r="AI7" s="55">
        <f t="shared" si="10"/>
        <v>0.95910406086235145</v>
      </c>
      <c r="AJ7" s="55">
        <f t="shared" si="10"/>
        <v>1.3192409751053764</v>
      </c>
      <c r="AK7" s="55">
        <f t="shared" si="0"/>
        <v>0.79925338405195956</v>
      </c>
      <c r="AL7" s="55">
        <f t="shared" si="1"/>
        <v>1.0993674792544803</v>
      </c>
      <c r="AM7" s="55">
        <f t="shared" si="2"/>
        <v>0.80154772519621764</v>
      </c>
      <c r="AN7" s="55">
        <f t="shared" si="3"/>
        <v>1.6965011825839753</v>
      </c>
      <c r="AO7" s="55">
        <f>'30.06.2019'!AK7+'30.06.2019'!AL7</f>
        <v>2.8907325929041985</v>
      </c>
    </row>
    <row r="8" spans="1:41" x14ac:dyDescent="0.25">
      <c r="A8" s="6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11"/>
        <v>0.95910406086235145</v>
      </c>
      <c r="N8" s="55">
        <f t="shared" si="11"/>
        <v>0.96185727023546108</v>
      </c>
      <c r="O8" s="55">
        <f t="shared" si="11"/>
        <v>1.3192409751053764</v>
      </c>
      <c r="P8" s="55">
        <f t="shared" si="11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12">W8/B8</f>
        <v>0</v>
      </c>
      <c r="AD8" s="53">
        <f t="shared" ref="AD8" si="13">Z8/E8</f>
        <v>0</v>
      </c>
      <c r="AE8" s="53">
        <f t="shared" ref="AE8" si="14">(X8+Y8)/(C8+D8)</f>
        <v>0</v>
      </c>
      <c r="AF8" s="53">
        <f t="shared" ref="AF8" si="15">(AA8+AB8)/(F8+G8)</f>
        <v>0</v>
      </c>
      <c r="AG8" s="53">
        <f t="shared" ref="AG8" si="16">I8+AC8</f>
        <v>0.79925338405195956</v>
      </c>
      <c r="AH8" s="53">
        <f t="shared" ref="AH8" si="17">K8+AD8</f>
        <v>1.0993674792544803</v>
      </c>
      <c r="AI8" s="55">
        <f t="shared" ref="AI8" si="18">AG8*1.2</f>
        <v>0.95910406086235145</v>
      </c>
      <c r="AJ8" s="55">
        <f t="shared" ref="AJ8" si="19">AH8*1.2</f>
        <v>1.3192409751053764</v>
      </c>
      <c r="AK8" s="55">
        <f t="shared" ref="AK8" si="20">(Q8+W8)/B8</f>
        <v>0.79925338405195956</v>
      </c>
      <c r="AL8" s="55">
        <f t="shared" ref="AL8" si="21">(T8+Z8)/E8</f>
        <v>1.0993674792544803</v>
      </c>
      <c r="AM8" s="55">
        <f t="shared" ref="AM8" si="22">(R8+X8)/C8</f>
        <v>0.80154772519621764</v>
      </c>
      <c r="AN8" s="55">
        <f t="shared" ref="AN8" si="23">(U8+V8+AA8+AB8)/(F8+G8)</f>
        <v>1.6965011825839753</v>
      </c>
      <c r="AO8" s="55">
        <f>'30.06.2019'!AK8+'30.06.2019'!AL8</f>
        <v>4.7497073346328094</v>
      </c>
    </row>
    <row r="9" spans="1:41" x14ac:dyDescent="0.25">
      <c r="A9" s="60" t="s">
        <v>31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3">
        <f t="shared" si="8"/>
        <v>0.88</v>
      </c>
      <c r="AH9" s="53">
        <f t="shared" si="9"/>
        <v>1.3</v>
      </c>
      <c r="AI9" s="55">
        <f t="shared" si="10"/>
        <v>1.056</v>
      </c>
      <c r="AJ9" s="55">
        <f t="shared" si="10"/>
        <v>1.56</v>
      </c>
      <c r="AK9" s="55">
        <f t="shared" si="0"/>
        <v>0.88003251834997398</v>
      </c>
      <c r="AL9" s="55">
        <f t="shared" si="1"/>
        <v>1.2995790594155217</v>
      </c>
      <c r="AM9" s="55">
        <f t="shared" si="2"/>
        <v>1.0519376194565246</v>
      </c>
      <c r="AN9" s="55">
        <f t="shared" si="3"/>
        <v>1.5630771489392941</v>
      </c>
      <c r="AO9" s="55">
        <f>'30.06.2019'!AK9+'30.06.2019'!AL9</f>
        <v>3.9</v>
      </c>
    </row>
    <row r="10" spans="1:41" x14ac:dyDescent="0.25">
      <c r="A10" s="60" t="s">
        <v>32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v>0.61</v>
      </c>
      <c r="J10" s="53">
        <v>0.71</v>
      </c>
      <c r="K10" s="53">
        <v>0.8</v>
      </c>
      <c r="L10" s="53">
        <v>0.84</v>
      </c>
      <c r="M10" s="53">
        <v>0.73199999999999998</v>
      </c>
      <c r="N10" s="53">
        <v>0.85199999999999998</v>
      </c>
      <c r="O10" s="53">
        <v>0.96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 s="53">
        <f t="shared" si="4"/>
        <v>1.0967769959169489E-2</v>
      </c>
      <c r="AD10" s="53">
        <f t="shared" si="5"/>
        <v>0</v>
      </c>
      <c r="AE10" s="53">
        <f t="shared" si="6"/>
        <v>0.10334020974245813</v>
      </c>
      <c r="AF10" s="53">
        <f t="shared" si="7"/>
        <v>0</v>
      </c>
      <c r="AG10" s="53">
        <f t="shared" si="8"/>
        <v>0.62096776995916947</v>
      </c>
      <c r="AH10" s="53">
        <f t="shared" si="9"/>
        <v>0.8</v>
      </c>
      <c r="AI10" s="55">
        <f t="shared" si="10"/>
        <v>0.74516132395100332</v>
      </c>
      <c r="AJ10" s="55">
        <f t="shared" si="10"/>
        <v>0.96</v>
      </c>
      <c r="AK10" s="55">
        <f t="shared" si="0"/>
        <v>0.61889388411085056</v>
      </c>
      <c r="AL10" s="55">
        <f t="shared" si="1"/>
        <v>0.79558602983379723</v>
      </c>
      <c r="AM10" s="55">
        <f t="shared" si="2"/>
        <v>0.81573140314685566</v>
      </c>
      <c r="AN10" s="55">
        <f t="shared" si="3"/>
        <v>0.84199271802577591</v>
      </c>
      <c r="AO10" s="55">
        <f>'30.06.2019'!AK10+'30.06.2019'!AL10</f>
        <v>2.3327999999999998</v>
      </c>
    </row>
    <row r="11" spans="1:41" x14ac:dyDescent="0.25">
      <c r="A11" s="60" t="s">
        <v>33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v>0.98</v>
      </c>
      <c r="J11" s="53">
        <v>0.98</v>
      </c>
      <c r="K11" s="53">
        <v>1.3</v>
      </c>
      <c r="L11" s="53">
        <v>1.3</v>
      </c>
      <c r="M11" s="53">
        <v>1.1759999999999999</v>
      </c>
      <c r="N11" s="53">
        <v>1.1759999999999999</v>
      </c>
      <c r="O11" s="53">
        <v>1.56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40.485999999999997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0</v>
      </c>
      <c r="AD11" s="53">
        <f t="shared" si="5"/>
        <v>0</v>
      </c>
      <c r="AE11" s="53">
        <f t="shared" si="6"/>
        <v>0</v>
      </c>
      <c r="AF11" s="53">
        <f t="shared" si="7"/>
        <v>0</v>
      </c>
      <c r="AG11" s="53">
        <f t="shared" si="8"/>
        <v>0.98</v>
      </c>
      <c r="AH11" s="53">
        <f t="shared" si="9"/>
        <v>1.3</v>
      </c>
      <c r="AI11" s="55">
        <f t="shared" si="10"/>
        <v>1.1759999999999999</v>
      </c>
      <c r="AJ11" s="55">
        <f t="shared" si="10"/>
        <v>1.56</v>
      </c>
      <c r="AK11" s="55">
        <f t="shared" si="0"/>
        <v>0.97989817704056492</v>
      </c>
      <c r="AL11" s="55">
        <f t="shared" si="1"/>
        <v>1.299988393108823</v>
      </c>
      <c r="AM11" s="55">
        <f t="shared" si="2"/>
        <v>0.98074142916150364</v>
      </c>
      <c r="AN11" s="55">
        <f t="shared" si="3"/>
        <v>1.7523994811932551</v>
      </c>
      <c r="AO11" s="55">
        <f>'30.06.2019'!AK11+'30.06.2019'!AL11</f>
        <v>4.0188220233299283</v>
      </c>
    </row>
    <row r="12" spans="1:41" s="15" customFormat="1" x14ac:dyDescent="0.25">
      <c r="A12" s="60" t="s">
        <v>34</v>
      </c>
      <c r="B12" s="63">
        <v>36.872999999999998</v>
      </c>
      <c r="C12" s="63">
        <v>11.788</v>
      </c>
      <c r="D12" s="63">
        <v>0</v>
      </c>
      <c r="E12" s="63">
        <v>36.313000000000002</v>
      </c>
      <c r="F12" s="63">
        <v>7.87</v>
      </c>
      <c r="G12" s="63">
        <v>0</v>
      </c>
      <c r="H12" s="63"/>
      <c r="I12" s="63">
        <v>0.8</v>
      </c>
      <c r="J12" s="63">
        <v>0.8</v>
      </c>
      <c r="K12" s="63">
        <v>1.6</v>
      </c>
      <c r="L12" s="63">
        <v>1.6</v>
      </c>
      <c r="M12" s="63">
        <v>0.96</v>
      </c>
      <c r="N12" s="63">
        <v>0.96</v>
      </c>
      <c r="O12" s="63">
        <v>1.92</v>
      </c>
      <c r="P12" s="63">
        <v>1.92</v>
      </c>
      <c r="Q12" s="63">
        <v>25.811</v>
      </c>
      <c r="R12" s="63">
        <v>8.2520000000000007</v>
      </c>
      <c r="S12" s="63">
        <v>0</v>
      </c>
      <c r="T12" s="63">
        <v>53.38</v>
      </c>
      <c r="U12" s="63">
        <v>11.569000000000001</v>
      </c>
      <c r="V12" s="63"/>
      <c r="W12" s="63"/>
      <c r="X12" s="63"/>
      <c r="Y12" s="63"/>
      <c r="Z12" s="63"/>
      <c r="AA12" s="63"/>
      <c r="AB12" s="63"/>
      <c r="AC12" s="63">
        <f t="shared" si="4"/>
        <v>0</v>
      </c>
      <c r="AD12" s="63">
        <f t="shared" si="5"/>
        <v>0</v>
      </c>
      <c r="AE12" s="63">
        <f t="shared" si="6"/>
        <v>0</v>
      </c>
      <c r="AF12" s="63">
        <f t="shared" si="7"/>
        <v>0</v>
      </c>
      <c r="AG12" s="53">
        <f t="shared" si="8"/>
        <v>0.8</v>
      </c>
      <c r="AH12" s="53">
        <f t="shared" si="9"/>
        <v>1.6</v>
      </c>
      <c r="AI12" s="55">
        <f t="shared" si="10"/>
        <v>0.96</v>
      </c>
      <c r="AJ12" s="55">
        <f t="shared" si="10"/>
        <v>1.92</v>
      </c>
      <c r="AK12" s="64">
        <f t="shared" si="0"/>
        <v>0.69999728798850114</v>
      </c>
      <c r="AL12" s="64">
        <f t="shared" si="1"/>
        <v>1.4699969707818137</v>
      </c>
      <c r="AM12" s="64">
        <f t="shared" si="2"/>
        <v>0.70003393281303028</v>
      </c>
      <c r="AN12" s="64">
        <f t="shared" si="3"/>
        <v>1.470012706480305</v>
      </c>
      <c r="AO12" s="55">
        <f>'30.06.2019'!AK12+'30.06.2019'!AL12</f>
        <v>3.456</v>
      </c>
    </row>
    <row r="13" spans="1:41" x14ac:dyDescent="0.25">
      <c r="A13" s="6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v>1.1499999999999999</v>
      </c>
      <c r="J13" s="53">
        <v>1.21</v>
      </c>
      <c r="K13" s="53">
        <v>1.3</v>
      </c>
      <c r="L13" s="53">
        <v>1.33</v>
      </c>
      <c r="M13" s="53">
        <v>1.38</v>
      </c>
      <c r="N13" s="53">
        <v>1.45</v>
      </c>
      <c r="O13" s="53">
        <v>1.56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 s="53">
        <f t="shared" si="4"/>
        <v>0</v>
      </c>
      <c r="AD13" s="53">
        <f t="shared" si="5"/>
        <v>0</v>
      </c>
      <c r="AE13" s="53">
        <f t="shared" si="6"/>
        <v>0</v>
      </c>
      <c r="AF13" s="53">
        <f t="shared" si="7"/>
        <v>0</v>
      </c>
      <c r="AG13" s="53">
        <f t="shared" si="8"/>
        <v>1.1499999999999999</v>
      </c>
      <c r="AH13" s="53">
        <f t="shared" si="9"/>
        <v>1.3</v>
      </c>
      <c r="AI13" s="55">
        <f t="shared" si="10"/>
        <v>1.38</v>
      </c>
      <c r="AJ13" s="55">
        <f t="shared" si="10"/>
        <v>1.56</v>
      </c>
      <c r="AK13" s="55">
        <f t="shared" si="0"/>
        <v>1.1520338946782789</v>
      </c>
      <c r="AL13" s="55">
        <f t="shared" si="1"/>
        <v>1.3016703656114941</v>
      </c>
      <c r="AM13" s="55">
        <f t="shared" si="2"/>
        <v>1.2099607267705321</v>
      </c>
      <c r="AN13" s="55">
        <f t="shared" si="3"/>
        <v>1.3286790266512165</v>
      </c>
      <c r="AO13" s="55">
        <f>'30.06.2019'!AK13+'30.06.2019'!AL13</f>
        <v>3.51</v>
      </c>
    </row>
    <row r="14" spans="1:41" x14ac:dyDescent="0.25">
      <c r="A14" s="60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5"/>
      <c r="AJ14" s="55"/>
      <c r="AK14" s="55"/>
      <c r="AL14" s="55"/>
      <c r="AM14" s="55"/>
      <c r="AN14" s="55"/>
      <c r="AO14" s="55">
        <f>'30.06.2019'!AK14+'30.06.2019'!AL14</f>
        <v>4.2780000000000005</v>
      </c>
    </row>
    <row r="15" spans="1:41" x14ac:dyDescent="0.25">
      <c r="A15" s="6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v>0.88</v>
      </c>
      <c r="J15" s="53">
        <v>0.88</v>
      </c>
      <c r="K15" s="53">
        <v>0.91</v>
      </c>
      <c r="L15" s="53">
        <v>0.91</v>
      </c>
      <c r="M15" s="53">
        <v>1.06</v>
      </c>
      <c r="N15" s="53">
        <v>1.06</v>
      </c>
      <c r="O15" s="53">
        <v>1.0900000000000001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 s="53">
        <f t="shared" si="4"/>
        <v>0.11849604637715984</v>
      </c>
      <c r="AD15" s="53">
        <f t="shared" si="5"/>
        <v>0.11882713454940048</v>
      </c>
      <c r="AE15" s="53">
        <f t="shared" si="6"/>
        <v>7.8722718617255022E-2</v>
      </c>
      <c r="AF15" s="53">
        <f t="shared" si="7"/>
        <v>6.5533099571828804E-2</v>
      </c>
      <c r="AG15" s="53">
        <f t="shared" si="8"/>
        <v>0.99849604637715983</v>
      </c>
      <c r="AH15" s="53">
        <f t="shared" si="9"/>
        <v>1.0288271345494004</v>
      </c>
      <c r="AI15" s="55">
        <f t="shared" si="10"/>
        <v>1.1981952556525917</v>
      </c>
      <c r="AJ15" s="55">
        <f t="shared" si="10"/>
        <v>1.2345925614592805</v>
      </c>
      <c r="AK15" s="55">
        <f t="shared" si="0"/>
        <v>0.99849814896860367</v>
      </c>
      <c r="AL15" s="55">
        <f t="shared" si="1"/>
        <v>1.0288065780725819</v>
      </c>
      <c r="AM15" s="55">
        <f t="shared" si="2"/>
        <v>0.95872857770616671</v>
      </c>
      <c r="AN15" s="55">
        <f t="shared" si="3"/>
        <v>0.97554666713653904</v>
      </c>
      <c r="AO15" s="55">
        <f>'30.06.2019'!AK15+'30.06.2019'!AL15</f>
        <v>2.9880000000000004</v>
      </c>
    </row>
    <row r="16" spans="1:41" s="15" customFormat="1" x14ac:dyDescent="0.25">
      <c r="A16" s="60" t="s">
        <v>38</v>
      </c>
      <c r="B16" s="63">
        <v>48.48</v>
      </c>
      <c r="C16" s="63">
        <v>6.8789999999999996</v>
      </c>
      <c r="D16" s="63">
        <v>7.4999999999999997E-2</v>
      </c>
      <c r="E16" s="63">
        <v>46.804000000000002</v>
      </c>
      <c r="F16" s="63">
        <v>4.7789999999999999</v>
      </c>
      <c r="G16" s="63"/>
      <c r="H16" s="63"/>
      <c r="I16" s="63">
        <v>1.1399999999999999</v>
      </c>
      <c r="J16" s="63">
        <v>1.68</v>
      </c>
      <c r="K16" s="63">
        <v>1.68</v>
      </c>
      <c r="L16" s="63">
        <v>2.71</v>
      </c>
      <c r="M16" s="63">
        <v>1.3680000000000001</v>
      </c>
      <c r="N16" s="63">
        <v>2.016</v>
      </c>
      <c r="O16" s="63">
        <v>2.016</v>
      </c>
      <c r="P16" s="63">
        <v>3.2519999999999998</v>
      </c>
      <c r="Q16" s="63">
        <v>55.267000000000003</v>
      </c>
      <c r="R16" s="63">
        <v>11.557</v>
      </c>
      <c r="S16" s="63">
        <v>0.126</v>
      </c>
      <c r="T16" s="63">
        <v>78.631</v>
      </c>
      <c r="U16" s="63">
        <v>12.951000000000001</v>
      </c>
      <c r="V16" s="63">
        <v>0</v>
      </c>
      <c r="W16" s="63">
        <v>7.694</v>
      </c>
      <c r="X16" s="63">
        <v>0.33</v>
      </c>
      <c r="Y16" s="63">
        <v>1.9E-2</v>
      </c>
      <c r="Z16" s="63">
        <v>0</v>
      </c>
      <c r="AA16" s="63">
        <v>0</v>
      </c>
      <c r="AB16" s="63">
        <v>0</v>
      </c>
      <c r="AC16" s="63">
        <f t="shared" si="4"/>
        <v>0.15870462046204623</v>
      </c>
      <c r="AD16" s="63">
        <f t="shared" si="5"/>
        <v>0</v>
      </c>
      <c r="AE16" s="63">
        <f t="shared" si="6"/>
        <v>5.0186942766752951E-2</v>
      </c>
      <c r="AF16" s="63">
        <f t="shared" si="7"/>
        <v>0</v>
      </c>
      <c r="AG16" s="53">
        <f t="shared" si="8"/>
        <v>1.298704620462046</v>
      </c>
      <c r="AH16" s="53">
        <f t="shared" si="9"/>
        <v>1.68</v>
      </c>
      <c r="AI16" s="55">
        <f t="shared" si="10"/>
        <v>1.5584455445544552</v>
      </c>
      <c r="AJ16" s="55">
        <f t="shared" si="10"/>
        <v>2.016</v>
      </c>
      <c r="AK16" s="64">
        <f t="shared" si="0"/>
        <v>1.2987004950495051</v>
      </c>
      <c r="AL16" s="64">
        <f t="shared" si="1"/>
        <v>1.6800059823946671</v>
      </c>
      <c r="AM16" s="64">
        <f t="shared" si="2"/>
        <v>1.7280127925570579</v>
      </c>
      <c r="AN16" s="64">
        <f t="shared" si="3"/>
        <v>2.7099811676082863</v>
      </c>
      <c r="AO16" s="55">
        <f>'30.06.2019'!AK16+'30.06.2019'!AL16</f>
        <v>3.9399317245438494</v>
      </c>
    </row>
    <row r="17" spans="1:41" x14ac:dyDescent="0.25">
      <c r="A17" s="60" t="s">
        <v>39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v>1.03</v>
      </c>
      <c r="J17" s="53">
        <v>0.84</v>
      </c>
      <c r="K17" s="53">
        <v>1.03</v>
      </c>
      <c r="L17" s="53">
        <v>0.84</v>
      </c>
      <c r="M17" s="53">
        <f>I17*1.2</f>
        <v>1.236</v>
      </c>
      <c r="N17" s="53">
        <f>J17*1.2</f>
        <v>1.008</v>
      </c>
      <c r="O17" s="53">
        <f>K17*1.2</f>
        <v>1.236</v>
      </c>
      <c r="P17" s="53">
        <f>L17*1.2</f>
        <v>1.008</v>
      </c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/>
      <c r="AB17" s="53"/>
      <c r="AC17" s="53">
        <f t="shared" si="4"/>
        <v>6.9620980531868437E-2</v>
      </c>
      <c r="AD17" s="53">
        <f t="shared" si="5"/>
        <v>3.5452454816255349E-2</v>
      </c>
      <c r="AE17" s="53">
        <f t="shared" si="6"/>
        <v>6.6647452986526398E-2</v>
      </c>
      <c r="AF17" s="53">
        <f t="shared" si="7"/>
        <v>0</v>
      </c>
      <c r="AG17" s="53">
        <f t="shared" si="8"/>
        <v>1.0996209805318684</v>
      </c>
      <c r="AH17" s="53">
        <f t="shared" si="9"/>
        <v>1.0654524548162554</v>
      </c>
      <c r="AI17" s="55">
        <f t="shared" si="10"/>
        <v>1.319545176638242</v>
      </c>
      <c r="AJ17" s="55">
        <f t="shared" si="10"/>
        <v>1.2785429457795063</v>
      </c>
      <c r="AK17" s="55">
        <f t="shared" si="0"/>
        <v>0.51169926678465538</v>
      </c>
      <c r="AL17" s="55">
        <f t="shared" si="1"/>
        <v>1.0327977651216991</v>
      </c>
      <c r="AM17" s="55">
        <f t="shared" si="2"/>
        <v>0.87509244802366659</v>
      </c>
      <c r="AN17" s="55">
        <f t="shared" si="3"/>
        <v>0.79187448988845555</v>
      </c>
      <c r="AO17" s="55">
        <f>'30.06.2019'!AK17+'30.06.2019'!AL17</f>
        <v>3.8279999999999994</v>
      </c>
    </row>
    <row r="18" spans="1:41" x14ac:dyDescent="0.25">
      <c r="A18" s="60" t="s">
        <v>40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v>0.88</v>
      </c>
      <c r="J18" s="53">
        <v>1.06</v>
      </c>
      <c r="K18" s="53">
        <v>1.64</v>
      </c>
      <c r="L18" s="53">
        <v>1.97</v>
      </c>
      <c r="M18" s="53">
        <v>1.06</v>
      </c>
      <c r="N18" s="53">
        <v>1.27</v>
      </c>
      <c r="O18" s="53">
        <v>1.97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f t="shared" si="4"/>
        <v>0</v>
      </c>
      <c r="AD18" s="53">
        <f t="shared" si="5"/>
        <v>0</v>
      </c>
      <c r="AE18" s="53">
        <f t="shared" si="6"/>
        <v>0</v>
      </c>
      <c r="AF18" s="53">
        <f t="shared" si="7"/>
        <v>0</v>
      </c>
      <c r="AG18" s="53">
        <f t="shared" si="8"/>
        <v>0.88</v>
      </c>
      <c r="AH18" s="53">
        <f t="shared" si="9"/>
        <v>1.64</v>
      </c>
      <c r="AI18" s="55">
        <f t="shared" si="10"/>
        <v>1.056</v>
      </c>
      <c r="AJ18" s="55">
        <f t="shared" si="10"/>
        <v>1.9679999999999997</v>
      </c>
      <c r="AK18" s="55">
        <f t="shared" si="0"/>
        <v>0.87942701671976364</v>
      </c>
      <c r="AL18" s="55">
        <f t="shared" si="1"/>
        <v>1.639238711141366</v>
      </c>
      <c r="AM18" s="55">
        <f t="shared" si="2"/>
        <v>1.0438565051643804</v>
      </c>
      <c r="AN18" s="55">
        <f t="shared" si="3"/>
        <v>1.8885325850953669</v>
      </c>
      <c r="AO18" s="55">
        <f>'30.06.2019'!AK18+'30.06.2019'!AL18</f>
        <v>4.3680000000000003</v>
      </c>
    </row>
    <row r="19" spans="1:41" x14ac:dyDescent="0.25">
      <c r="A19" s="62" t="s">
        <v>41</v>
      </c>
      <c r="B19" s="53" t="s">
        <v>69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>
        <f t="shared" si="8"/>
        <v>0</v>
      </c>
      <c r="AH19" s="53">
        <f t="shared" si="9"/>
        <v>0</v>
      </c>
      <c r="AI19" s="55">
        <f t="shared" si="10"/>
        <v>0</v>
      </c>
      <c r="AJ19" s="55">
        <f t="shared" si="10"/>
        <v>0</v>
      </c>
      <c r="AK19" s="55"/>
      <c r="AL19" s="55"/>
      <c r="AM19" s="55"/>
      <c r="AN19" s="55"/>
      <c r="AO19" s="55">
        <f>'30.06.2019'!AK19+'30.06.2019'!AL19</f>
        <v>3.1301104623229028</v>
      </c>
    </row>
    <row r="20" spans="1:41" x14ac:dyDescent="0.25">
      <c r="A20" s="60" t="s">
        <v>42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4">
        <f>Q20/B20</f>
        <v>0.87777395318700902</v>
      </c>
      <c r="J20" s="54">
        <f>R20/C20</f>
        <v>0.94025494872921966</v>
      </c>
      <c r="K20" s="54">
        <f>T20/E20</f>
        <v>1.6651235270605973</v>
      </c>
      <c r="L20" s="54">
        <f>U20/F20</f>
        <v>2.1628588419743742</v>
      </c>
      <c r="M20" s="55">
        <f>I20*1.2</f>
        <v>1.0533287438244108</v>
      </c>
      <c r="N20" s="55">
        <f>J20*1.2</f>
        <v>1.1283059384750636</v>
      </c>
      <c r="O20" s="55">
        <f>K20*1.2</f>
        <v>1.9981482324727167</v>
      </c>
      <c r="P20" s="55">
        <f>L20*1.2</f>
        <v>2.5954306103692488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 s="53">
        <f t="shared" si="4"/>
        <v>5.9174293350611491E-3</v>
      </c>
      <c r="AD20" s="53">
        <f t="shared" si="5"/>
        <v>5.889227873654812E-3</v>
      </c>
      <c r="AE20" s="53">
        <f t="shared" si="6"/>
        <v>1.4628205774898577E-3</v>
      </c>
      <c r="AF20" s="53">
        <f t="shared" si="7"/>
        <v>9.4609936746499425E-4</v>
      </c>
      <c r="AG20" s="53">
        <f t="shared" si="8"/>
        <v>0.88369138252207013</v>
      </c>
      <c r="AH20" s="53">
        <f t="shared" si="9"/>
        <v>1.6710127549342522</v>
      </c>
      <c r="AI20" s="55">
        <f t="shared" si="10"/>
        <v>1.0604296590264841</v>
      </c>
      <c r="AJ20" s="55">
        <f t="shared" si="10"/>
        <v>2.0052153059211024</v>
      </c>
      <c r="AK20" s="55">
        <f t="shared" si="0"/>
        <v>0.88369138252207025</v>
      </c>
      <c r="AL20" s="55">
        <f t="shared" si="1"/>
        <v>1.6710127549342522</v>
      </c>
      <c r="AM20" s="55">
        <f t="shared" si="2"/>
        <v>0.94171776930670958</v>
      </c>
      <c r="AN20" s="55">
        <f t="shared" si="3"/>
        <v>2.1638049413418394</v>
      </c>
      <c r="AO20" s="55" t="e">
        <f>'30.06.2019'!AK20+'30.06.2019'!AL20</f>
        <v>#DIV/0!</v>
      </c>
    </row>
    <row r="21" spans="1:41" x14ac:dyDescent="0.25">
      <c r="A21" s="60" t="s">
        <v>101</v>
      </c>
      <c r="B21" s="63">
        <v>27.053999999999998</v>
      </c>
      <c r="C21" s="63">
        <v>8.9260000000000002</v>
      </c>
      <c r="D21" s="63">
        <v>0</v>
      </c>
      <c r="E21" s="63">
        <v>24.202999999999999</v>
      </c>
      <c r="F21" s="63">
        <v>3.0680000000000001</v>
      </c>
      <c r="G21" s="63">
        <v>0</v>
      </c>
      <c r="H21" s="63"/>
      <c r="I21" s="63">
        <v>0.8</v>
      </c>
      <c r="J21" s="63">
        <v>0.8</v>
      </c>
      <c r="K21" s="63">
        <v>1.1399999999999999</v>
      </c>
      <c r="L21" s="63">
        <v>1.1399999999999999</v>
      </c>
      <c r="M21" s="63">
        <v>0.96</v>
      </c>
      <c r="N21" s="63">
        <v>0.96</v>
      </c>
      <c r="O21" s="63">
        <v>1.37</v>
      </c>
      <c r="P21" s="63">
        <v>1.37</v>
      </c>
      <c r="Q21" s="63">
        <v>20.622</v>
      </c>
      <c r="R21" s="63">
        <v>8.1769999999999996</v>
      </c>
      <c r="S21" s="63">
        <v>0</v>
      </c>
      <c r="T21" s="63">
        <v>26.148</v>
      </c>
      <c r="U21" s="63">
        <v>4.976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f t="shared" ref="AC21" si="24">W21/B21</f>
        <v>0</v>
      </c>
      <c r="AD21" s="63">
        <f t="shared" ref="AD21" si="25">Z21/E21</f>
        <v>0</v>
      </c>
      <c r="AE21" s="63">
        <f t="shared" ref="AE21" si="26">(X21+Y21)/(C21+D21)</f>
        <v>0</v>
      </c>
      <c r="AF21" s="63">
        <f t="shared" ref="AF21" si="27">(AA21+AB21)/(F21+G21)</f>
        <v>0</v>
      </c>
      <c r="AG21" s="53">
        <f t="shared" ref="AG21" si="28">I21+AC21</f>
        <v>0.8</v>
      </c>
      <c r="AH21" s="53">
        <f t="shared" ref="AH21" si="29">K21+AD21</f>
        <v>1.1399999999999999</v>
      </c>
      <c r="AI21" s="55">
        <f t="shared" ref="AI21" si="30">AG21*1.2</f>
        <v>0.96</v>
      </c>
      <c r="AJ21" s="55">
        <f t="shared" ref="AJ21" si="31">AH21*1.2</f>
        <v>1.3679999999999999</v>
      </c>
      <c r="AK21" s="64">
        <f t="shared" ref="AK21" si="32">(Q21+W21)/B21</f>
        <v>0.76225327123530717</v>
      </c>
      <c r="AL21" s="64">
        <f t="shared" ref="AL21" si="33">(T21+Z21)/E21</f>
        <v>1.0803619386026526</v>
      </c>
      <c r="AM21" s="64">
        <f t="shared" ref="AM21" si="34">(R21+X21)/C21</f>
        <v>0.9160878332959892</v>
      </c>
      <c r="AN21" s="64">
        <f t="shared" ref="AN21" si="35">(U21+V21+AA21+AB21)/(F21+G21)</f>
        <v>1.621903520208605</v>
      </c>
      <c r="AO21" s="55">
        <f>'30.06.2019'!AK21+'30.06.2019'!AL21</f>
        <v>2.6399999999999997</v>
      </c>
    </row>
    <row r="22" spans="1:41" s="15" customFormat="1" x14ac:dyDescent="0.25">
      <c r="A22" s="60" t="s">
        <v>43</v>
      </c>
      <c r="B22" s="63">
        <v>27.053999999999998</v>
      </c>
      <c r="C22" s="63">
        <v>8.9260000000000002</v>
      </c>
      <c r="D22" s="63">
        <v>0</v>
      </c>
      <c r="E22" s="63">
        <v>24.202999999999999</v>
      </c>
      <c r="F22" s="63">
        <v>3.0680000000000001</v>
      </c>
      <c r="G22" s="63">
        <v>0</v>
      </c>
      <c r="H22" s="63"/>
      <c r="I22" s="63">
        <v>0.8</v>
      </c>
      <c r="J22" s="63">
        <v>0.8</v>
      </c>
      <c r="K22" s="63">
        <v>1.1399999999999999</v>
      </c>
      <c r="L22" s="63">
        <v>1.1399999999999999</v>
      </c>
      <c r="M22" s="63">
        <v>0.96</v>
      </c>
      <c r="N22" s="63">
        <v>0.96</v>
      </c>
      <c r="O22" s="63">
        <v>1.37</v>
      </c>
      <c r="P22" s="63">
        <v>1.37</v>
      </c>
      <c r="Q22" s="63">
        <v>20.622</v>
      </c>
      <c r="R22" s="63">
        <v>8.1769999999999996</v>
      </c>
      <c r="S22" s="63">
        <v>0</v>
      </c>
      <c r="T22" s="63">
        <v>26.148</v>
      </c>
      <c r="U22" s="63">
        <v>4.976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f t="shared" si="4"/>
        <v>0</v>
      </c>
      <c r="AD22" s="63">
        <f t="shared" si="5"/>
        <v>0</v>
      </c>
      <c r="AE22" s="63">
        <f t="shared" si="6"/>
        <v>0</v>
      </c>
      <c r="AF22" s="63">
        <f t="shared" si="7"/>
        <v>0</v>
      </c>
      <c r="AG22" s="53">
        <f t="shared" si="8"/>
        <v>0.8</v>
      </c>
      <c r="AH22" s="53">
        <f t="shared" si="9"/>
        <v>1.1399999999999999</v>
      </c>
      <c r="AI22" s="55">
        <f t="shared" si="10"/>
        <v>0.96</v>
      </c>
      <c r="AJ22" s="55">
        <f t="shared" si="10"/>
        <v>1.3679999999999999</v>
      </c>
      <c r="AK22" s="64">
        <f t="shared" si="0"/>
        <v>0.76225327123530717</v>
      </c>
      <c r="AL22" s="64">
        <f t="shared" si="1"/>
        <v>1.0803619386026526</v>
      </c>
      <c r="AM22" s="64">
        <f t="shared" si="2"/>
        <v>0.9160878332959892</v>
      </c>
      <c r="AN22" s="64">
        <f t="shared" si="3"/>
        <v>1.621903520208605</v>
      </c>
      <c r="AO22" s="55">
        <f>'30.06.2019'!AK22+'30.06.2019'!AL22</f>
        <v>3.8580000000000001</v>
      </c>
    </row>
    <row r="23" spans="1:41" x14ac:dyDescent="0.25">
      <c r="A23" s="60" t="s">
        <v>44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3">
        <f t="shared" si="8"/>
        <v>1.1100000000000001</v>
      </c>
      <c r="AH23" s="53">
        <f t="shared" si="9"/>
        <v>1.42</v>
      </c>
      <c r="AI23" s="55">
        <f t="shared" si="10"/>
        <v>1.3320000000000001</v>
      </c>
      <c r="AJ23" s="55">
        <f t="shared" si="10"/>
        <v>1.704</v>
      </c>
      <c r="AK23" s="55">
        <f t="shared" si="0"/>
        <v>1.0845812438757276</v>
      </c>
      <c r="AL23" s="55">
        <f t="shared" si="1"/>
        <v>1.373533830622842</v>
      </c>
      <c r="AM23" s="55">
        <f t="shared" si="2"/>
        <v>1.080019864260884</v>
      </c>
      <c r="AN23" s="55">
        <f t="shared" si="3"/>
        <v>1.3716961563845502</v>
      </c>
      <c r="AO23" s="55">
        <f>'30.06.2019'!AK23+'30.06.2019'!AL23</f>
        <v>4.1509338837442815</v>
      </c>
    </row>
    <row r="24" spans="1:41" s="15" customFormat="1" x14ac:dyDescent="0.25">
      <c r="A24" s="60" t="s">
        <v>45</v>
      </c>
      <c r="B24" s="63">
        <v>65.808000000000007</v>
      </c>
      <c r="C24" s="63">
        <v>30.744</v>
      </c>
      <c r="D24" s="63">
        <v>0</v>
      </c>
      <c r="E24" s="63">
        <v>62.63</v>
      </c>
      <c r="F24" s="63">
        <v>20.655000000000001</v>
      </c>
      <c r="G24" s="63"/>
      <c r="H24" s="63"/>
      <c r="I24" s="63">
        <v>0.89</v>
      </c>
      <c r="J24" s="63">
        <v>1.28</v>
      </c>
      <c r="K24" s="63">
        <v>0.89</v>
      </c>
      <c r="L24" s="63">
        <v>1.28</v>
      </c>
      <c r="M24" s="63">
        <v>1.0680000000000001</v>
      </c>
      <c r="N24" s="63">
        <v>1.536</v>
      </c>
      <c r="O24" s="63">
        <v>1.0680000000000001</v>
      </c>
      <c r="P24" s="63">
        <v>1.536</v>
      </c>
      <c r="Q24" s="63">
        <v>58.569000000000003</v>
      </c>
      <c r="R24" s="63">
        <v>39.351999999999997</v>
      </c>
      <c r="S24" s="63">
        <v>0</v>
      </c>
      <c r="T24" s="63">
        <v>56.006</v>
      </c>
      <c r="U24" s="63">
        <v>30.353000000000002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f t="shared" si="4"/>
        <v>0</v>
      </c>
      <c r="AD24" s="63">
        <f t="shared" si="5"/>
        <v>0</v>
      </c>
      <c r="AE24" s="63">
        <f t="shared" si="6"/>
        <v>0</v>
      </c>
      <c r="AF24" s="63">
        <f t="shared" si="7"/>
        <v>0</v>
      </c>
      <c r="AG24" s="53">
        <f t="shared" si="8"/>
        <v>0.89</v>
      </c>
      <c r="AH24" s="53">
        <f t="shared" si="9"/>
        <v>0.89</v>
      </c>
      <c r="AI24" s="55">
        <f t="shared" si="10"/>
        <v>1.0680000000000001</v>
      </c>
      <c r="AJ24" s="55">
        <f t="shared" si="10"/>
        <v>1.0680000000000001</v>
      </c>
      <c r="AK24" s="64">
        <f t="shared" si="0"/>
        <v>0.88999817651349378</v>
      </c>
      <c r="AL24" s="64">
        <f t="shared" si="1"/>
        <v>0.8942359891425834</v>
      </c>
      <c r="AM24" s="64">
        <f t="shared" si="2"/>
        <v>1.2799895914650012</v>
      </c>
      <c r="AN24" s="64">
        <f t="shared" si="3"/>
        <v>1.469523117889131</v>
      </c>
      <c r="AO24" s="55">
        <f>'30.06.2019'!AK24+'30.06.2019'!AL24</f>
        <v>2.7</v>
      </c>
    </row>
    <row r="25" spans="1:41" x14ac:dyDescent="0.25">
      <c r="A25" s="60" t="s">
        <v>46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3">
        <f t="shared" si="8"/>
        <v>0.75</v>
      </c>
      <c r="AH25" s="53">
        <f t="shared" si="9"/>
        <v>1.24</v>
      </c>
      <c r="AI25" s="55">
        <f t="shared" si="10"/>
        <v>0.89999999999999991</v>
      </c>
      <c r="AJ25" s="55">
        <f t="shared" si="10"/>
        <v>1.488</v>
      </c>
      <c r="AK25" s="55">
        <f t="shared" si="0"/>
        <v>0.75615624673314896</v>
      </c>
      <c r="AL25" s="55">
        <f t="shared" si="1"/>
        <v>1.2315762399589876</v>
      </c>
      <c r="AM25" s="55">
        <f t="shared" si="2"/>
        <v>0.65771646125267458</v>
      </c>
      <c r="AN25" s="55">
        <f t="shared" si="3"/>
        <v>1.1102469659745284</v>
      </c>
      <c r="AO25" s="55">
        <f>'30.06.2019'!AK25+'30.06.2019'!AL25</f>
        <v>3.516</v>
      </c>
    </row>
    <row r="26" spans="1:41" x14ac:dyDescent="0.25">
      <c r="A26" s="60" t="s">
        <v>47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3">
        <f t="shared" si="8"/>
        <v>0.95</v>
      </c>
      <c r="AH26" s="53">
        <f t="shared" si="9"/>
        <v>1.2</v>
      </c>
      <c r="AI26" s="55">
        <f t="shared" si="10"/>
        <v>1.1399999999999999</v>
      </c>
      <c r="AJ26" s="55">
        <f t="shared" si="10"/>
        <v>1.44</v>
      </c>
      <c r="AK26" s="55">
        <f>(Q26+W26)/B26</f>
        <v>0.94997561885093085</v>
      </c>
      <c r="AL26" s="55">
        <f>(T26+Z26)/E26</f>
        <v>1.199990389697756</v>
      </c>
      <c r="AM26" s="55">
        <f>(R26+X26)/C26</f>
        <v>1.0500039249548629</v>
      </c>
      <c r="AN26" s="55">
        <f>(U26+V26+AA26+AB26)/(F26+G26)</f>
        <v>1.4598601909633748</v>
      </c>
      <c r="AO26" s="55">
        <f>'30.06.2019'!AK26+'30.06.2019'!AL26</f>
        <v>2.6760000000000002</v>
      </c>
    </row>
    <row r="27" spans="1:41" s="15" customFormat="1" x14ac:dyDescent="0.25">
      <c r="A27" s="62" t="s">
        <v>48</v>
      </c>
      <c r="B27" s="63">
        <v>86.088999999999999</v>
      </c>
      <c r="C27" s="63">
        <v>29.715</v>
      </c>
      <c r="D27" s="63">
        <v>1.278</v>
      </c>
      <c r="E27" s="63">
        <v>83.031999999999996</v>
      </c>
      <c r="F27" s="63">
        <v>161.767</v>
      </c>
      <c r="G27" s="63">
        <v>6.4000000000000001E-2</v>
      </c>
      <c r="H27" s="63"/>
      <c r="I27" s="63">
        <v>0.62</v>
      </c>
      <c r="J27" s="63">
        <v>0.9</v>
      </c>
      <c r="K27" s="63">
        <v>1.22</v>
      </c>
      <c r="L27" s="63">
        <v>1.38</v>
      </c>
      <c r="M27" s="63">
        <f>I27*1.2</f>
        <v>0.74399999999999999</v>
      </c>
      <c r="N27" s="63">
        <f>J27*1.2</f>
        <v>1.08</v>
      </c>
      <c r="O27" s="63">
        <f>K27*1.2</f>
        <v>1.464</v>
      </c>
      <c r="P27" s="63">
        <f>L27*1.2</f>
        <v>1.6559999999999999</v>
      </c>
      <c r="Q27" s="63">
        <v>53.636000000000003</v>
      </c>
      <c r="R27" s="63">
        <v>26.614999999999998</v>
      </c>
      <c r="S27" s="63">
        <v>1.1499999999999999</v>
      </c>
      <c r="T27" s="63">
        <v>100.179</v>
      </c>
      <c r="U27" s="63">
        <v>239.465</v>
      </c>
      <c r="V27" s="63">
        <v>8.7999999999999995E-2</v>
      </c>
      <c r="W27" s="63"/>
      <c r="X27" s="63"/>
      <c r="Y27" s="63"/>
      <c r="Z27" s="63"/>
      <c r="AA27" s="63"/>
      <c r="AB27" s="63"/>
      <c r="AC27" s="63">
        <f t="shared" si="4"/>
        <v>0</v>
      </c>
      <c r="AD27" s="63">
        <f t="shared" si="5"/>
        <v>0</v>
      </c>
      <c r="AE27" s="63">
        <f t="shared" si="6"/>
        <v>0</v>
      </c>
      <c r="AF27" s="63">
        <f t="shared" si="7"/>
        <v>0</v>
      </c>
      <c r="AG27" s="53">
        <f t="shared" si="8"/>
        <v>0.62</v>
      </c>
      <c r="AH27" s="53">
        <f t="shared" si="9"/>
        <v>1.22</v>
      </c>
      <c r="AI27" s="55">
        <f t="shared" si="10"/>
        <v>0.74399999999999999</v>
      </c>
      <c r="AJ27" s="55">
        <f t="shared" si="10"/>
        <v>1.464</v>
      </c>
      <c r="AK27" s="64">
        <f t="shared" ref="AK27:AK42" si="36">(Q27+W27)/B27</f>
        <v>0.62302965535666577</v>
      </c>
      <c r="AL27" s="64">
        <f t="shared" ref="AL27:AL42" si="37">(T27+Z27)/E27</f>
        <v>1.2065107428461317</v>
      </c>
      <c r="AM27" s="64">
        <f t="shared" ref="AM27:AM42" si="38">(R27+X27)/C27</f>
        <v>0.89567558472152109</v>
      </c>
      <c r="AN27" s="64">
        <f t="shared" ref="AN27:AN42" si="39">(U27+V27+AA27+AB27)/(F27+G27)</f>
        <v>1.4802664508036163</v>
      </c>
      <c r="AO27" s="55">
        <f>'30.06.2019'!AK27+'30.06.2019'!AL27</f>
        <v>2.82</v>
      </c>
    </row>
    <row r="28" spans="1:41" x14ac:dyDescent="0.25">
      <c r="A28" s="60" t="s">
        <v>49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3">
        <f t="shared" si="8"/>
        <v>0.76400000000000001</v>
      </c>
      <c r="AH28" s="53">
        <f t="shared" si="9"/>
        <v>0.64500000000000002</v>
      </c>
      <c r="AI28" s="55">
        <f t="shared" si="10"/>
        <v>0.91679999999999995</v>
      </c>
      <c r="AJ28" s="55">
        <f t="shared" si="10"/>
        <v>0.77400000000000002</v>
      </c>
      <c r="AK28" s="55">
        <f t="shared" si="36"/>
        <v>0.76399873769748139</v>
      </c>
      <c r="AL28" s="55">
        <f t="shared" si="37"/>
        <v>0.64499962748652739</v>
      </c>
      <c r="AM28" s="55">
        <f t="shared" si="38"/>
        <v>0.76400345399595515</v>
      </c>
      <c r="AN28" s="55">
        <f t="shared" si="39"/>
        <v>0.64499891706945289</v>
      </c>
      <c r="AO28" s="55">
        <f>'30.06.2019'!AK28+'30.06.2019'!AL28</f>
        <v>2.76</v>
      </c>
    </row>
    <row r="29" spans="1:41" x14ac:dyDescent="0.25">
      <c r="A29" s="60" t="s">
        <v>50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5"/>
      <c r="AJ29" s="55"/>
      <c r="AK29" s="55"/>
      <c r="AL29" s="55"/>
      <c r="AM29" s="55"/>
      <c r="AN29" s="55"/>
      <c r="AO29" s="55">
        <f>'30.06.2019'!AK29+'30.06.2019'!AL29</f>
        <v>5.0399999999999991</v>
      </c>
    </row>
    <row r="30" spans="1:41" x14ac:dyDescent="0.25">
      <c r="A30" s="60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/>
      <c r="AJ30" s="55"/>
      <c r="AK30" s="55"/>
      <c r="AL30" s="55"/>
      <c r="AM30" s="55"/>
      <c r="AN30" s="55"/>
      <c r="AO30" s="55">
        <f>'30.06.2019'!AK30+'30.06.2019'!AL30</f>
        <v>3.0927767313019388</v>
      </c>
    </row>
    <row r="31" spans="1:41" x14ac:dyDescent="0.25">
      <c r="A31" s="60" t="s">
        <v>52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3">
        <f t="shared" si="8"/>
        <v>0.71</v>
      </c>
      <c r="AH31" s="53">
        <f t="shared" si="9"/>
        <v>0.94</v>
      </c>
      <c r="AI31" s="55">
        <f t="shared" si="10"/>
        <v>0.85199999999999998</v>
      </c>
      <c r="AJ31" s="55">
        <f t="shared" si="10"/>
        <v>1.1279999999999999</v>
      </c>
      <c r="AK31" s="55">
        <f t="shared" si="36"/>
        <v>0.72615968478812642</v>
      </c>
      <c r="AL31" s="55">
        <f t="shared" si="37"/>
        <v>0.91472088969194165</v>
      </c>
      <c r="AM31" s="55">
        <f t="shared" si="38"/>
        <v>0.71665866739007955</v>
      </c>
      <c r="AN31" s="55">
        <f t="shared" si="39"/>
        <v>0.93633352400462933</v>
      </c>
      <c r="AO31" s="55">
        <f>'30.06.2019'!AK31+'30.06.2019'!AL31</f>
        <v>3.0935999999999995</v>
      </c>
    </row>
    <row r="32" spans="1:41" s="15" customFormat="1" x14ac:dyDescent="0.25">
      <c r="A32" s="60" t="s">
        <v>53</v>
      </c>
      <c r="B32" s="63">
        <v>64.039000000000001</v>
      </c>
      <c r="C32" s="63">
        <v>43.48</v>
      </c>
      <c r="D32" s="63"/>
      <c r="E32" s="63">
        <v>50.304000000000002</v>
      </c>
      <c r="F32" s="63">
        <v>116.218</v>
      </c>
      <c r="G32" s="63"/>
      <c r="H32" s="63"/>
      <c r="I32" s="63">
        <v>1.1399999999999999</v>
      </c>
      <c r="J32" s="63">
        <v>1.29</v>
      </c>
      <c r="K32" s="63">
        <v>1.1399999999999999</v>
      </c>
      <c r="L32" s="63">
        <v>2</v>
      </c>
      <c r="M32" s="63">
        <v>1.3680000000000001</v>
      </c>
      <c r="N32" s="63">
        <v>1.548</v>
      </c>
      <c r="O32" s="63">
        <v>1.3680000000000001</v>
      </c>
      <c r="P32" s="63">
        <v>2.4</v>
      </c>
      <c r="Q32" s="63">
        <v>72.759</v>
      </c>
      <c r="R32" s="63">
        <v>56.183</v>
      </c>
      <c r="S32" s="63"/>
      <c r="T32" s="63">
        <v>57.56</v>
      </c>
      <c r="U32" s="63">
        <v>232.012</v>
      </c>
      <c r="V32" s="63"/>
      <c r="W32" s="63"/>
      <c r="X32" s="63"/>
      <c r="Y32" s="63"/>
      <c r="Z32" s="63"/>
      <c r="AA32" s="63"/>
      <c r="AB32" s="63"/>
      <c r="AC32" s="63">
        <v>0</v>
      </c>
      <c r="AD32" s="63">
        <v>0</v>
      </c>
      <c r="AE32" s="63">
        <v>0</v>
      </c>
      <c r="AF32" s="63">
        <v>0</v>
      </c>
      <c r="AG32" s="53">
        <f t="shared" si="8"/>
        <v>1.1399999999999999</v>
      </c>
      <c r="AH32" s="53">
        <f t="shared" si="9"/>
        <v>1.1399999999999999</v>
      </c>
      <c r="AI32" s="55">
        <f t="shared" si="10"/>
        <v>1.3679999999999999</v>
      </c>
      <c r="AJ32" s="55">
        <f t="shared" si="10"/>
        <v>1.3679999999999999</v>
      </c>
      <c r="AK32" s="64">
        <f t="shared" si="36"/>
        <v>1.1361670232202252</v>
      </c>
      <c r="AL32" s="64">
        <f t="shared" si="37"/>
        <v>1.1442430025445292</v>
      </c>
      <c r="AM32" s="64">
        <f t="shared" si="38"/>
        <v>1.2921573137074518</v>
      </c>
      <c r="AN32" s="64">
        <f t="shared" si="39"/>
        <v>1.9963516839043864</v>
      </c>
      <c r="AO32" s="55">
        <f>'30.06.2019'!AK32+'30.06.2019'!AL32</f>
        <v>2.1120000000000001</v>
      </c>
    </row>
    <row r="33" spans="1:41" x14ac:dyDescent="0.25">
      <c r="A33" s="60" t="s">
        <v>54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3">
        <f t="shared" si="8"/>
        <v>0.77</v>
      </c>
      <c r="AH33" s="53">
        <f t="shared" si="9"/>
        <v>0.59</v>
      </c>
      <c r="AI33" s="55">
        <f t="shared" si="10"/>
        <v>0.92399999999999993</v>
      </c>
      <c r="AJ33" s="55">
        <f t="shared" si="10"/>
        <v>0.70799999999999996</v>
      </c>
      <c r="AK33" s="55">
        <f t="shared" si="36"/>
        <v>0.76098776051466765</v>
      </c>
      <c r="AL33" s="55">
        <f t="shared" si="37"/>
        <v>0.58309961193879967</v>
      </c>
      <c r="AM33" s="55">
        <f t="shared" si="38"/>
        <v>0.89000139840581727</v>
      </c>
      <c r="AN33" s="55">
        <f t="shared" si="39"/>
        <v>0.85747002559612018</v>
      </c>
      <c r="AO33" s="55">
        <f>'30.06.2019'!AK33+'30.06.2019'!AL33</f>
        <v>3.3719999999999999</v>
      </c>
    </row>
    <row r="34" spans="1:41" x14ac:dyDescent="0.25">
      <c r="A34" s="60" t="s">
        <v>55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3">
        <f t="shared" si="8"/>
        <v>0.89</v>
      </c>
      <c r="AH34" s="53">
        <f t="shared" si="9"/>
        <v>1.32</v>
      </c>
      <c r="AI34" s="55">
        <f t="shared" si="10"/>
        <v>1.0680000000000001</v>
      </c>
      <c r="AJ34" s="55">
        <f t="shared" si="10"/>
        <v>1.5840000000000001</v>
      </c>
      <c r="AK34" s="55">
        <f t="shared" si="36"/>
        <v>0.91588165515316444</v>
      </c>
      <c r="AL34" s="55">
        <f t="shared" si="37"/>
        <v>1.3636522205823158</v>
      </c>
      <c r="AM34" s="55">
        <f t="shared" si="38"/>
        <v>1.540762331838565</v>
      </c>
      <c r="AN34" s="55">
        <f t="shared" si="39"/>
        <v>2.2919541323690349</v>
      </c>
      <c r="AO34" s="55">
        <f>'30.06.2019'!AK34+'30.06.2019'!AL34</f>
        <v>2.0759999999999996</v>
      </c>
    </row>
    <row r="35" spans="1:41" s="15" customFormat="1" x14ac:dyDescent="0.25">
      <c r="A35" s="60" t="s">
        <v>56</v>
      </c>
      <c r="B35" s="63">
        <v>6860</v>
      </c>
      <c r="C35" s="63">
        <v>2735</v>
      </c>
      <c r="D35" s="63">
        <v>0</v>
      </c>
      <c r="E35" s="63">
        <v>6832</v>
      </c>
      <c r="F35" s="63">
        <v>5116</v>
      </c>
      <c r="G35" s="63">
        <v>0</v>
      </c>
      <c r="H35" s="63">
        <v>10903</v>
      </c>
      <c r="I35" s="63">
        <v>0.95</v>
      </c>
      <c r="J35" s="63">
        <v>2.3199999999999998</v>
      </c>
      <c r="K35" s="63">
        <v>0.78</v>
      </c>
      <c r="L35" s="63">
        <v>1.72</v>
      </c>
      <c r="M35" s="63">
        <v>1.1399999999999999</v>
      </c>
      <c r="N35" s="63">
        <v>2.78</v>
      </c>
      <c r="O35" s="63">
        <v>0.94</v>
      </c>
      <c r="P35" s="63">
        <v>2.06</v>
      </c>
      <c r="Q35" s="63">
        <v>6517</v>
      </c>
      <c r="R35" s="63">
        <v>5806</v>
      </c>
      <c r="S35" s="63">
        <v>0</v>
      </c>
      <c r="T35" s="63">
        <v>5329</v>
      </c>
      <c r="U35" s="63">
        <v>7493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f t="shared" si="4"/>
        <v>0</v>
      </c>
      <c r="AD35" s="63">
        <f t="shared" si="5"/>
        <v>0</v>
      </c>
      <c r="AE35" s="63">
        <f t="shared" si="6"/>
        <v>0</v>
      </c>
      <c r="AF35" s="63">
        <f t="shared" si="7"/>
        <v>0</v>
      </c>
      <c r="AG35" s="53">
        <f t="shared" si="8"/>
        <v>0.95</v>
      </c>
      <c r="AH35" s="53">
        <f t="shared" si="9"/>
        <v>0.78</v>
      </c>
      <c r="AI35" s="55">
        <f t="shared" si="10"/>
        <v>1.1399999999999999</v>
      </c>
      <c r="AJ35" s="55">
        <f t="shared" si="10"/>
        <v>0.93599999999999994</v>
      </c>
      <c r="AK35" s="64">
        <f t="shared" si="36"/>
        <v>0.95</v>
      </c>
      <c r="AL35" s="64">
        <f t="shared" si="37"/>
        <v>0.78000585480093676</v>
      </c>
      <c r="AM35" s="64">
        <f t="shared" si="38"/>
        <v>2.122851919561243</v>
      </c>
      <c r="AN35" s="64">
        <f t="shared" si="39"/>
        <v>1.4646207974980454</v>
      </c>
      <c r="AO35" s="55">
        <f>'30.06.2019'!AK35+'30.06.2019'!AL35</f>
        <v>2.496</v>
      </c>
    </row>
    <row r="36" spans="1:41" x14ac:dyDescent="0.25">
      <c r="A36" s="60" t="s">
        <v>57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3">
        <f t="shared" si="8"/>
        <v>0.89</v>
      </c>
      <c r="AH36" s="53">
        <f t="shared" si="9"/>
        <v>1.1299999999999999</v>
      </c>
      <c r="AI36" s="55">
        <f t="shared" si="10"/>
        <v>1.0680000000000001</v>
      </c>
      <c r="AJ36" s="55">
        <f t="shared" si="10"/>
        <v>1.3559999999999999</v>
      </c>
      <c r="AK36" s="55">
        <f t="shared" si="36"/>
        <v>0.89198693402935159</v>
      </c>
      <c r="AL36" s="55">
        <f t="shared" si="37"/>
        <v>1.125046284051838</v>
      </c>
      <c r="AM36" s="55">
        <f t="shared" si="38"/>
        <v>1.0499937382592361</v>
      </c>
      <c r="AN36" s="55">
        <f t="shared" si="39"/>
        <v>1.3250159948816378</v>
      </c>
      <c r="AO36" s="55">
        <f>'30.06.2019'!AK36+'30.06.2019'!AL36</f>
        <v>2.0352000000000001</v>
      </c>
    </row>
    <row r="37" spans="1:41" x14ac:dyDescent="0.25">
      <c r="A37" s="60" t="s">
        <v>58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3">
        <f t="shared" si="8"/>
        <v>0.57999999999999996</v>
      </c>
      <c r="AH37" s="53">
        <f t="shared" si="9"/>
        <v>1</v>
      </c>
      <c r="AI37" s="55">
        <f t="shared" si="10"/>
        <v>0.69599999999999995</v>
      </c>
      <c r="AJ37" s="55">
        <f t="shared" si="10"/>
        <v>1.2</v>
      </c>
      <c r="AK37" s="55">
        <f t="shared" si="36"/>
        <v>0.58041581642691309</v>
      </c>
      <c r="AL37" s="55">
        <f t="shared" si="37"/>
        <v>1.0000077174352295</v>
      </c>
      <c r="AM37" s="55">
        <f t="shared" si="38"/>
        <v>0.58043368497948133</v>
      </c>
      <c r="AN37" s="55">
        <f t="shared" si="39"/>
        <v>1.3255250168251249</v>
      </c>
      <c r="AO37" s="55">
        <f>'30.06.2019'!AK37+'30.06.2019'!AL37</f>
        <v>3.9413874662846049</v>
      </c>
    </row>
    <row r="38" spans="1:41" x14ac:dyDescent="0.25">
      <c r="A38" s="60" t="s">
        <v>59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3">
        <f t="shared" si="8"/>
        <v>0.80400000000000005</v>
      </c>
      <c r="AH38" s="53">
        <f t="shared" si="9"/>
        <v>0.90300000000000002</v>
      </c>
      <c r="AI38" s="55">
        <f t="shared" si="10"/>
        <v>0.96479999999999999</v>
      </c>
      <c r="AJ38" s="55">
        <f t="shared" si="10"/>
        <v>1.0835999999999999</v>
      </c>
      <c r="AK38" s="55">
        <f t="shared" si="36"/>
        <v>0.79768577372009708</v>
      </c>
      <c r="AL38" s="55">
        <f t="shared" si="37"/>
        <v>0.90181023221093604</v>
      </c>
      <c r="AM38" s="55">
        <f t="shared" si="38"/>
        <v>0.95315272684254126</v>
      </c>
      <c r="AN38" s="55">
        <f t="shared" si="39"/>
        <v>1.0535346012832263</v>
      </c>
      <c r="AO38" s="55">
        <f>'30.06.2019'!AK38+'30.06.2019'!AL38</f>
        <v>3.002712082598439</v>
      </c>
    </row>
    <row r="39" spans="1:41" x14ac:dyDescent="0.25">
      <c r="A39" s="60" t="s">
        <v>60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3">
        <f t="shared" si="8"/>
        <v>1.01</v>
      </c>
      <c r="AH39" s="53">
        <f t="shared" si="9"/>
        <v>1.18</v>
      </c>
      <c r="AI39" s="55">
        <f t="shared" si="10"/>
        <v>1.212</v>
      </c>
      <c r="AJ39" s="55">
        <f t="shared" si="10"/>
        <v>1.4159999999999999</v>
      </c>
      <c r="AK39" s="55">
        <f t="shared" si="36"/>
        <v>1.0076549220165065</v>
      </c>
      <c r="AL39" s="55">
        <f t="shared" si="37"/>
        <v>1.1770239741039215</v>
      </c>
      <c r="AM39" s="55">
        <f t="shared" si="38"/>
        <v>1.0085282298863867</v>
      </c>
      <c r="AN39" s="55">
        <f t="shared" si="39"/>
        <v>1.1675336016402156</v>
      </c>
      <c r="AO39" s="55">
        <f>'30.06.2019'!AK39+'30.06.2019'!AL39</f>
        <v>3.144355491212635</v>
      </c>
    </row>
    <row r="40" spans="1:41" x14ac:dyDescent="0.25">
      <c r="A40" s="60" t="s">
        <v>61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40">W40/B40</f>
        <v>0</v>
      </c>
      <c r="AD40" s="53">
        <f t="shared" ref="AD40" si="41">Z40/E40</f>
        <v>0</v>
      </c>
      <c r="AE40" s="53">
        <f t="shared" ref="AE40" si="42">(X40+Y40)/(C40+D40)</f>
        <v>0</v>
      </c>
      <c r="AF40" s="53">
        <f t="shared" ref="AF40" si="43">(AA40+AB40)/(F40+G40)</f>
        <v>0</v>
      </c>
      <c r="AG40" s="53">
        <f t="shared" ref="AG40" si="44">I40+AC40</f>
        <v>0.77</v>
      </c>
      <c r="AH40" s="53">
        <f t="shared" ref="AH40" si="45">K40+AD40</f>
        <v>0.95</v>
      </c>
      <c r="AI40" s="55">
        <f t="shared" ref="AI40" si="46">AG40*1.2</f>
        <v>0.92399999999999993</v>
      </c>
      <c r="AJ40" s="55">
        <f t="shared" ref="AJ40" si="47">AH40*1.2</f>
        <v>1.1399999999999999</v>
      </c>
      <c r="AK40" s="55">
        <f t="shared" ref="AK40" si="48">(Q40+W40)/B40</f>
        <v>0.7730582524271844</v>
      </c>
      <c r="AL40" s="55">
        <f t="shared" ref="AL40" si="49">(T40+Z40)/E40</f>
        <v>0.9519913367825773</v>
      </c>
      <c r="AM40" s="55">
        <f t="shared" ref="AM40" si="50">(R40+X40)/C40</f>
        <v>0.77325056433408579</v>
      </c>
      <c r="AN40" s="55">
        <f t="shared" ref="AN40" si="51">(U40+V40+AA40+AB40)/(F40+G40)</f>
        <v>0.97857675111773468</v>
      </c>
      <c r="AO40" s="55">
        <f>'30.06.2019'!AK40+'30.06.2019'!AL40</f>
        <v>3.3528000000000002</v>
      </c>
    </row>
    <row r="41" spans="1:41" s="15" customFormat="1" x14ac:dyDescent="0.25">
      <c r="A41" s="60" t="s">
        <v>62</v>
      </c>
      <c r="B41" s="63">
        <v>274.10300000000001</v>
      </c>
      <c r="C41" s="63">
        <v>56.46</v>
      </c>
      <c r="D41" s="63">
        <v>0</v>
      </c>
      <c r="E41" s="63">
        <v>267.08100000000002</v>
      </c>
      <c r="F41" s="63">
        <v>65.215000000000003</v>
      </c>
      <c r="G41" s="63">
        <v>0</v>
      </c>
      <c r="H41" s="63"/>
      <c r="I41" s="63">
        <v>1.25</v>
      </c>
      <c r="J41" s="63">
        <v>1.47</v>
      </c>
      <c r="K41" s="63">
        <v>1.95</v>
      </c>
      <c r="L41" s="63">
        <v>2.2000000000000002</v>
      </c>
      <c r="M41" s="63">
        <v>1.5</v>
      </c>
      <c r="N41" s="63">
        <v>1.76</v>
      </c>
      <c r="O41" s="63">
        <v>2.34</v>
      </c>
      <c r="P41" s="63">
        <v>2.64</v>
      </c>
      <c r="Q41" s="63">
        <v>343.35399999999998</v>
      </c>
      <c r="R41" s="63">
        <v>92.013000000000005</v>
      </c>
      <c r="S41" s="63">
        <v>0</v>
      </c>
      <c r="T41" s="63">
        <v>495.00299999999999</v>
      </c>
      <c r="U41" s="63">
        <v>120.42400000000001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f t="shared" si="4"/>
        <v>0</v>
      </c>
      <c r="AD41" s="63">
        <f t="shared" si="5"/>
        <v>0</v>
      </c>
      <c r="AE41" s="63">
        <f t="shared" si="6"/>
        <v>0</v>
      </c>
      <c r="AF41" s="63">
        <f t="shared" si="7"/>
        <v>0</v>
      </c>
      <c r="AG41" s="53">
        <f t="shared" si="8"/>
        <v>1.25</v>
      </c>
      <c r="AH41" s="53">
        <f t="shared" si="9"/>
        <v>1.95</v>
      </c>
      <c r="AI41" s="55">
        <f t="shared" si="10"/>
        <v>1.5</v>
      </c>
      <c r="AJ41" s="55">
        <f t="shared" si="10"/>
        <v>2.34</v>
      </c>
      <c r="AK41" s="64">
        <f t="shared" si="36"/>
        <v>1.2526459031823802</v>
      </c>
      <c r="AL41" s="64">
        <f t="shared" si="37"/>
        <v>1.8533815584036302</v>
      </c>
      <c r="AM41" s="64">
        <f t="shared" si="38"/>
        <v>1.629702444208289</v>
      </c>
      <c r="AN41" s="64">
        <f t="shared" si="39"/>
        <v>1.8465690408648316</v>
      </c>
      <c r="AO41" s="55">
        <f>'30.06.2019'!AK41+'30.06.2019'!AL41</f>
        <v>3.84</v>
      </c>
    </row>
    <row r="42" spans="1:41" x14ac:dyDescent="0.25">
      <c r="A42" s="6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4"/>
        <v>0</v>
      </c>
      <c r="AD42" s="53">
        <f t="shared" si="5"/>
        <v>0</v>
      </c>
      <c r="AE42" s="53">
        <f t="shared" si="6"/>
        <v>0</v>
      </c>
      <c r="AF42" s="53">
        <f t="shared" si="7"/>
        <v>0</v>
      </c>
      <c r="AG42" s="53">
        <f t="shared" si="8"/>
        <v>0.77</v>
      </c>
      <c r="AH42" s="53">
        <f t="shared" si="9"/>
        <v>0.99</v>
      </c>
      <c r="AI42" s="55">
        <f t="shared" si="10"/>
        <v>0.92399999999999993</v>
      </c>
      <c r="AJ42" s="55">
        <f t="shared" si="10"/>
        <v>1.1879999999999999</v>
      </c>
      <c r="AK42" s="55">
        <f t="shared" si="36"/>
        <v>0.75755637294098832</v>
      </c>
      <c r="AL42" s="55">
        <f t="shared" si="37"/>
        <v>0.97603269856618735</v>
      </c>
      <c r="AM42" s="55">
        <f t="shared" si="38"/>
        <v>0.76044728434504794</v>
      </c>
      <c r="AN42" s="55">
        <f t="shared" si="39"/>
        <v>1.2926315444776151</v>
      </c>
      <c r="AO42" s="55">
        <f>'30.06.2019'!AK42+'30.06.2019'!AL42</f>
        <v>2.2199999999999998</v>
      </c>
    </row>
    <row r="43" spans="1:41" x14ac:dyDescent="0.25">
      <c r="A43" s="60" t="s">
        <v>64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52">W43/B43</f>
        <v>0</v>
      </c>
      <c r="AD43" s="53">
        <f t="shared" ref="AD43" si="53">Z43/E43</f>
        <v>0</v>
      </c>
      <c r="AE43" s="53">
        <f t="shared" ref="AE43" si="54">(X43+Y43)/(C43+D43)</f>
        <v>0</v>
      </c>
      <c r="AF43" s="53">
        <f t="shared" ref="AF43" si="55">(AA43+AB43)/(F43+G43)</f>
        <v>0</v>
      </c>
      <c r="AG43" s="53">
        <f t="shared" ref="AG43" si="56">I43+AC43</f>
        <v>0.77</v>
      </c>
      <c r="AH43" s="53">
        <f t="shared" ref="AH43" si="57">K43+AD43</f>
        <v>0.99</v>
      </c>
      <c r="AI43" s="55">
        <f t="shared" ref="AI43" si="58">AG43*1.2</f>
        <v>0.92399999999999993</v>
      </c>
      <c r="AJ43" s="55">
        <f t="shared" ref="AJ43" si="59">AH43*1.2</f>
        <v>1.1879999999999999</v>
      </c>
      <c r="AK43" s="55">
        <f t="shared" ref="AK43" si="60">(Q43+W43)/B43</f>
        <v>0.75755637294098832</v>
      </c>
      <c r="AL43" s="55">
        <f t="shared" ref="AL43" si="61">(T43+Z43)/E43</f>
        <v>0.97603269856618735</v>
      </c>
      <c r="AM43" s="55">
        <f t="shared" ref="AM43" si="62">(R43+X43)/C43</f>
        <v>0.76044728434504794</v>
      </c>
      <c r="AN43" s="55">
        <f t="shared" ref="AN43" si="63">(U43+V43+AA43+AB43)/(F43+G43)</f>
        <v>1.2926315444776151</v>
      </c>
      <c r="AO43" s="55">
        <f>'30.06.2019'!AK43+'30.06.2019'!AL43</f>
        <v>3</v>
      </c>
    </row>
    <row r="44" spans="1:41" x14ac:dyDescent="0.25">
      <c r="A44" s="6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64">W44/B44</f>
        <v>0</v>
      </c>
      <c r="AD44" s="53">
        <f t="shared" ref="AD44" si="65">Z44/E44</f>
        <v>0</v>
      </c>
      <c r="AE44" s="53">
        <f t="shared" ref="AE44" si="66">(X44+Y44)/(C44+D44)</f>
        <v>0</v>
      </c>
      <c r="AF44" s="53">
        <f t="shared" ref="AF44" si="67">(AA44+AB44)/(F44+G44)</f>
        <v>0</v>
      </c>
      <c r="AG44" s="53">
        <f t="shared" ref="AG44" si="68">I44+AC44</f>
        <v>0.77</v>
      </c>
      <c r="AH44" s="53">
        <f t="shared" ref="AH44" si="69">K44+AD44</f>
        <v>0.99</v>
      </c>
      <c r="AI44" s="55">
        <f t="shared" ref="AI44" si="70">AG44*1.2</f>
        <v>0.92399999999999993</v>
      </c>
      <c r="AJ44" s="55">
        <f t="shared" ref="AJ44" si="71">AH44*1.2</f>
        <v>1.1879999999999999</v>
      </c>
      <c r="AK44" s="55">
        <f t="shared" ref="AK44" si="72">(Q44+W44)/B44</f>
        <v>0.75755637294098832</v>
      </c>
      <c r="AL44" s="55">
        <f t="shared" ref="AL44" si="73">(T44+Z44)/E44</f>
        <v>0.97603269856618735</v>
      </c>
      <c r="AM44" s="55">
        <f t="shared" ref="AM44" si="74">(R44+X44)/C44</f>
        <v>0.76044728434504794</v>
      </c>
      <c r="AN44" s="55">
        <f t="shared" ref="AN44" si="75">(U44+V44+AA44+AB44)/(F44+G44)</f>
        <v>1.2926315444776151</v>
      </c>
      <c r="AO44" s="55">
        <f>'30.06.2019'!AK44+'30.06.2019'!AL44</f>
        <v>3.024</v>
      </c>
    </row>
    <row r="45" spans="1:41" x14ac:dyDescent="0.25">
      <c r="AO45" s="6"/>
    </row>
    <row r="46" spans="1:41" x14ac:dyDescent="0.25">
      <c r="A46" s="4" t="s">
        <v>66</v>
      </c>
    </row>
    <row r="47" spans="1:41" x14ac:dyDescent="0.25">
      <c r="A47" s="4" t="s">
        <v>67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L46" sqref="L46"/>
    </sheetView>
  </sheetViews>
  <sheetFormatPr defaultRowHeight="15" x14ac:dyDescent="0.25"/>
  <cols>
    <col min="1" max="1" width="25.42578125" style="4" customWidth="1"/>
    <col min="2" max="2" width="8.5703125" hidden="1" customWidth="1"/>
    <col min="3" max="9" width="0" hidden="1" customWidth="1"/>
    <col min="10" max="10" width="12.28515625" customWidth="1"/>
    <col min="11" max="11" width="0" hidden="1" customWidth="1"/>
    <col min="12" max="12" width="12.28515625" customWidth="1"/>
    <col min="13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0" hidden="1" customWidth="1"/>
  </cols>
  <sheetData>
    <row r="1" spans="1:36" x14ac:dyDescent="0.25">
      <c r="AC1" t="s">
        <v>68</v>
      </c>
      <c r="AE1" t="s">
        <v>68</v>
      </c>
      <c r="AG1" t="s">
        <v>3</v>
      </c>
    </row>
    <row r="2" spans="1:36" x14ac:dyDescent="0.25">
      <c r="A2" s="2"/>
      <c r="B2" s="95" t="s">
        <v>6</v>
      </c>
      <c r="C2" s="96"/>
      <c r="D2" s="97"/>
      <c r="E2" s="95" t="s">
        <v>7</v>
      </c>
      <c r="F2" s="96"/>
      <c r="G2" s="96"/>
      <c r="H2" s="46"/>
      <c r="J2" s="45" t="s">
        <v>8</v>
      </c>
      <c r="L2" s="53" t="s">
        <v>9</v>
      </c>
      <c r="M2" s="44" t="s">
        <v>10</v>
      </c>
      <c r="N2" s="46"/>
      <c r="O2" s="44" t="s">
        <v>11</v>
      </c>
      <c r="P2" s="46"/>
      <c r="Q2" s="44" t="s">
        <v>12</v>
      </c>
      <c r="R2" s="45"/>
      <c r="S2" s="46"/>
      <c r="T2" s="44" t="s">
        <v>13</v>
      </c>
      <c r="U2" s="45"/>
      <c r="V2" s="46"/>
      <c r="W2" s="44" t="s">
        <v>14</v>
      </c>
      <c r="X2" s="45"/>
      <c r="Y2" s="46"/>
      <c r="Z2" s="98" t="s">
        <v>15</v>
      </c>
      <c r="AA2" s="99"/>
      <c r="AB2" s="100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35">
      <c r="A3" s="3">
        <f>'30.06.2019'!A3</f>
        <v>43646</v>
      </c>
      <c r="B3" s="53" t="s">
        <v>18</v>
      </c>
      <c r="C3" s="53" t="s">
        <v>19</v>
      </c>
      <c r="D3" s="53" t="s">
        <v>20</v>
      </c>
      <c r="E3" s="1" t="s">
        <v>18</v>
      </c>
      <c r="F3" s="1" t="s">
        <v>21</v>
      </c>
      <c r="G3" s="1" t="s">
        <v>20</v>
      </c>
      <c r="H3" s="1" t="s">
        <v>22</v>
      </c>
      <c r="I3" s="53" t="s">
        <v>18</v>
      </c>
      <c r="J3" s="53" t="s">
        <v>19</v>
      </c>
      <c r="K3" s="53" t="s">
        <v>18</v>
      </c>
      <c r="L3" s="53" t="s">
        <v>19</v>
      </c>
      <c r="M3" s="53" t="s">
        <v>18</v>
      </c>
      <c r="N3" s="53" t="s">
        <v>19</v>
      </c>
      <c r="O3" s="53" t="s">
        <v>18</v>
      </c>
      <c r="P3" s="53" t="s">
        <v>19</v>
      </c>
      <c r="Q3" s="53" t="s">
        <v>18</v>
      </c>
      <c r="R3" s="53" t="s">
        <v>19</v>
      </c>
      <c r="S3" s="53" t="s">
        <v>23</v>
      </c>
      <c r="T3" s="53" t="s">
        <v>18</v>
      </c>
      <c r="U3" s="53" t="s">
        <v>19</v>
      </c>
      <c r="V3" s="53" t="s">
        <v>23</v>
      </c>
      <c r="W3" s="53" t="s">
        <v>18</v>
      </c>
      <c r="X3" s="53" t="s">
        <v>19</v>
      </c>
      <c r="Y3" s="53" t="s">
        <v>23</v>
      </c>
      <c r="Z3" s="53" t="s">
        <v>18</v>
      </c>
      <c r="AA3" s="53" t="s">
        <v>19</v>
      </c>
      <c r="AB3" s="53" t="s">
        <v>23</v>
      </c>
      <c r="AC3" s="5" t="s">
        <v>24</v>
      </c>
      <c r="AD3" s="5" t="s">
        <v>25</v>
      </c>
      <c r="AE3" s="5" t="s">
        <v>24</v>
      </c>
      <c r="AF3" s="5" t="s">
        <v>25</v>
      </c>
      <c r="AG3" s="5" t="s">
        <v>24</v>
      </c>
      <c r="AH3" s="5" t="s">
        <v>25</v>
      </c>
      <c r="AI3" s="5" t="s">
        <v>24</v>
      </c>
      <c r="AJ3" s="5" t="s">
        <v>25</v>
      </c>
    </row>
    <row r="4" spans="1:36" x14ac:dyDescent="0.25">
      <c r="A4" s="60" t="s">
        <v>26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4">
        <f>'30.06.2019'!L4</f>
        <v>1.35</v>
      </c>
      <c r="K4" s="54">
        <v>2.1800000000000002</v>
      </c>
      <c r="L4" s="54">
        <f>'30.06.2019'!N4</f>
        <v>1.8009999999999999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6">
        <f t="shared" ref="AG4:AG25" si="0">(Q4+W4)/B4</f>
        <v>1.3378944945866438</v>
      </c>
      <c r="AH4" s="6">
        <f t="shared" ref="AH4:AH25" si="1">(T4+Z4)/E4</f>
        <v>2.1815022088343299</v>
      </c>
      <c r="AI4" s="6">
        <f t="shared" ref="AI4:AI25" si="2">(R4+X4)/C4</f>
        <v>2.0532136351808479</v>
      </c>
      <c r="AJ4" s="6">
        <f t="shared" ref="AJ4:AJ25" si="3">(U4+V4+AA4+AB4)/(F4+G4)</f>
        <v>3.0793226931744515</v>
      </c>
    </row>
    <row r="5" spans="1:36" x14ac:dyDescent="0.25">
      <c r="A5" s="60" t="s">
        <v>27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4">
        <f>'30.06.2019'!L5</f>
        <v>1.2190000000000001</v>
      </c>
      <c r="K5" s="54">
        <v>2.1800000000000002</v>
      </c>
      <c r="L5" s="54">
        <f>'30.06.2019'!N5</f>
        <v>1.542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>
        <f t="shared" ref="AC5:AC42" si="4">W5/B5</f>
        <v>0</v>
      </c>
      <c r="AD5">
        <f t="shared" ref="AD5:AD42" si="5">Z5/E5</f>
        <v>0</v>
      </c>
      <c r="AE5">
        <f t="shared" ref="AE5:AE42" si="6">(X5+Y5)/(C5+D5)</f>
        <v>0</v>
      </c>
      <c r="AF5">
        <f t="shared" ref="AF5:AF42" si="7">(AA5+AB5)/(F5+G5)</f>
        <v>0</v>
      </c>
      <c r="AG5" s="6">
        <f t="shared" si="0"/>
        <v>0.83448706250065552</v>
      </c>
      <c r="AH5" s="6">
        <f t="shared" si="1"/>
        <v>1.0513394445204542</v>
      </c>
      <c r="AI5" s="6">
        <f t="shared" si="2"/>
        <v>0.77812921961415382</v>
      </c>
      <c r="AJ5" s="6">
        <f t="shared" si="3"/>
        <v>1.2934140769794407</v>
      </c>
    </row>
    <row r="6" spans="1:36" hidden="1" x14ac:dyDescent="0.25">
      <c r="A6" s="60" t="s">
        <v>28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v>0.73</v>
      </c>
      <c r="J6" s="54">
        <f>'30.06.2019'!L6</f>
        <v>0</v>
      </c>
      <c r="K6" s="54">
        <v>2.1800000000000002</v>
      </c>
      <c r="L6" s="54">
        <f>'30.06.2019'!N6</f>
        <v>0</v>
      </c>
      <c r="M6" s="53">
        <v>0.88</v>
      </c>
      <c r="N6" s="53"/>
      <c r="O6" s="53">
        <v>0.71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>
        <f t="shared" si="4"/>
        <v>0.17665416825703317</v>
      </c>
      <c r="AD6">
        <f t="shared" si="5"/>
        <v>0.13488511580695767</v>
      </c>
      <c r="AG6" s="6">
        <f t="shared" si="0"/>
        <v>0.90567816969397608</v>
      </c>
      <c r="AH6" s="6">
        <f t="shared" si="1"/>
        <v>0.72390883085724844</v>
      </c>
      <c r="AI6" s="6"/>
      <c r="AJ6" s="6"/>
    </row>
    <row r="7" spans="1:36" x14ac:dyDescent="0.25">
      <c r="A7" s="6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'30.06.2019'!L7</f>
        <v>0.9831910826029272</v>
      </c>
      <c r="K7" s="54">
        <v>2.1800000000000002</v>
      </c>
      <c r="L7" s="54">
        <f>'30.06.2019'!N7</f>
        <v>1.528460280707145</v>
      </c>
      <c r="M7" s="55">
        <f t="shared" ref="M7:P8" si="8">I7*1.2</f>
        <v>0.95910406086235145</v>
      </c>
      <c r="N7" s="55">
        <f t="shared" si="8"/>
        <v>1.1798292991235126</v>
      </c>
      <c r="O7" s="55">
        <f t="shared" si="8"/>
        <v>2.6160000000000001</v>
      </c>
      <c r="P7" s="55">
        <f t="shared" si="8"/>
        <v>1.8341523368485739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6">
        <f t="shared" si="0"/>
        <v>0.79925338405195956</v>
      </c>
      <c r="AH7" s="6">
        <f t="shared" si="1"/>
        <v>1.0993674792544803</v>
      </c>
      <c r="AI7" s="6">
        <f t="shared" si="2"/>
        <v>0.80154772519621764</v>
      </c>
      <c r="AJ7" s="6">
        <f t="shared" si="3"/>
        <v>1.6965011825839753</v>
      </c>
    </row>
    <row r="8" spans="1:36" x14ac:dyDescent="0.25">
      <c r="A8" s="6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'30.06.2019'!L8</f>
        <v>1.26</v>
      </c>
      <c r="K8" s="54">
        <v>2.1800000000000002</v>
      </c>
      <c r="L8" s="54">
        <f>'30.06.2019'!N8</f>
        <v>1.96</v>
      </c>
      <c r="M8" s="55">
        <f t="shared" si="8"/>
        <v>0.95910406086235145</v>
      </c>
      <c r="N8" s="55">
        <f t="shared" si="8"/>
        <v>1.512</v>
      </c>
      <c r="O8" s="55">
        <f t="shared" si="8"/>
        <v>2.6160000000000001</v>
      </c>
      <c r="P8" s="55">
        <f t="shared" si="8"/>
        <v>2.3519999999999999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6">
        <f t="shared" ref="AG8" si="13">(Q8+W8)/B8</f>
        <v>0.79925338405195956</v>
      </c>
      <c r="AH8" s="6">
        <f t="shared" ref="AH8" si="14">(T8+Z8)/E8</f>
        <v>1.0993674792544803</v>
      </c>
      <c r="AI8" s="6">
        <f t="shared" ref="AI8" si="15">(R8+X8)/C8</f>
        <v>0.80154772519621764</v>
      </c>
      <c r="AJ8" s="6">
        <f t="shared" ref="AJ8" si="16">(U8+V8+AA8+AB8)/(F8+G8)</f>
        <v>1.6965011825839753</v>
      </c>
    </row>
    <row r="9" spans="1:36" x14ac:dyDescent="0.25">
      <c r="A9" s="60" t="s">
        <v>31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4">
        <f>'30.06.2019'!L9</f>
        <v>1.36</v>
      </c>
      <c r="K9" s="54">
        <v>2.1800000000000002</v>
      </c>
      <c r="L9" s="54">
        <f>'30.06.2019'!N9</f>
        <v>2.0499999999999998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6">
        <f t="shared" si="0"/>
        <v>0.88003251834997398</v>
      </c>
      <c r="AH9" s="6">
        <f t="shared" si="1"/>
        <v>1.2995790594155217</v>
      </c>
      <c r="AI9" s="6">
        <f t="shared" si="2"/>
        <v>1.0519376194565246</v>
      </c>
      <c r="AJ9" s="6">
        <f t="shared" si="3"/>
        <v>1.5630771489392941</v>
      </c>
    </row>
    <row r="10" spans="1:36" x14ac:dyDescent="0.25">
      <c r="A10" s="60" t="s">
        <v>32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v>0.61</v>
      </c>
      <c r="J10" s="54">
        <f>'30.06.2019'!L10</f>
        <v>1.56</v>
      </c>
      <c r="K10" s="54">
        <v>2.1800000000000002</v>
      </c>
      <c r="L10" s="54">
        <f>'30.06.2019'!N10</f>
        <v>0.72599999999999998</v>
      </c>
      <c r="M10" s="53">
        <v>0.73199999999999998</v>
      </c>
      <c r="N10" s="53">
        <v>0.85199999999999998</v>
      </c>
      <c r="O10" s="53">
        <v>0.96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6">
        <f t="shared" si="0"/>
        <v>0.61889388411085056</v>
      </c>
      <c r="AH10" s="6">
        <f t="shared" si="1"/>
        <v>0.79558602983379723</v>
      </c>
      <c r="AI10" s="6">
        <f t="shared" si="2"/>
        <v>0.81573140314685566</v>
      </c>
      <c r="AJ10" s="6">
        <f t="shared" si="3"/>
        <v>0.84199271802577591</v>
      </c>
    </row>
    <row r="11" spans="1:36" x14ac:dyDescent="0.25">
      <c r="A11" s="60" t="s">
        <v>33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v>0.98</v>
      </c>
      <c r="J11" s="54">
        <f>'30.06.2019'!L11</f>
        <v>1.32</v>
      </c>
      <c r="K11" s="54">
        <v>2.1800000000000002</v>
      </c>
      <c r="L11" s="54">
        <f>'30.06.2019'!N11</f>
        <v>2</v>
      </c>
      <c r="M11" s="53">
        <v>1.1759999999999999</v>
      </c>
      <c r="N11" s="53">
        <v>1.1759999999999999</v>
      </c>
      <c r="O11" s="53">
        <v>1.56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40.485999999999997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6">
        <f t="shared" si="0"/>
        <v>0.97989817704056492</v>
      </c>
      <c r="AH11" s="6">
        <f t="shared" si="1"/>
        <v>1.299988393108823</v>
      </c>
      <c r="AI11" s="6">
        <f t="shared" si="2"/>
        <v>0.98074142916150364</v>
      </c>
      <c r="AJ11" s="6">
        <f t="shared" si="3"/>
        <v>1.7523994811932551</v>
      </c>
    </row>
    <row r="12" spans="1:36" x14ac:dyDescent="0.25">
      <c r="A12" s="60" t="s">
        <v>34</v>
      </c>
      <c r="B12" s="53">
        <v>36.872999999999998</v>
      </c>
      <c r="C12" s="53">
        <v>11.788</v>
      </c>
      <c r="D12" s="53">
        <v>0</v>
      </c>
      <c r="E12" s="53">
        <v>36.313000000000002</v>
      </c>
      <c r="F12" s="53">
        <v>7.87</v>
      </c>
      <c r="G12" s="53">
        <v>0</v>
      </c>
      <c r="H12" s="53"/>
      <c r="I12" s="53">
        <v>0.8</v>
      </c>
      <c r="J12" s="54">
        <f>'30.06.2019'!L12</f>
        <v>0.89</v>
      </c>
      <c r="K12" s="54">
        <v>2.1800000000000002</v>
      </c>
      <c r="L12" s="54">
        <f>'30.06.2019'!N12</f>
        <v>1.99</v>
      </c>
      <c r="M12" s="53">
        <v>0.96</v>
      </c>
      <c r="N12" s="53">
        <v>0.96</v>
      </c>
      <c r="O12" s="53">
        <v>1.92</v>
      </c>
      <c r="P12" s="53">
        <v>1.92</v>
      </c>
      <c r="Q12" s="53">
        <v>25.811</v>
      </c>
      <c r="R12" s="53">
        <v>8.2520000000000007</v>
      </c>
      <c r="S12" s="53">
        <v>0</v>
      </c>
      <c r="T12" s="53">
        <v>53.38</v>
      </c>
      <c r="U12" s="53">
        <v>11.569000000000001</v>
      </c>
      <c r="V12" s="53"/>
      <c r="W12" s="53"/>
      <c r="X12" s="53"/>
      <c r="Y12" s="53"/>
      <c r="Z12" s="53"/>
      <c r="AA12" s="53"/>
      <c r="AB12" s="53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6">
        <f t="shared" si="0"/>
        <v>0.69999728798850114</v>
      </c>
      <c r="AH12" s="6">
        <f t="shared" si="1"/>
        <v>1.4699969707818137</v>
      </c>
      <c r="AI12" s="6">
        <f t="shared" si="2"/>
        <v>0.70003393281303028</v>
      </c>
      <c r="AJ12" s="6">
        <f t="shared" si="3"/>
        <v>1.470012706480305</v>
      </c>
    </row>
    <row r="13" spans="1:36" x14ac:dyDescent="0.25">
      <c r="A13" s="6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v>1.1499999999999999</v>
      </c>
      <c r="J13" s="54">
        <f>'30.06.2019'!L13</f>
        <v>1.43</v>
      </c>
      <c r="K13" s="54">
        <v>2.1800000000000002</v>
      </c>
      <c r="L13" s="54">
        <f>'30.06.2019'!N13</f>
        <v>1.5840000000000001</v>
      </c>
      <c r="M13" s="53">
        <v>1.38</v>
      </c>
      <c r="N13" s="53">
        <v>1.45</v>
      </c>
      <c r="O13" s="53">
        <v>1.56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6">
        <f t="shared" si="0"/>
        <v>1.1520338946782789</v>
      </c>
      <c r="AH13" s="6">
        <f t="shared" si="1"/>
        <v>1.3016703656114941</v>
      </c>
      <c r="AI13" s="6">
        <f t="shared" si="2"/>
        <v>1.2099607267705321</v>
      </c>
      <c r="AJ13" s="6">
        <f t="shared" si="3"/>
        <v>1.3286790266512165</v>
      </c>
    </row>
    <row r="14" spans="1:36" x14ac:dyDescent="0.25">
      <c r="A14" s="60" t="s">
        <v>36</v>
      </c>
      <c r="B14" s="53"/>
      <c r="C14" s="53"/>
      <c r="D14" s="53"/>
      <c r="E14" s="53"/>
      <c r="F14" s="53"/>
      <c r="G14" s="53"/>
      <c r="H14" s="53"/>
      <c r="I14" s="53"/>
      <c r="J14" s="54">
        <f>'30.06.2019'!L14</f>
        <v>1.4650000000000001</v>
      </c>
      <c r="K14" s="54">
        <v>2.1800000000000002</v>
      </c>
      <c r="L14" s="54">
        <f>'30.06.2019'!N14</f>
        <v>2.1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G14" s="6"/>
      <c r="AH14" s="6"/>
      <c r="AI14" s="6"/>
      <c r="AJ14" s="6"/>
    </row>
    <row r="15" spans="1:36" x14ac:dyDescent="0.25">
      <c r="A15" s="6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v>0.88</v>
      </c>
      <c r="J15" s="54">
        <f>'30.06.2019'!L15</f>
        <v>1.1200000000000001</v>
      </c>
      <c r="K15" s="54">
        <v>2.1800000000000002</v>
      </c>
      <c r="L15" s="54">
        <f>'30.06.2019'!N15</f>
        <v>1.37</v>
      </c>
      <c r="M15" s="53">
        <v>1.06</v>
      </c>
      <c r="N15" s="53">
        <v>1.06</v>
      </c>
      <c r="O15" s="53">
        <v>1.0900000000000001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>
        <f t="shared" si="4"/>
        <v>0.11849604637715984</v>
      </c>
      <c r="AD15">
        <f t="shared" si="5"/>
        <v>0.11882713454940048</v>
      </c>
      <c r="AE15">
        <f t="shared" si="6"/>
        <v>7.8722718617255022E-2</v>
      </c>
      <c r="AF15">
        <f t="shared" si="7"/>
        <v>6.5533099571828804E-2</v>
      </c>
      <c r="AG15" s="6">
        <f t="shared" si="0"/>
        <v>0.99849814896860367</v>
      </c>
      <c r="AH15" s="6">
        <f t="shared" si="1"/>
        <v>1.0288065780725819</v>
      </c>
      <c r="AI15" s="6">
        <f t="shared" si="2"/>
        <v>0.95872857770616671</v>
      </c>
      <c r="AJ15" s="6">
        <f t="shared" si="3"/>
        <v>0.97554666713653904</v>
      </c>
    </row>
    <row r="16" spans="1:36" x14ac:dyDescent="0.25">
      <c r="A16" s="60" t="s">
        <v>38</v>
      </c>
      <c r="B16" s="53">
        <v>48.48</v>
      </c>
      <c r="C16" s="53">
        <v>6.8789999999999996</v>
      </c>
      <c r="D16" s="53">
        <v>7.4999999999999997E-2</v>
      </c>
      <c r="E16" s="53">
        <v>46.804000000000002</v>
      </c>
      <c r="F16" s="53">
        <v>4.7789999999999999</v>
      </c>
      <c r="G16" s="53"/>
      <c r="H16" s="53"/>
      <c r="I16" s="53">
        <v>1.1399999999999999</v>
      </c>
      <c r="J16" s="54">
        <f>'30.06.2019'!L16</f>
        <v>1.83</v>
      </c>
      <c r="K16" s="54">
        <v>2.1800000000000002</v>
      </c>
      <c r="L16" s="54">
        <f>'30.06.2019'!N16</f>
        <v>2.77</v>
      </c>
      <c r="M16" s="53">
        <v>1.3680000000000001</v>
      </c>
      <c r="N16" s="53">
        <v>2.016</v>
      </c>
      <c r="O16" s="53">
        <v>2.016</v>
      </c>
      <c r="P16" s="53">
        <v>3.2519999999999998</v>
      </c>
      <c r="Q16" s="53">
        <v>55.267000000000003</v>
      </c>
      <c r="R16" s="53">
        <v>11.557</v>
      </c>
      <c r="S16" s="53">
        <v>0.126</v>
      </c>
      <c r="T16" s="53">
        <v>78.631</v>
      </c>
      <c r="U16" s="53">
        <v>12.951000000000001</v>
      </c>
      <c r="V16" s="53">
        <v>0</v>
      </c>
      <c r="W16" s="53">
        <v>7.694</v>
      </c>
      <c r="X16" s="53">
        <v>0.33</v>
      </c>
      <c r="Y16" s="53">
        <v>1.9E-2</v>
      </c>
      <c r="Z16" s="53">
        <v>0</v>
      </c>
      <c r="AA16" s="53">
        <v>0</v>
      </c>
      <c r="AB16" s="53">
        <v>0</v>
      </c>
      <c r="AC16">
        <f t="shared" si="4"/>
        <v>0.15870462046204623</v>
      </c>
      <c r="AD16">
        <f t="shared" si="5"/>
        <v>0</v>
      </c>
      <c r="AE16">
        <f t="shared" si="6"/>
        <v>5.0186942766752951E-2</v>
      </c>
      <c r="AF16">
        <f t="shared" si="7"/>
        <v>0</v>
      </c>
      <c r="AG16" s="6">
        <f t="shared" si="0"/>
        <v>1.2987004950495051</v>
      </c>
      <c r="AH16" s="6">
        <f t="shared" si="1"/>
        <v>1.6800059823946671</v>
      </c>
      <c r="AI16" s="6">
        <f t="shared" si="2"/>
        <v>1.7280127925570579</v>
      </c>
      <c r="AJ16" s="6">
        <f t="shared" si="3"/>
        <v>2.7099811676082863</v>
      </c>
    </row>
    <row r="17" spans="1:36" x14ac:dyDescent="0.25">
      <c r="A17" s="60" t="s">
        <v>39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v>1.03</v>
      </c>
      <c r="J17" s="54">
        <f>'30.06.2019'!L17</f>
        <v>1.27</v>
      </c>
      <c r="K17" s="54">
        <v>2.1800000000000002</v>
      </c>
      <c r="L17" s="54">
        <f>'30.06.2019'!N17</f>
        <v>2.4</v>
      </c>
      <c r="M17" s="53"/>
      <c r="N17" s="53"/>
      <c r="O17" s="53"/>
      <c r="P17" s="53"/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/>
      <c r="AB17" s="53"/>
      <c r="AC17">
        <f t="shared" si="4"/>
        <v>6.9620980531868437E-2</v>
      </c>
      <c r="AD17">
        <f t="shared" si="5"/>
        <v>3.5452454816255349E-2</v>
      </c>
      <c r="AE17">
        <f t="shared" si="6"/>
        <v>6.6647452986526398E-2</v>
      </c>
      <c r="AF17">
        <f t="shared" si="7"/>
        <v>0</v>
      </c>
      <c r="AG17" s="6">
        <f t="shared" si="0"/>
        <v>0.51169926678465538</v>
      </c>
      <c r="AH17" s="6">
        <f t="shared" si="1"/>
        <v>1.0327977651216991</v>
      </c>
      <c r="AI17" s="6">
        <f t="shared" si="2"/>
        <v>0.87509244802366659</v>
      </c>
      <c r="AJ17" s="6">
        <f t="shared" si="3"/>
        <v>0.79187448988845555</v>
      </c>
    </row>
    <row r="18" spans="1:36" x14ac:dyDescent="0.25">
      <c r="A18" s="60" t="s">
        <v>40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v>0.88</v>
      </c>
      <c r="J18" s="54">
        <f>'30.06.2019'!L18</f>
        <v>1.3</v>
      </c>
      <c r="K18" s="54">
        <v>2.1800000000000002</v>
      </c>
      <c r="L18" s="54">
        <f>'30.06.2019'!N18</f>
        <v>2.34</v>
      </c>
      <c r="M18" s="53">
        <v>1.06</v>
      </c>
      <c r="N18" s="53">
        <v>1.27</v>
      </c>
      <c r="O18" s="53">
        <v>1.97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>
        <f t="shared" si="4"/>
        <v>0</v>
      </c>
      <c r="AD18">
        <f t="shared" si="5"/>
        <v>0</v>
      </c>
      <c r="AE18">
        <f t="shared" si="6"/>
        <v>0</v>
      </c>
      <c r="AF18">
        <f t="shared" si="7"/>
        <v>0</v>
      </c>
      <c r="AG18" s="6">
        <f t="shared" si="0"/>
        <v>0.87942701671976364</v>
      </c>
      <c r="AH18" s="6">
        <f t="shared" si="1"/>
        <v>1.639238711141366</v>
      </c>
      <c r="AI18" s="6">
        <f t="shared" si="2"/>
        <v>1.0438565051643804</v>
      </c>
      <c r="AJ18" s="6">
        <f t="shared" si="3"/>
        <v>1.8885325850953669</v>
      </c>
    </row>
    <row r="19" spans="1:36" x14ac:dyDescent="0.25">
      <c r="A19" s="62" t="s">
        <v>41</v>
      </c>
      <c r="B19" s="53" t="s">
        <v>69</v>
      </c>
      <c r="C19" s="53"/>
      <c r="D19" s="53"/>
      <c r="E19" s="53"/>
      <c r="F19" s="53"/>
      <c r="G19" s="53"/>
      <c r="H19" s="53"/>
      <c r="I19" s="53"/>
      <c r="J19" s="54">
        <f>'30.06.2019'!L19</f>
        <v>0.95461082376687267</v>
      </c>
      <c r="K19" s="54">
        <v>2.1800000000000002</v>
      </c>
      <c r="L19" s="54">
        <f>'30.06.2019'!N19</f>
        <v>2.1835501944377889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G19" s="6"/>
      <c r="AH19" s="6"/>
      <c r="AI19" s="6"/>
      <c r="AJ19" s="6"/>
    </row>
    <row r="20" spans="1:36" x14ac:dyDescent="0.25">
      <c r="A20" s="60" t="s">
        <v>42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4">
        <f>Q20/B20</f>
        <v>0.87777395318700902</v>
      </c>
      <c r="J20" s="54">
        <f>'30.06.2019'!L20</f>
        <v>1.23</v>
      </c>
      <c r="K20" s="54">
        <v>2.1800000000000002</v>
      </c>
      <c r="L20" s="54">
        <f>'30.06.2019'!N20</f>
        <v>1.95</v>
      </c>
      <c r="M20" s="55">
        <f>I20*1.2</f>
        <v>1.0533287438244108</v>
      </c>
      <c r="N20" s="55">
        <f>J20*1.2</f>
        <v>1.476</v>
      </c>
      <c r="O20" s="55">
        <f>K20*1.2</f>
        <v>2.6160000000000001</v>
      </c>
      <c r="P20" s="55">
        <f>L20*1.2</f>
        <v>2.34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6">
        <f t="shared" si="0"/>
        <v>0.88369138252207025</v>
      </c>
      <c r="AH20" s="6">
        <f t="shared" si="1"/>
        <v>1.6710127549342522</v>
      </c>
      <c r="AI20" s="6">
        <f t="shared" si="2"/>
        <v>0.94171776930670958</v>
      </c>
      <c r="AJ20" s="6">
        <f t="shared" si="3"/>
        <v>2.1638049413418394</v>
      </c>
    </row>
    <row r="21" spans="1:36" x14ac:dyDescent="0.25">
      <c r="A21" s="60" t="s">
        <v>101</v>
      </c>
      <c r="B21" s="53">
        <v>27.053999999999998</v>
      </c>
      <c r="C21" s="53">
        <v>8.9260000000000002</v>
      </c>
      <c r="D21" s="53">
        <v>0</v>
      </c>
      <c r="E21" s="53">
        <v>24.202999999999999</v>
      </c>
      <c r="F21" s="53">
        <v>3.0680000000000001</v>
      </c>
      <c r="G21" s="53">
        <v>0</v>
      </c>
      <c r="H21" s="53"/>
      <c r="I21" s="53">
        <v>0.8</v>
      </c>
      <c r="J21" s="54">
        <f>'30.06.2019'!L21</f>
        <v>0.81</v>
      </c>
      <c r="K21" s="54">
        <v>2.1800000000000002</v>
      </c>
      <c r="L21" s="54">
        <f>'30.06.2019'!N21</f>
        <v>1.39</v>
      </c>
      <c r="M21" s="83"/>
      <c r="N21" s="83"/>
      <c r="O21" s="83"/>
      <c r="P21" s="83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G21" s="6"/>
      <c r="AH21" s="6"/>
      <c r="AI21" s="6"/>
      <c r="AJ21" s="6"/>
    </row>
    <row r="22" spans="1:36" x14ac:dyDescent="0.25">
      <c r="A22" s="60" t="s">
        <v>43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v>0.8</v>
      </c>
      <c r="J22" s="54">
        <f>'30.06.2019'!L22</f>
        <v>1.401</v>
      </c>
      <c r="K22" s="54">
        <v>2.1800000000000002</v>
      </c>
      <c r="L22" s="54">
        <f>'30.06.2019'!N22</f>
        <v>1.8140000000000001</v>
      </c>
      <c r="M22" s="53">
        <v>0.96</v>
      </c>
      <c r="N22" s="53">
        <v>0.96</v>
      </c>
      <c r="O22" s="53">
        <v>1.37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6">
        <f t="shared" si="0"/>
        <v>0.76225327123530717</v>
      </c>
      <c r="AH22" s="6">
        <f t="shared" si="1"/>
        <v>1.0803619386026526</v>
      </c>
      <c r="AI22" s="6">
        <f t="shared" si="2"/>
        <v>0.9160878332959892</v>
      </c>
      <c r="AJ22" s="6">
        <f t="shared" si="3"/>
        <v>1.621903520208605</v>
      </c>
    </row>
    <row r="23" spans="1:36" x14ac:dyDescent="0.25">
      <c r="A23" s="60" t="s">
        <v>44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4">
        <f>'30.06.2019'!L23</f>
        <v>0.97699999999999998</v>
      </c>
      <c r="K23" s="54">
        <v>2.1800000000000002</v>
      </c>
      <c r="L23" s="54">
        <f>'30.06.2019'!N23</f>
        <v>2.9390000000000001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6">
        <f t="shared" si="0"/>
        <v>1.0845812438757276</v>
      </c>
      <c r="AH23" s="6">
        <f t="shared" si="1"/>
        <v>1.373533830622842</v>
      </c>
      <c r="AI23" s="6">
        <f t="shared" si="2"/>
        <v>1.080019864260884</v>
      </c>
      <c r="AJ23" s="6">
        <f t="shared" si="3"/>
        <v>1.3716961563845502</v>
      </c>
    </row>
    <row r="24" spans="1:36" x14ac:dyDescent="0.25">
      <c r="A24" s="60" t="s">
        <v>45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v>0.89</v>
      </c>
      <c r="J24" s="54">
        <f>'30.06.2019'!L24</f>
        <v>0.875</v>
      </c>
      <c r="K24" s="54">
        <v>2.1800000000000002</v>
      </c>
      <c r="L24" s="54">
        <f>'30.06.2019'!N24</f>
        <v>1.375</v>
      </c>
      <c r="M24" s="53">
        <v>1.0680000000000001</v>
      </c>
      <c r="N24" s="53">
        <v>1.536</v>
      </c>
      <c r="O24" s="53">
        <v>1.0680000000000001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6">
        <f t="shared" si="0"/>
        <v>0.88999817651349378</v>
      </c>
      <c r="AH24" s="6">
        <f t="shared" si="1"/>
        <v>0.8942359891425834</v>
      </c>
      <c r="AI24" s="6">
        <f t="shared" si="2"/>
        <v>1.2799895914650012</v>
      </c>
      <c r="AJ24" s="6">
        <f t="shared" si="3"/>
        <v>1.469523117889131</v>
      </c>
    </row>
    <row r="25" spans="1:36" x14ac:dyDescent="0.25">
      <c r="A25" s="60" t="s">
        <v>46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4">
        <f>'30.06.2019'!L25</f>
        <v>1.52</v>
      </c>
      <c r="K25" s="54">
        <v>2.1800000000000002</v>
      </c>
      <c r="L25" s="54">
        <f>'30.06.2019'!N25</f>
        <v>1.63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6">
        <f t="shared" si="0"/>
        <v>0.75615624673314896</v>
      </c>
      <c r="AH25" s="6">
        <f t="shared" si="1"/>
        <v>1.2315762399589876</v>
      </c>
      <c r="AI25" s="6">
        <f t="shared" si="2"/>
        <v>0.65771646125267458</v>
      </c>
      <c r="AJ25" s="6">
        <f t="shared" si="3"/>
        <v>1.1102469659745284</v>
      </c>
    </row>
    <row r="26" spans="1:36" x14ac:dyDescent="0.25">
      <c r="A26" s="60" t="s">
        <v>47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4">
        <f>'30.06.2019'!L26</f>
        <v>1</v>
      </c>
      <c r="K26" s="54">
        <v>2.1800000000000002</v>
      </c>
      <c r="L26" s="54">
        <f>'30.06.2019'!N26</f>
        <v>1.64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6">
        <f>(Q26+W26)/B26</f>
        <v>0.94997561885093085</v>
      </c>
      <c r="AH26" s="6">
        <f>(T26+Z26)/E26</f>
        <v>1.199990389697756</v>
      </c>
      <c r="AI26" s="6">
        <f>(R26+X26)/C26</f>
        <v>1.0500039249548629</v>
      </c>
      <c r="AJ26" s="6">
        <f>(U26+V26+AA26+AB26)/(F26+G26)</f>
        <v>1.4598601909633748</v>
      </c>
    </row>
    <row r="27" spans="1:36" x14ac:dyDescent="0.25">
      <c r="A27" s="62" t="s">
        <v>48</v>
      </c>
      <c r="B27" s="53">
        <v>86.088999999999999</v>
      </c>
      <c r="C27" s="53">
        <v>29.715</v>
      </c>
      <c r="D27" s="53">
        <v>1.278</v>
      </c>
      <c r="E27" s="53">
        <v>83.031999999999996</v>
      </c>
      <c r="F27" s="53">
        <v>161.767</v>
      </c>
      <c r="G27" s="53">
        <v>6.4000000000000001E-2</v>
      </c>
      <c r="H27" s="53"/>
      <c r="I27" s="53">
        <v>0.62</v>
      </c>
      <c r="J27" s="54">
        <f>'30.06.2019'!L27</f>
        <v>1.2</v>
      </c>
      <c r="K27" s="54">
        <v>2.1800000000000002</v>
      </c>
      <c r="L27" s="54">
        <f>'30.06.2019'!N27</f>
        <v>1.1499999999999999</v>
      </c>
      <c r="M27" s="53"/>
      <c r="N27" s="53"/>
      <c r="O27" s="53"/>
      <c r="P27" s="53"/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6">
        <f t="shared" ref="AG27:AG42" si="17">(Q27+W27)/B27</f>
        <v>0.62302965535666577</v>
      </c>
      <c r="AH27" s="6">
        <f t="shared" ref="AH27:AH42" si="18">(T27+Z27)/E27</f>
        <v>1.2065107428461317</v>
      </c>
      <c r="AI27" s="6">
        <f t="shared" ref="AI27:AI42" si="19">(R27+X27)/C27</f>
        <v>0.89567558472152109</v>
      </c>
      <c r="AJ27" s="6">
        <f t="shared" ref="AJ27:AJ42" si="20">(U27+V27+AA27+AB27)/(F27+G27)</f>
        <v>1.4802664508036163</v>
      </c>
    </row>
    <row r="28" spans="1:36" x14ac:dyDescent="0.25">
      <c r="A28" s="60" t="s">
        <v>49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4">
        <f>'30.06.2019'!L28</f>
        <v>1.1100000000000001</v>
      </c>
      <c r="K28" s="54">
        <v>2.1800000000000002</v>
      </c>
      <c r="L28" s="54">
        <f>'30.06.2019'!N28</f>
        <v>1.19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6">
        <f t="shared" si="17"/>
        <v>0.76399873769748139</v>
      </c>
      <c r="AH28" s="6">
        <f t="shared" si="18"/>
        <v>0.64499962748652739</v>
      </c>
      <c r="AI28" s="6">
        <f t="shared" si="19"/>
        <v>0.76400345399595515</v>
      </c>
      <c r="AJ28" s="6">
        <f t="shared" si="20"/>
        <v>0.64499891706945289</v>
      </c>
    </row>
    <row r="29" spans="1:36" x14ac:dyDescent="0.25">
      <c r="A29" s="60" t="s">
        <v>50</v>
      </c>
      <c r="B29" s="53"/>
      <c r="C29" s="53"/>
      <c r="D29" s="53"/>
      <c r="E29" s="53"/>
      <c r="F29" s="53"/>
      <c r="G29" s="53"/>
      <c r="H29" s="53"/>
      <c r="I29" s="53"/>
      <c r="J29" s="54">
        <f>'30.06.2019'!L29</f>
        <v>2.14</v>
      </c>
      <c r="K29" s="54">
        <v>2.1800000000000002</v>
      </c>
      <c r="L29" s="54">
        <f>'30.06.2019'!N29</f>
        <v>2.39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G29" s="6"/>
      <c r="AH29" s="6"/>
      <c r="AI29" s="6"/>
      <c r="AJ29" s="6"/>
    </row>
    <row r="30" spans="1:36" x14ac:dyDescent="0.25">
      <c r="A30" s="60" t="s">
        <v>51</v>
      </c>
      <c r="B30" s="53"/>
      <c r="C30" s="53"/>
      <c r="D30" s="53"/>
      <c r="E30" s="53"/>
      <c r="F30" s="53"/>
      <c r="G30" s="53"/>
      <c r="H30" s="53"/>
      <c r="I30" s="53"/>
      <c r="J30" s="54">
        <f>'30.06.2019'!L30</f>
        <v>1.141</v>
      </c>
      <c r="K30" s="54">
        <v>2.1800000000000002</v>
      </c>
      <c r="L30" s="54">
        <f>'30.06.2019'!N30</f>
        <v>1.4159999999999999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G30" s="6"/>
      <c r="AH30" s="6"/>
      <c r="AI30" s="6"/>
      <c r="AJ30" s="6"/>
    </row>
    <row r="31" spans="1:36" x14ac:dyDescent="0.25">
      <c r="A31" s="60" t="s">
        <v>52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4">
        <f>'30.06.2019'!L31</f>
        <v>1.4419999999999999</v>
      </c>
      <c r="K31" s="54">
        <v>2.1800000000000002</v>
      </c>
      <c r="L31" s="54">
        <f>'30.06.2019'!N31</f>
        <v>1.97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6">
        <f t="shared" si="17"/>
        <v>0.72615968478812642</v>
      </c>
      <c r="AH31" s="6">
        <f t="shared" si="18"/>
        <v>0.91472088969194165</v>
      </c>
      <c r="AI31" s="6">
        <f t="shared" si="19"/>
        <v>0.71665866739007955</v>
      </c>
      <c r="AJ31" s="6">
        <f t="shared" si="20"/>
        <v>0.93633352400462933</v>
      </c>
    </row>
    <row r="32" spans="1:36" x14ac:dyDescent="0.25">
      <c r="A32" s="60" t="s">
        <v>53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v>1.1399999999999999</v>
      </c>
      <c r="J32" s="54">
        <f>'30.06.2019'!L32</f>
        <v>1.04</v>
      </c>
      <c r="K32" s="54">
        <v>2.1800000000000002</v>
      </c>
      <c r="L32" s="54">
        <f>'30.06.2019'!N32</f>
        <v>0.98</v>
      </c>
      <c r="M32" s="53">
        <v>1.3680000000000001</v>
      </c>
      <c r="N32" s="53">
        <v>1.548</v>
      </c>
      <c r="O32" s="53">
        <v>1.3680000000000001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>
        <v>0</v>
      </c>
      <c r="AD32">
        <v>0</v>
      </c>
      <c r="AE32">
        <v>0</v>
      </c>
      <c r="AF32">
        <v>0</v>
      </c>
      <c r="AG32" s="6">
        <f t="shared" si="17"/>
        <v>1.1361670232202252</v>
      </c>
      <c r="AH32" s="6">
        <f t="shared" si="18"/>
        <v>1.1442430025445292</v>
      </c>
      <c r="AI32" s="6">
        <f t="shared" si="19"/>
        <v>1.2921573137074518</v>
      </c>
      <c r="AJ32" s="6">
        <f t="shared" si="20"/>
        <v>1.9963516839043864</v>
      </c>
    </row>
    <row r="33" spans="1:36" x14ac:dyDescent="0.25">
      <c r="A33" s="60" t="s">
        <v>54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4">
        <f>'30.06.2019'!L33</f>
        <v>1.87</v>
      </c>
      <c r="K33" s="54">
        <v>2.1800000000000002</v>
      </c>
      <c r="L33" s="54">
        <f>'30.06.2019'!N33</f>
        <v>2.82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6">
        <f t="shared" si="17"/>
        <v>0.76098776051466765</v>
      </c>
      <c r="AH33" s="6">
        <f t="shared" si="18"/>
        <v>0.58309961193879967</v>
      </c>
      <c r="AI33" s="6">
        <f t="shared" si="19"/>
        <v>0.89000139840581727</v>
      </c>
      <c r="AJ33" s="6">
        <f t="shared" si="20"/>
        <v>0.85747002559612018</v>
      </c>
    </row>
    <row r="34" spans="1:36" x14ac:dyDescent="0.25">
      <c r="A34" s="60" t="s">
        <v>55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4">
        <f>'30.06.2019'!L34</f>
        <v>2.3199999999999998</v>
      </c>
      <c r="K34" s="54">
        <v>2.1800000000000002</v>
      </c>
      <c r="L34" s="54">
        <f>'30.06.2019'!N34</f>
        <v>1.72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6">
        <f t="shared" si="17"/>
        <v>0.91588165515316444</v>
      </c>
      <c r="AH34" s="6">
        <f t="shared" si="18"/>
        <v>1.3636522205823158</v>
      </c>
      <c r="AI34" s="6">
        <f t="shared" si="19"/>
        <v>1.540762331838565</v>
      </c>
      <c r="AJ34" s="6">
        <f t="shared" si="20"/>
        <v>2.2919541323690349</v>
      </c>
    </row>
    <row r="35" spans="1:36" x14ac:dyDescent="0.25">
      <c r="A35" s="60" t="s">
        <v>56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v>0.95</v>
      </c>
      <c r="J35" s="54">
        <f>'30.06.2019'!L35</f>
        <v>1.05</v>
      </c>
      <c r="K35" s="54">
        <v>2.1800000000000002</v>
      </c>
      <c r="L35" s="54">
        <f>'30.06.2019'!N35</f>
        <v>1.37</v>
      </c>
      <c r="M35" s="53">
        <v>1.1399999999999999</v>
      </c>
      <c r="N35" s="53">
        <v>2.78</v>
      </c>
      <c r="O35" s="53">
        <v>0.94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6">
        <f t="shared" si="17"/>
        <v>0.95</v>
      </c>
      <c r="AH35" s="6">
        <f t="shared" si="18"/>
        <v>0.78000585480093676</v>
      </c>
      <c r="AI35" s="6">
        <f t="shared" si="19"/>
        <v>2.122851919561243</v>
      </c>
      <c r="AJ35" s="6">
        <f t="shared" si="20"/>
        <v>1.4646207974980454</v>
      </c>
    </row>
    <row r="36" spans="1:36" x14ac:dyDescent="0.25">
      <c r="A36" s="60" t="s">
        <v>57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4">
        <f>'30.06.2019'!L36</f>
        <v>0.61599999999999999</v>
      </c>
      <c r="K36" s="54">
        <v>2.1800000000000002</v>
      </c>
      <c r="L36" s="54">
        <f>'30.06.2019'!N36</f>
        <v>1.08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6">
        <f t="shared" si="17"/>
        <v>0.89198693402935159</v>
      </c>
      <c r="AH36" s="6">
        <f t="shared" si="18"/>
        <v>1.125046284051838</v>
      </c>
      <c r="AI36" s="6">
        <f t="shared" si="19"/>
        <v>1.0499937382592361</v>
      </c>
      <c r="AJ36" s="6">
        <f t="shared" si="20"/>
        <v>1.3250159948816378</v>
      </c>
    </row>
    <row r="37" spans="1:36" x14ac:dyDescent="0.25">
      <c r="A37" s="60" t="s">
        <v>58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4">
        <f>'30.06.2019'!L37</f>
        <v>1.53</v>
      </c>
      <c r="K37" s="54">
        <v>2.1800000000000002</v>
      </c>
      <c r="L37" s="54">
        <f>'30.06.2019'!N37</f>
        <v>1.6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6">
        <f t="shared" si="17"/>
        <v>0.58041581642691309</v>
      </c>
      <c r="AH37" s="6">
        <f t="shared" si="18"/>
        <v>1.0000077174352295</v>
      </c>
      <c r="AI37" s="6">
        <f t="shared" si="19"/>
        <v>0.58043368497948133</v>
      </c>
      <c r="AJ37" s="6">
        <f t="shared" si="20"/>
        <v>1.3255250168251249</v>
      </c>
    </row>
    <row r="38" spans="1:36" x14ac:dyDescent="0.25">
      <c r="A38" s="60" t="s">
        <v>59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4">
        <f>'30.06.2019'!L38</f>
        <v>1.2509999999999999</v>
      </c>
      <c r="K38" s="54">
        <v>2.1800000000000002</v>
      </c>
      <c r="L38" s="54">
        <f>'30.06.2019'!N38</f>
        <v>1.464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6">
        <f t="shared" si="17"/>
        <v>0.79768577372009708</v>
      </c>
      <c r="AH38" s="6">
        <f t="shared" si="18"/>
        <v>0.90181023221093604</v>
      </c>
      <c r="AI38" s="6">
        <f t="shared" si="19"/>
        <v>0.95315272684254126</v>
      </c>
      <c r="AJ38" s="6">
        <f t="shared" si="20"/>
        <v>1.0535346012832263</v>
      </c>
    </row>
    <row r="39" spans="1:36" x14ac:dyDescent="0.25">
      <c r="A39" s="60" t="s">
        <v>60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4">
        <f>'30.06.2019'!L39</f>
        <v>1.0094929077236752</v>
      </c>
      <c r="K39" s="54">
        <v>2.1800000000000002</v>
      </c>
      <c r="L39" s="54">
        <f>'30.06.2019'!N39</f>
        <v>1.6171854137613859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6">
        <f t="shared" si="17"/>
        <v>1.0076549220165065</v>
      </c>
      <c r="AH39" s="6">
        <f t="shared" si="18"/>
        <v>1.1770239741039215</v>
      </c>
      <c r="AI39" s="6">
        <f t="shared" si="19"/>
        <v>1.0085282298863867</v>
      </c>
      <c r="AJ39" s="6">
        <f t="shared" si="20"/>
        <v>1.1675336016402156</v>
      </c>
    </row>
    <row r="40" spans="1:36" x14ac:dyDescent="0.25">
      <c r="A40" s="60" t="s">
        <v>61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4">
        <f>'30.06.2019'!L40</f>
        <v>0.879</v>
      </c>
      <c r="K40" s="54">
        <v>2.1800000000000002</v>
      </c>
      <c r="L40" s="54">
        <f>'30.06.2019'!N40</f>
        <v>1.915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>
        <f t="shared" ref="AC40" si="21">W40/B40</f>
        <v>0</v>
      </c>
      <c r="AD40">
        <f t="shared" ref="AD40" si="22">Z40/E40</f>
        <v>0</v>
      </c>
      <c r="AE40">
        <f t="shared" ref="AE40" si="23">(X40+Y40)/(C40+D40)</f>
        <v>0</v>
      </c>
      <c r="AF40">
        <f t="shared" ref="AF40" si="24">(AA40+AB40)/(F40+G40)</f>
        <v>0</v>
      </c>
      <c r="AG40" s="6">
        <f t="shared" ref="AG40" si="25">(Q40+W40)/B40</f>
        <v>0.7730582524271844</v>
      </c>
      <c r="AH40" s="6">
        <f t="shared" ref="AH40" si="26">(T40+Z40)/E40</f>
        <v>0.9519913367825773</v>
      </c>
      <c r="AI40" s="6">
        <f t="shared" ref="AI40" si="27">(R40+X40)/C40</f>
        <v>0.77325056433408579</v>
      </c>
      <c r="AJ40" s="6">
        <f t="shared" ref="AJ40" si="28">(U40+V40+AA40+AB40)/(F40+G40)</f>
        <v>0.97857675111773468</v>
      </c>
    </row>
    <row r="41" spans="1:36" x14ac:dyDescent="0.25">
      <c r="A41" s="60" t="s">
        <v>62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v>1.25</v>
      </c>
      <c r="J41" s="54">
        <f>'30.06.2019'!L41</f>
        <v>1.47</v>
      </c>
      <c r="K41" s="54">
        <v>2.1800000000000002</v>
      </c>
      <c r="L41" s="54">
        <f>'30.06.2019'!N41</f>
        <v>2.2000000000000002</v>
      </c>
      <c r="M41" s="53">
        <v>1.5</v>
      </c>
      <c r="N41" s="53">
        <v>1.76</v>
      </c>
      <c r="O41" s="53"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6">
        <f t="shared" si="17"/>
        <v>1.2526459031823802</v>
      </c>
      <c r="AH41" s="6">
        <f t="shared" si="18"/>
        <v>1.8533815584036302</v>
      </c>
      <c r="AI41" s="6">
        <f t="shared" si="19"/>
        <v>1.629702444208289</v>
      </c>
      <c r="AJ41" s="6">
        <f t="shared" si="20"/>
        <v>1.8465690408648316</v>
      </c>
    </row>
    <row r="42" spans="1:36" x14ac:dyDescent="0.25">
      <c r="A42" s="6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4">
        <f>'30.06.2019'!L42</f>
        <v>0.77</v>
      </c>
      <c r="K42" s="54">
        <v>2.1800000000000002</v>
      </c>
      <c r="L42" s="54">
        <f>'30.06.2019'!N42</f>
        <v>1.08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6">
        <f t="shared" si="17"/>
        <v>0.75755637294098832</v>
      </c>
      <c r="AH42" s="6">
        <f t="shared" si="18"/>
        <v>0.97603269856618735</v>
      </c>
      <c r="AI42" s="6">
        <f t="shared" si="19"/>
        <v>0.76044728434504794</v>
      </c>
      <c r="AJ42" s="6">
        <f t="shared" si="20"/>
        <v>1.2926315444776151</v>
      </c>
    </row>
    <row r="43" spans="1:36" x14ac:dyDescent="0.25">
      <c r="A43" s="60" t="s">
        <v>64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4">
        <f>'30.06.2019'!L43</f>
        <v>1</v>
      </c>
      <c r="K43" s="54">
        <v>2.1800000000000002</v>
      </c>
      <c r="L43" s="54">
        <f>'30.06.2019'!N43</f>
        <v>1.5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>
        <f t="shared" ref="AC43" si="29">W43/B43</f>
        <v>0</v>
      </c>
      <c r="AD43">
        <f t="shared" ref="AD43" si="30">Z43/E43</f>
        <v>0</v>
      </c>
      <c r="AE43">
        <f t="shared" ref="AE43" si="31">(X43+Y43)/(C43+D43)</f>
        <v>0</v>
      </c>
      <c r="AF43">
        <f t="shared" ref="AF43" si="32">(AA43+AB43)/(F43+G43)</f>
        <v>0</v>
      </c>
      <c r="AG43" s="6">
        <f t="shared" ref="AG43" si="33">(Q43+W43)/B43</f>
        <v>0.75755637294098832</v>
      </c>
      <c r="AH43" s="6">
        <f t="shared" ref="AH43" si="34">(T43+Z43)/E43</f>
        <v>0.97603269856618735</v>
      </c>
      <c r="AI43" s="6">
        <f t="shared" ref="AI43" si="35">(R43+X43)/C43</f>
        <v>0.76044728434504794</v>
      </c>
      <c r="AJ43" s="6">
        <f t="shared" ref="AJ43" si="36">(U43+V43+AA43+AB43)/(F43+G43)</f>
        <v>1.2926315444776151</v>
      </c>
    </row>
    <row r="44" spans="1:36" x14ac:dyDescent="0.25">
      <c r="A44" s="6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4">
        <f>'30.06.2019'!L44</f>
        <v>0.98</v>
      </c>
      <c r="K44" s="54">
        <v>2.1800000000000002</v>
      </c>
      <c r="L44" s="54">
        <f>'30.06.2019'!N44</f>
        <v>1.54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>
        <f t="shared" ref="AC44" si="37">W44/B44</f>
        <v>0</v>
      </c>
      <c r="AD44">
        <f t="shared" ref="AD44" si="38">Z44/E44</f>
        <v>0</v>
      </c>
      <c r="AE44">
        <f t="shared" ref="AE44" si="39">(X44+Y44)/(C44+D44)</f>
        <v>0</v>
      </c>
      <c r="AF44">
        <f t="shared" ref="AF44" si="40">(AA44+AB44)/(F44+G44)</f>
        <v>0</v>
      </c>
      <c r="AG44" s="6">
        <f t="shared" ref="AG44" si="41">(Q44+W44)/B44</f>
        <v>0.75755637294098832</v>
      </c>
      <c r="AH44" s="6">
        <f t="shared" ref="AH44" si="42">(T44+Z44)/E44</f>
        <v>0.97603269856618735</v>
      </c>
      <c r="AI44" s="6">
        <f t="shared" ref="AI44" si="43">(R44+X44)/C44</f>
        <v>0.76044728434504794</v>
      </c>
      <c r="AJ44" s="6">
        <f t="shared" ref="AJ44" si="44">(U44+V44+AA44+AB44)/(F44+G44)</f>
        <v>1.2926315444776151</v>
      </c>
    </row>
    <row r="45" spans="1:36" x14ac:dyDescent="0.25">
      <c r="A45" s="4" t="s">
        <v>70</v>
      </c>
      <c r="J45" s="6">
        <f>SUM(J4:J44)/40</f>
        <v>1.2485823703523367</v>
      </c>
      <c r="K45" s="6"/>
      <c r="L45" s="6">
        <f>SUM(L4:L44)/40</f>
        <v>1.7521298972226576</v>
      </c>
    </row>
    <row r="46" spans="1:36" x14ac:dyDescent="0.25">
      <c r="A46" s="4" t="s">
        <v>66</v>
      </c>
    </row>
    <row r="47" spans="1:36" x14ac:dyDescent="0.25">
      <c r="A47" s="4" t="s">
        <v>67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4"/>
  <sheetViews>
    <sheetView zoomScaleNormal="10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G31" sqref="AG31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6.140625" customWidth="1"/>
    <col min="34" max="34" width="0" hidden="1" customWidth="1"/>
    <col min="35" max="35" width="19.7109375" customWidth="1"/>
    <col min="36" max="36" width="11.28515625" hidden="1" customWidth="1"/>
  </cols>
  <sheetData>
    <row r="1" spans="1:36" x14ac:dyDescent="0.25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</row>
    <row r="2" spans="1:36" x14ac:dyDescent="0.25">
      <c r="A2" s="2"/>
      <c r="B2" s="89" t="s">
        <v>6</v>
      </c>
      <c r="C2" s="90"/>
      <c r="D2" s="91"/>
      <c r="E2" s="89" t="s">
        <v>7</v>
      </c>
      <c r="F2" s="90"/>
      <c r="G2" s="90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92" t="s">
        <v>15</v>
      </c>
      <c r="AA2" s="93"/>
      <c r="AB2" s="94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</row>
    <row r="3" spans="1:36" ht="21" x14ac:dyDescent="0.35">
      <c r="A3" s="3">
        <f>'30.06.2019'!A3</f>
        <v>43646</v>
      </c>
      <c r="B3" s="47" t="s">
        <v>18</v>
      </c>
      <c r="C3" s="47" t="s">
        <v>19</v>
      </c>
      <c r="D3" s="47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47" t="s">
        <v>18</v>
      </c>
      <c r="J3" s="47" t="s">
        <v>19</v>
      </c>
      <c r="K3" s="47" t="s">
        <v>18</v>
      </c>
      <c r="L3" s="47" t="s">
        <v>19</v>
      </c>
      <c r="M3" s="47" t="s">
        <v>18</v>
      </c>
      <c r="N3" s="47" t="s">
        <v>19</v>
      </c>
      <c r="O3" s="47" t="s">
        <v>18</v>
      </c>
      <c r="P3" s="47" t="s">
        <v>19</v>
      </c>
      <c r="Q3" s="47" t="s">
        <v>18</v>
      </c>
      <c r="R3" s="47" t="s">
        <v>19</v>
      </c>
      <c r="S3" s="47" t="s">
        <v>23</v>
      </c>
      <c r="T3" s="47" t="s">
        <v>18</v>
      </c>
      <c r="U3" s="47" t="s">
        <v>19</v>
      </c>
      <c r="V3" s="47" t="s">
        <v>23</v>
      </c>
      <c r="W3" s="47" t="s">
        <v>18</v>
      </c>
      <c r="X3" s="47" t="s">
        <v>19</v>
      </c>
      <c r="Y3" s="47" t="s">
        <v>23</v>
      </c>
      <c r="Z3" s="47" t="s">
        <v>18</v>
      </c>
      <c r="AA3" s="47" t="s">
        <v>19</v>
      </c>
      <c r="AB3" s="47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4" t="s">
        <v>24</v>
      </c>
      <c r="AH3" s="14" t="s">
        <v>25</v>
      </c>
      <c r="AI3" s="14" t="s">
        <v>24</v>
      </c>
      <c r="AJ3" s="14" t="s">
        <v>25</v>
      </c>
    </row>
    <row r="4" spans="1:36" x14ac:dyDescent="0.25">
      <c r="A4" s="60" t="s">
        <v>26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5">
        <f>'30.06.2019'!AM4</f>
        <v>1.3491204925241864</v>
      </c>
      <c r="AH4" s="55">
        <f t="shared" ref="AH4" si="0">(T4+Z4)/E4</f>
        <v>2.1815022088343299</v>
      </c>
      <c r="AI4" s="55">
        <f>'30.06.2019'!AO4</f>
        <v>1.3512970230688237</v>
      </c>
      <c r="AJ4" s="55">
        <f t="shared" ref="AJ4:AJ25" si="1">(U4+V4+AA4+AB4)/(F4+G4)</f>
        <v>3.0793226931744515</v>
      </c>
    </row>
    <row r="5" spans="1:36" x14ac:dyDescent="0.25">
      <c r="A5" s="60" t="s">
        <v>27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2">W5/B5</f>
        <v>0</v>
      </c>
      <c r="AD5" s="53">
        <f t="shared" ref="AD5:AD42" si="3">Z5/E5</f>
        <v>0</v>
      </c>
      <c r="AE5" s="53">
        <f t="shared" ref="AE5:AE42" si="4">(X5+Y5)/(C5+D5)</f>
        <v>0</v>
      </c>
      <c r="AF5" s="53">
        <f t="shared" ref="AF5:AF42" si="5">(AA5+AB5)/(F5+G5)</f>
        <v>0</v>
      </c>
      <c r="AG5" s="55">
        <f>'30.06.2019'!AM5</f>
        <v>1.2285219642317446</v>
      </c>
      <c r="AH5" s="55">
        <f t="shared" ref="AH5:AH42" si="6">(T5+Z5)/E5</f>
        <v>1.0513394445204542</v>
      </c>
      <c r="AI5" s="55">
        <f>'30.06.2019'!AO5</f>
        <v>1.2169939404333163</v>
      </c>
      <c r="AJ5" s="55">
        <f t="shared" si="1"/>
        <v>1.2934140769794407</v>
      </c>
    </row>
    <row r="6" spans="1:36" x14ac:dyDescent="0.25">
      <c r="A6" s="60" t="s">
        <v>28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v>0.73</v>
      </c>
      <c r="J6" s="53"/>
      <c r="K6" s="53">
        <v>0.59</v>
      </c>
      <c r="L6" s="53"/>
      <c r="M6" s="53">
        <v>0.88</v>
      </c>
      <c r="N6" s="53"/>
      <c r="O6" s="53">
        <v>0.71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 s="53">
        <f t="shared" si="2"/>
        <v>0.17665416825703317</v>
      </c>
      <c r="AD6" s="53">
        <f t="shared" si="3"/>
        <v>0.13488511580695767</v>
      </c>
      <c r="AE6" s="53"/>
      <c r="AF6" s="53"/>
      <c r="AG6" s="55">
        <f>'30.06.2019'!AM6</f>
        <v>0.85469713071200848</v>
      </c>
      <c r="AH6" s="55">
        <f t="shared" si="6"/>
        <v>0.72390883085724844</v>
      </c>
      <c r="AI6" s="55">
        <f>'30.06.2019'!AO6</f>
        <v>0</v>
      </c>
      <c r="AJ6" s="55"/>
    </row>
    <row r="7" spans="1:36" x14ac:dyDescent="0.25">
      <c r="A7" s="6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7">I7*1.2</f>
        <v>0.95910406086235145</v>
      </c>
      <c r="N7" s="55">
        <f t="shared" si="7"/>
        <v>0.96185727023546108</v>
      </c>
      <c r="O7" s="55">
        <f t="shared" si="7"/>
        <v>1.3192409751053764</v>
      </c>
      <c r="P7" s="55">
        <f t="shared" si="7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2"/>
        <v>0</v>
      </c>
      <c r="AD7" s="53">
        <f t="shared" si="3"/>
        <v>0</v>
      </c>
      <c r="AE7" s="53">
        <f t="shared" si="4"/>
        <v>0</v>
      </c>
      <c r="AF7" s="53">
        <f t="shared" si="5"/>
        <v>0</v>
      </c>
      <c r="AG7" s="55">
        <f>'30.06.2019'!AM7</f>
        <v>0.98414072890453819</v>
      </c>
      <c r="AH7" s="55">
        <f t="shared" si="6"/>
        <v>1.0993674792544803</v>
      </c>
      <c r="AI7" s="55">
        <f>'30.06.2019'!AO7</f>
        <v>0.9831910826029272</v>
      </c>
      <c r="AJ7" s="55">
        <f t="shared" si="1"/>
        <v>1.6965011825839753</v>
      </c>
    </row>
    <row r="8" spans="1:36" x14ac:dyDescent="0.25">
      <c r="A8" s="6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7"/>
        <v>0.95910406086235145</v>
      </c>
      <c r="N8" s="55">
        <f t="shared" si="7"/>
        <v>0.96185727023546108</v>
      </c>
      <c r="O8" s="55">
        <f t="shared" si="7"/>
        <v>1.3192409751053764</v>
      </c>
      <c r="P8" s="55">
        <f t="shared" si="7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8">W8/B8</f>
        <v>0</v>
      </c>
      <c r="AD8" s="53">
        <f t="shared" ref="AD8" si="9">Z8/E8</f>
        <v>0</v>
      </c>
      <c r="AE8" s="53">
        <f t="shared" ref="AE8" si="10">(X8+Y8)/(C8+D8)</f>
        <v>0</v>
      </c>
      <c r="AF8" s="53">
        <f t="shared" ref="AF8" si="11">(AA8+AB8)/(F8+G8)</f>
        <v>0</v>
      </c>
      <c r="AG8" s="55">
        <f>'30.06.2019'!AM8</f>
        <v>1.3788684260489841</v>
      </c>
      <c r="AH8" s="55">
        <f t="shared" ref="AH8" si="12">(T8+Z8)/E8</f>
        <v>1.0993674792544803</v>
      </c>
      <c r="AI8" s="55">
        <f>'30.06.2019'!AO8</f>
        <v>1.267542454341557</v>
      </c>
      <c r="AJ8" s="55">
        <f t="shared" ref="AJ8" si="13">(U8+V8+AA8+AB8)/(F8+G8)</f>
        <v>1.6965011825839753</v>
      </c>
    </row>
    <row r="9" spans="1:36" x14ac:dyDescent="0.25">
      <c r="A9" s="60" t="s">
        <v>31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2"/>
        <v>0</v>
      </c>
      <c r="AD9" s="53">
        <f t="shared" si="3"/>
        <v>0</v>
      </c>
      <c r="AE9" s="53">
        <f t="shared" si="4"/>
        <v>0</v>
      </c>
      <c r="AF9" s="53">
        <f t="shared" si="5"/>
        <v>0</v>
      </c>
      <c r="AG9" s="55">
        <f>'30.06.2019'!AM9</f>
        <v>1.3001128080527595</v>
      </c>
      <c r="AH9" s="55">
        <f t="shared" si="6"/>
        <v>1.2995790594155217</v>
      </c>
      <c r="AI9" s="55">
        <f>'30.06.2019'!AO9</f>
        <v>1.3600674135025279</v>
      </c>
      <c r="AJ9" s="55">
        <f t="shared" si="1"/>
        <v>1.5630771489392941</v>
      </c>
    </row>
    <row r="10" spans="1:36" x14ac:dyDescent="0.25">
      <c r="A10" s="60" t="s">
        <v>32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v>0.61</v>
      </c>
      <c r="J10" s="53">
        <v>0.71</v>
      </c>
      <c r="K10" s="53">
        <v>0.8</v>
      </c>
      <c r="L10" s="53">
        <v>0.84</v>
      </c>
      <c r="M10" s="53">
        <v>0.73199999999999998</v>
      </c>
      <c r="N10" s="53">
        <v>0.85199999999999998</v>
      </c>
      <c r="O10" s="53">
        <v>0.96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 s="53">
        <f t="shared" si="2"/>
        <v>1.0967769959169489E-2</v>
      </c>
      <c r="AD10" s="53">
        <f t="shared" si="3"/>
        <v>0</v>
      </c>
      <c r="AE10" s="53">
        <f t="shared" si="4"/>
        <v>0.10334020974245813</v>
      </c>
      <c r="AF10" s="53">
        <f t="shared" si="5"/>
        <v>0</v>
      </c>
      <c r="AG10" s="55">
        <f>'30.06.2019'!AM10</f>
        <v>1.2208884748429205</v>
      </c>
      <c r="AH10" s="55">
        <f t="shared" si="6"/>
        <v>0.79558602983379723</v>
      </c>
      <c r="AI10" s="55">
        <f>'30.06.2019'!AO10</f>
        <v>1.5604773947781552</v>
      </c>
      <c r="AJ10" s="55">
        <f t="shared" si="1"/>
        <v>0.84199271802577591</v>
      </c>
    </row>
    <row r="11" spans="1:36" x14ac:dyDescent="0.25">
      <c r="A11" s="60" t="s">
        <v>33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v>0.98</v>
      </c>
      <c r="J11" s="53">
        <v>0.98</v>
      </c>
      <c r="K11" s="53">
        <v>1.3</v>
      </c>
      <c r="L11" s="53">
        <v>1.3</v>
      </c>
      <c r="M11" s="53">
        <v>1.1759999999999999</v>
      </c>
      <c r="N11" s="53">
        <v>1.1759999999999999</v>
      </c>
      <c r="O11" s="53">
        <v>1.56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40.485999999999997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2"/>
        <v>0</v>
      </c>
      <c r="AD11" s="53">
        <f t="shared" si="3"/>
        <v>0</v>
      </c>
      <c r="AE11" s="53">
        <f t="shared" si="4"/>
        <v>0</v>
      </c>
      <c r="AF11" s="53">
        <f t="shared" si="5"/>
        <v>0</v>
      </c>
      <c r="AG11" s="55">
        <f>'30.06.2019'!AM11</f>
        <v>1.3390202523592407</v>
      </c>
      <c r="AH11" s="55">
        <f t="shared" si="6"/>
        <v>1.299988393108823</v>
      </c>
      <c r="AI11" s="55">
        <f>'30.06.2019'!AO11</f>
        <v>1.3235557753531355</v>
      </c>
      <c r="AJ11" s="55">
        <f t="shared" si="1"/>
        <v>1.7523994811932551</v>
      </c>
    </row>
    <row r="12" spans="1:36" x14ac:dyDescent="0.25">
      <c r="A12" s="60" t="s">
        <v>34</v>
      </c>
      <c r="B12" s="53">
        <v>36.872999999999998</v>
      </c>
      <c r="C12" s="53">
        <v>11.788</v>
      </c>
      <c r="D12" s="53">
        <v>0</v>
      </c>
      <c r="E12" s="53">
        <v>36.313000000000002</v>
      </c>
      <c r="F12" s="53">
        <v>7.87</v>
      </c>
      <c r="G12" s="53">
        <v>0</v>
      </c>
      <c r="H12" s="53"/>
      <c r="I12" s="53">
        <v>0.8</v>
      </c>
      <c r="J12" s="53">
        <v>0.8</v>
      </c>
      <c r="K12" s="53">
        <v>1.6</v>
      </c>
      <c r="L12" s="53">
        <v>1.6</v>
      </c>
      <c r="M12" s="53">
        <v>0.96</v>
      </c>
      <c r="N12" s="53">
        <v>0.96</v>
      </c>
      <c r="O12" s="53">
        <v>1.92</v>
      </c>
      <c r="P12" s="53">
        <v>1.92</v>
      </c>
      <c r="Q12" s="53">
        <v>25.811</v>
      </c>
      <c r="R12" s="53">
        <v>8.2520000000000007</v>
      </c>
      <c r="S12" s="53">
        <v>0</v>
      </c>
      <c r="T12" s="53">
        <v>53.38</v>
      </c>
      <c r="U12" s="53">
        <v>11.569000000000001</v>
      </c>
      <c r="V12" s="53"/>
      <c r="W12" s="53"/>
      <c r="X12" s="53"/>
      <c r="Y12" s="53"/>
      <c r="Z12" s="53"/>
      <c r="AA12" s="53"/>
      <c r="AB12" s="53"/>
      <c r="AC12" s="53">
        <f t="shared" si="2"/>
        <v>0</v>
      </c>
      <c r="AD12" s="53">
        <f t="shared" si="3"/>
        <v>0</v>
      </c>
      <c r="AE12" s="53">
        <f t="shared" si="4"/>
        <v>0</v>
      </c>
      <c r="AF12" s="53">
        <f t="shared" si="5"/>
        <v>0</v>
      </c>
      <c r="AG12" s="55">
        <f>'30.06.2019'!AM12</f>
        <v>0.89000430616858661</v>
      </c>
      <c r="AH12" s="55">
        <f t="shared" si="6"/>
        <v>1.4699969707818137</v>
      </c>
      <c r="AI12" s="55">
        <f>'30.06.2019'!AO12</f>
        <v>0.88996763754045305</v>
      </c>
      <c r="AJ12" s="55">
        <f t="shared" si="1"/>
        <v>1.470012706480305</v>
      </c>
    </row>
    <row r="13" spans="1:36" x14ac:dyDescent="0.25">
      <c r="A13" s="6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v>1.1499999999999999</v>
      </c>
      <c r="J13" s="53">
        <v>1.21</v>
      </c>
      <c r="K13" s="53">
        <v>1.3</v>
      </c>
      <c r="L13" s="53">
        <v>1.33</v>
      </c>
      <c r="M13" s="53">
        <v>1.38</v>
      </c>
      <c r="N13" s="53">
        <v>1.45</v>
      </c>
      <c r="O13" s="53">
        <v>1.56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 s="53">
        <f t="shared" si="2"/>
        <v>0</v>
      </c>
      <c r="AD13" s="53">
        <f t="shared" si="3"/>
        <v>0</v>
      </c>
      <c r="AE13" s="53">
        <f t="shared" si="4"/>
        <v>0</v>
      </c>
      <c r="AF13" s="53">
        <f t="shared" si="5"/>
        <v>0</v>
      </c>
      <c r="AG13" s="55">
        <f>'30.06.2019'!AM13</f>
        <v>1.359995365363819</v>
      </c>
      <c r="AH13" s="55">
        <f t="shared" si="6"/>
        <v>1.3016703656114941</v>
      </c>
      <c r="AI13" s="55">
        <f>'30.06.2019'!AO13</f>
        <v>1.4297176293275411</v>
      </c>
      <c r="AJ13" s="55">
        <f t="shared" si="1"/>
        <v>1.3286790266512165</v>
      </c>
    </row>
    <row r="14" spans="1:36" x14ac:dyDescent="0.25">
      <c r="A14" s="60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5">
        <f>'30.06.2019'!AM14</f>
        <v>1.4205194153440812</v>
      </c>
      <c r="AH14" s="55" t="e">
        <f t="shared" ref="AH14" si="14">(T14+Z14)/E14</f>
        <v>#DIV/0!</v>
      </c>
      <c r="AI14" s="55">
        <f>'30.06.2019'!AO14</f>
        <v>1.4339584182633511</v>
      </c>
      <c r="AJ14" s="55"/>
    </row>
    <row r="15" spans="1:36" x14ac:dyDescent="0.25">
      <c r="A15" s="6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v>0.88</v>
      </c>
      <c r="J15" s="53">
        <v>0.88</v>
      </c>
      <c r="K15" s="53">
        <v>0.91</v>
      </c>
      <c r="L15" s="53">
        <v>0.91</v>
      </c>
      <c r="M15" s="53">
        <v>1.06</v>
      </c>
      <c r="N15" s="53">
        <v>1.06</v>
      </c>
      <c r="O15" s="53">
        <v>1.0900000000000001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 s="53">
        <f t="shared" si="2"/>
        <v>0.11849604637715984</v>
      </c>
      <c r="AD15" s="53">
        <f t="shared" si="3"/>
        <v>0.11882713454940048</v>
      </c>
      <c r="AE15" s="53">
        <f t="shared" si="4"/>
        <v>7.8722718617255022E-2</v>
      </c>
      <c r="AF15" s="53">
        <f t="shared" si="5"/>
        <v>6.5533099571828804E-2</v>
      </c>
      <c r="AG15" s="55">
        <f>'30.06.2019'!AM15</f>
        <v>1.1200164600169997</v>
      </c>
      <c r="AH15" s="55">
        <f t="shared" si="6"/>
        <v>1.0288065780725819</v>
      </c>
      <c r="AI15" s="55">
        <f>'30.06.2019'!AO15</f>
        <v>1.1434829082220777</v>
      </c>
      <c r="AJ15" s="55">
        <f t="shared" si="1"/>
        <v>0.97554666713653904</v>
      </c>
    </row>
    <row r="16" spans="1:36" x14ac:dyDescent="0.25">
      <c r="A16" s="60" t="s">
        <v>38</v>
      </c>
      <c r="B16" s="53">
        <v>48.48</v>
      </c>
      <c r="C16" s="53">
        <v>6.8789999999999996</v>
      </c>
      <c r="D16" s="53">
        <v>7.4999999999999997E-2</v>
      </c>
      <c r="E16" s="53">
        <v>46.804000000000002</v>
      </c>
      <c r="F16" s="53">
        <v>4.7789999999999999</v>
      </c>
      <c r="G16" s="53"/>
      <c r="H16" s="53"/>
      <c r="I16" s="53">
        <v>1.1399999999999999</v>
      </c>
      <c r="J16" s="53">
        <v>1.68</v>
      </c>
      <c r="K16" s="53">
        <v>1.68</v>
      </c>
      <c r="L16" s="53">
        <v>2.71</v>
      </c>
      <c r="M16" s="53">
        <v>1.3680000000000001</v>
      </c>
      <c r="N16" s="53">
        <v>2.016</v>
      </c>
      <c r="O16" s="53">
        <v>2.016</v>
      </c>
      <c r="P16" s="53">
        <v>3.2519999999999998</v>
      </c>
      <c r="Q16" s="53">
        <v>55.267000000000003</v>
      </c>
      <c r="R16" s="53">
        <v>11.557</v>
      </c>
      <c r="S16" s="53">
        <v>0.126</v>
      </c>
      <c r="T16" s="53">
        <v>78.631</v>
      </c>
      <c r="U16" s="53">
        <v>12.951000000000001</v>
      </c>
      <c r="V16" s="53">
        <v>0</v>
      </c>
      <c r="W16" s="53">
        <v>7.694</v>
      </c>
      <c r="X16" s="53">
        <v>0.33</v>
      </c>
      <c r="Y16" s="53">
        <v>1.9E-2</v>
      </c>
      <c r="Z16" s="53">
        <v>0</v>
      </c>
      <c r="AA16" s="53">
        <v>0</v>
      </c>
      <c r="AB16" s="53">
        <v>0</v>
      </c>
      <c r="AC16" s="53">
        <f t="shared" si="2"/>
        <v>0.15870462046204623</v>
      </c>
      <c r="AD16" s="53">
        <f t="shared" si="3"/>
        <v>0</v>
      </c>
      <c r="AE16" s="53">
        <f t="shared" si="4"/>
        <v>5.0186942766752951E-2</v>
      </c>
      <c r="AF16" s="53">
        <f t="shared" si="5"/>
        <v>0</v>
      </c>
      <c r="AG16" s="55">
        <f>'30.06.2019'!AM16</f>
        <v>1.4732808514812634</v>
      </c>
      <c r="AH16" s="55">
        <f t="shared" si="6"/>
        <v>1.6800059823946671</v>
      </c>
      <c r="AI16" s="55">
        <f>'30.06.2019'!AO16</f>
        <v>1.8667795401889149</v>
      </c>
      <c r="AJ16" s="55">
        <f t="shared" si="1"/>
        <v>2.7099811676082863</v>
      </c>
    </row>
    <row r="17" spans="1:36" x14ac:dyDescent="0.25">
      <c r="A17" s="60" t="s">
        <v>39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v>1.03</v>
      </c>
      <c r="J17" s="53">
        <v>0.84</v>
      </c>
      <c r="K17" s="53">
        <v>1.03</v>
      </c>
      <c r="L17" s="53">
        <v>0.84</v>
      </c>
      <c r="M17" s="53">
        <f>I17*1.2</f>
        <v>1.236</v>
      </c>
      <c r="N17" s="53">
        <f>J17*1.2</f>
        <v>1.008</v>
      </c>
      <c r="O17" s="53">
        <f>K17*1.2</f>
        <v>1.236</v>
      </c>
      <c r="P17" s="53">
        <f>L17*1.2</f>
        <v>1.008</v>
      </c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/>
      <c r="AB17" s="53"/>
      <c r="AC17" s="53">
        <f t="shared" si="2"/>
        <v>6.9620980531868437E-2</v>
      </c>
      <c r="AD17" s="53">
        <f t="shared" si="3"/>
        <v>3.5452454816255349E-2</v>
      </c>
      <c r="AE17" s="53">
        <f t="shared" si="4"/>
        <v>6.6647452986526398E-2</v>
      </c>
      <c r="AF17" s="53">
        <f t="shared" si="5"/>
        <v>0</v>
      </c>
      <c r="AG17" s="55">
        <f>'30.06.2019'!AM17</f>
        <v>1.087121072259351</v>
      </c>
      <c r="AH17" s="55">
        <f t="shared" si="6"/>
        <v>1.0327977651216991</v>
      </c>
      <c r="AI17" s="55">
        <f>'30.06.2019'!AO17</f>
        <v>1.270093608779858</v>
      </c>
      <c r="AJ17" s="55">
        <f t="shared" si="1"/>
        <v>0.79187448988845555</v>
      </c>
    </row>
    <row r="18" spans="1:36" x14ac:dyDescent="0.25">
      <c r="A18" s="60" t="s">
        <v>40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v>0.88</v>
      </c>
      <c r="J18" s="53">
        <v>1.06</v>
      </c>
      <c r="K18" s="53">
        <v>1.64</v>
      </c>
      <c r="L18" s="53">
        <v>1.97</v>
      </c>
      <c r="M18" s="53">
        <v>1.06</v>
      </c>
      <c r="N18" s="53">
        <v>1.27</v>
      </c>
      <c r="O18" s="53">
        <v>1.97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f t="shared" si="2"/>
        <v>0</v>
      </c>
      <c r="AD18" s="53">
        <f t="shared" si="3"/>
        <v>0</v>
      </c>
      <c r="AE18" s="53">
        <f t="shared" si="4"/>
        <v>0</v>
      </c>
      <c r="AF18" s="53">
        <f t="shared" si="5"/>
        <v>0</v>
      </c>
      <c r="AG18" s="55">
        <f>'30.06.2019'!AM18</f>
        <v>1.2990775681341717</v>
      </c>
      <c r="AH18" s="55">
        <f t="shared" si="6"/>
        <v>1.639238711141366</v>
      </c>
      <c r="AI18" s="55">
        <f>'30.06.2019'!AO18</f>
        <v>1.2999798265079685</v>
      </c>
      <c r="AJ18" s="55">
        <f t="shared" si="1"/>
        <v>1.8885325850953669</v>
      </c>
    </row>
    <row r="19" spans="1:36" x14ac:dyDescent="0.25">
      <c r="A19" s="62" t="s">
        <v>41</v>
      </c>
      <c r="B19" s="53" t="s">
        <v>69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5">
        <f>'30.06.2019'!AM19</f>
        <v>0.90520496911678161</v>
      </c>
      <c r="AH19" s="55" t="e">
        <f t="shared" si="6"/>
        <v>#DIV/0!</v>
      </c>
      <c r="AI19" s="55">
        <f>'30.06.2019'!AO19</f>
        <v>0.95686257498388771</v>
      </c>
      <c r="AJ19" s="55"/>
    </row>
    <row r="20" spans="1:36" x14ac:dyDescent="0.25">
      <c r="A20" s="60" t="s">
        <v>42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4">
        <f>Q20/B20</f>
        <v>0.87777395318700902</v>
      </c>
      <c r="J20" s="54">
        <f>R20/C20</f>
        <v>0.94025494872921966</v>
      </c>
      <c r="K20" s="54">
        <f>T20/E20</f>
        <v>1.6651235270605973</v>
      </c>
      <c r="L20" s="54">
        <f>U20/F20</f>
        <v>2.1628588419743742</v>
      </c>
      <c r="M20" s="55">
        <f>I20*1.2</f>
        <v>1.0533287438244108</v>
      </c>
      <c r="N20" s="55">
        <f>J20*1.2</f>
        <v>1.1283059384750636</v>
      </c>
      <c r="O20" s="55">
        <f>K20*1.2</f>
        <v>1.9981482324727167</v>
      </c>
      <c r="P20" s="55">
        <f>L20*1.2</f>
        <v>2.5954306103692488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 s="53">
        <f t="shared" si="2"/>
        <v>5.9174293350611491E-3</v>
      </c>
      <c r="AD20" s="53">
        <f t="shared" si="3"/>
        <v>5.889227873654812E-3</v>
      </c>
      <c r="AE20" s="53">
        <f t="shared" si="4"/>
        <v>1.4628205774898577E-3</v>
      </c>
      <c r="AF20" s="53">
        <f t="shared" si="5"/>
        <v>9.4609936746499425E-4</v>
      </c>
      <c r="AG20" s="55" t="e">
        <f>'30.06.2019'!AM20</f>
        <v>#DIV/0!</v>
      </c>
      <c r="AH20" s="55">
        <f t="shared" si="6"/>
        <v>1.6710127549342522</v>
      </c>
      <c r="AI20" s="55" t="e">
        <f>'30.06.2019'!AO20</f>
        <v>#DIV/0!</v>
      </c>
      <c r="AJ20" s="55">
        <f t="shared" si="1"/>
        <v>2.1638049413418394</v>
      </c>
    </row>
    <row r="21" spans="1:36" x14ac:dyDescent="0.25">
      <c r="A21" s="60" t="s">
        <v>101</v>
      </c>
      <c r="B21" s="53">
        <v>27.053999999999998</v>
      </c>
      <c r="C21" s="53">
        <v>8.9260000000000002</v>
      </c>
      <c r="D21" s="53">
        <v>0</v>
      </c>
      <c r="E21" s="53">
        <v>24.202999999999999</v>
      </c>
      <c r="F21" s="53">
        <v>3.0680000000000001</v>
      </c>
      <c r="G21" s="53">
        <v>0</v>
      </c>
      <c r="H21" s="53"/>
      <c r="I21" s="53">
        <v>0.8</v>
      </c>
      <c r="J21" s="53">
        <v>0.8</v>
      </c>
      <c r="K21" s="53">
        <v>1.1399999999999999</v>
      </c>
      <c r="L21" s="53">
        <v>1.1399999999999999</v>
      </c>
      <c r="M21" s="53">
        <v>0.96</v>
      </c>
      <c r="N21" s="53">
        <v>0.96</v>
      </c>
      <c r="O21" s="53">
        <v>1.37</v>
      </c>
      <c r="P21" s="53">
        <v>1.37</v>
      </c>
      <c r="Q21" s="53">
        <v>20.622</v>
      </c>
      <c r="R21" s="53">
        <v>8.1769999999999996</v>
      </c>
      <c r="S21" s="53">
        <v>0</v>
      </c>
      <c r="T21" s="53">
        <v>26.148</v>
      </c>
      <c r="U21" s="53">
        <v>4.976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f t="shared" ref="AC21" si="15">W21/B21</f>
        <v>0</v>
      </c>
      <c r="AD21" s="53">
        <f t="shared" ref="AD21" si="16">Z21/E21</f>
        <v>0</v>
      </c>
      <c r="AE21" s="53">
        <f t="shared" ref="AE21" si="17">(X21+Y21)/(C21+D21)</f>
        <v>0</v>
      </c>
      <c r="AF21" s="53">
        <f t="shared" ref="AF21" si="18">(AA21+AB21)/(F21+G21)</f>
        <v>0</v>
      </c>
      <c r="AG21" s="55">
        <f>'30.06.2019'!AM21</f>
        <v>0.93448979005715249</v>
      </c>
      <c r="AH21" s="55">
        <f t="shared" ref="AH21" si="19">(T21+Z21)/E21</f>
        <v>1.0803619386026526</v>
      </c>
      <c r="AI21" s="55">
        <f>'30.06.2019'!AO21</f>
        <v>0.98115849034591374</v>
      </c>
      <c r="AJ21" s="83"/>
    </row>
    <row r="22" spans="1:36" x14ac:dyDescent="0.25">
      <c r="A22" s="60" t="s">
        <v>43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v>0.8</v>
      </c>
      <c r="J22" s="53">
        <v>0.8</v>
      </c>
      <c r="K22" s="53">
        <v>1.1399999999999999</v>
      </c>
      <c r="L22" s="53">
        <v>1.1399999999999999</v>
      </c>
      <c r="M22" s="53">
        <v>0.96</v>
      </c>
      <c r="N22" s="53">
        <v>0.96</v>
      </c>
      <c r="O22" s="53">
        <v>1.37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f t="shared" si="2"/>
        <v>0</v>
      </c>
      <c r="AD22" s="53">
        <f t="shared" si="3"/>
        <v>0</v>
      </c>
      <c r="AE22" s="53">
        <f t="shared" si="4"/>
        <v>0</v>
      </c>
      <c r="AF22" s="53">
        <f t="shared" si="5"/>
        <v>0</v>
      </c>
      <c r="AG22" s="55">
        <f>'30.06.2019'!AM22</f>
        <v>1.3682441004821109</v>
      </c>
      <c r="AH22" s="55">
        <f t="shared" si="6"/>
        <v>1.0803619386026526</v>
      </c>
      <c r="AI22" s="55">
        <f>'30.06.2019'!AO22</f>
        <v>1.3646131551973988</v>
      </c>
      <c r="AJ22" s="55">
        <f t="shared" si="1"/>
        <v>1.621903520208605</v>
      </c>
    </row>
    <row r="23" spans="1:36" x14ac:dyDescent="0.25">
      <c r="A23" s="60" t="s">
        <v>44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2"/>
        <v>0</v>
      </c>
      <c r="AD23" s="53">
        <f t="shared" si="3"/>
        <v>0</v>
      </c>
      <c r="AE23" s="53">
        <f t="shared" si="4"/>
        <v>0</v>
      </c>
      <c r="AF23" s="53">
        <f t="shared" si="5"/>
        <v>0</v>
      </c>
      <c r="AG23" s="55">
        <f>'30.06.2019'!AM23</f>
        <v>0.95260032834072239</v>
      </c>
      <c r="AH23" s="55">
        <f t="shared" si="6"/>
        <v>1.373533830622842</v>
      </c>
      <c r="AI23" s="55">
        <f>'30.06.2019'!AO23</f>
        <v>0.97749869876816708</v>
      </c>
      <c r="AJ23" s="55">
        <f t="shared" si="1"/>
        <v>1.3716961563845502</v>
      </c>
    </row>
    <row r="24" spans="1:36" x14ac:dyDescent="0.25">
      <c r="A24" s="60" t="s">
        <v>45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v>0.89</v>
      </c>
      <c r="J24" s="53">
        <v>1.28</v>
      </c>
      <c r="K24" s="53">
        <v>0.89</v>
      </c>
      <c r="L24" s="53">
        <v>1.28</v>
      </c>
      <c r="M24" s="53">
        <v>1.0680000000000001</v>
      </c>
      <c r="N24" s="53">
        <v>1.536</v>
      </c>
      <c r="O24" s="53">
        <v>1.0680000000000001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f t="shared" si="2"/>
        <v>0</v>
      </c>
      <c r="AD24" s="53">
        <f t="shared" si="3"/>
        <v>0</v>
      </c>
      <c r="AE24" s="53">
        <f t="shared" si="4"/>
        <v>0</v>
      </c>
      <c r="AF24" s="53">
        <f t="shared" si="5"/>
        <v>0</v>
      </c>
      <c r="AG24" s="55">
        <f>'30.06.2019'!AM24</f>
        <v>0.87464724404209182</v>
      </c>
      <c r="AH24" s="55">
        <f t="shared" si="6"/>
        <v>0.8942359891425834</v>
      </c>
      <c r="AI24" s="55">
        <f>'30.06.2019'!AO24</f>
        <v>0.68128425763241274</v>
      </c>
      <c r="AJ24" s="55">
        <f t="shared" si="1"/>
        <v>1.469523117889131</v>
      </c>
    </row>
    <row r="25" spans="1:36" x14ac:dyDescent="0.25">
      <c r="A25" s="60" t="s">
        <v>46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2"/>
        <v>0</v>
      </c>
      <c r="AD25" s="53">
        <f t="shared" si="3"/>
        <v>0</v>
      </c>
      <c r="AE25" s="53">
        <f t="shared" si="4"/>
        <v>0</v>
      </c>
      <c r="AF25" s="53">
        <f t="shared" si="5"/>
        <v>0</v>
      </c>
      <c r="AG25" s="55">
        <f>'30.06.2019'!AM25</f>
        <v>1.5099761715647337</v>
      </c>
      <c r="AH25" s="55">
        <f t="shared" si="6"/>
        <v>1.2315762399589876</v>
      </c>
      <c r="AI25" s="55">
        <f>'30.06.2019'!AO25</f>
        <v>1.5508002371072909</v>
      </c>
      <c r="AJ25" s="55">
        <f t="shared" si="1"/>
        <v>1.1102469659745284</v>
      </c>
    </row>
    <row r="26" spans="1:36" x14ac:dyDescent="0.25">
      <c r="A26" s="60" t="s">
        <v>47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2"/>
        <v>0</v>
      </c>
      <c r="AD26" s="53">
        <f t="shared" si="3"/>
        <v>0</v>
      </c>
      <c r="AE26" s="53">
        <f t="shared" si="4"/>
        <v>0</v>
      </c>
      <c r="AF26" s="53">
        <f t="shared" si="5"/>
        <v>0</v>
      </c>
      <c r="AG26" s="55">
        <f>'30.06.2019'!AM26</f>
        <v>0.74957700519679338</v>
      </c>
      <c r="AH26" s="55">
        <f t="shared" si="6"/>
        <v>1.199990389697756</v>
      </c>
      <c r="AI26" s="55">
        <f>'30.06.2019'!AO26</f>
        <v>0.98102897205897499</v>
      </c>
      <c r="AJ26" s="55">
        <f>(U26+V26+AA26+AB26)/(F26+G26)</f>
        <v>1.4598601909633748</v>
      </c>
    </row>
    <row r="27" spans="1:36" x14ac:dyDescent="0.25">
      <c r="A27" s="62" t="s">
        <v>48</v>
      </c>
      <c r="B27" s="53">
        <v>86.088999999999999</v>
      </c>
      <c r="C27" s="53">
        <v>29.715</v>
      </c>
      <c r="D27" s="53">
        <v>1.278</v>
      </c>
      <c r="E27" s="53">
        <v>82.031999999999996</v>
      </c>
      <c r="F27" s="53">
        <v>161.767</v>
      </c>
      <c r="G27" s="53">
        <v>6.4000000000000001E-2</v>
      </c>
      <c r="H27" s="53"/>
      <c r="I27" s="53">
        <v>0.62</v>
      </c>
      <c r="J27" s="53">
        <v>0.9</v>
      </c>
      <c r="K27" s="53">
        <v>1.22</v>
      </c>
      <c r="L27" s="53">
        <v>1.38</v>
      </c>
      <c r="M27" s="53">
        <f>I27*1.2</f>
        <v>0.74399999999999999</v>
      </c>
      <c r="N27" s="53">
        <f>J27*1.2</f>
        <v>1.08</v>
      </c>
      <c r="O27" s="53">
        <f>K27*1.2</f>
        <v>1.464</v>
      </c>
      <c r="P27" s="53">
        <f>L27*1.2</f>
        <v>1.6559999999999999</v>
      </c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 s="53">
        <f t="shared" si="2"/>
        <v>0</v>
      </c>
      <c r="AD27" s="53">
        <f t="shared" si="3"/>
        <v>0</v>
      </c>
      <c r="AE27" s="53">
        <f t="shared" si="4"/>
        <v>0</v>
      </c>
      <c r="AF27" s="53">
        <f t="shared" si="5"/>
        <v>0</v>
      </c>
      <c r="AG27" s="55">
        <f>'30.06.2019'!AM27</f>
        <v>1.2000008886558637</v>
      </c>
      <c r="AH27" s="55">
        <f t="shared" si="6"/>
        <v>1.221218548858982</v>
      </c>
      <c r="AI27" s="55">
        <f>'30.06.2019'!AO27</f>
        <v>1.1999979595168135</v>
      </c>
      <c r="AJ27" s="55">
        <f t="shared" ref="AJ27:AJ42" si="20">(U27+V27+AA27+AB27)/(F27+G27)</f>
        <v>1.4802664508036163</v>
      </c>
    </row>
    <row r="28" spans="1:36" x14ac:dyDescent="0.25">
      <c r="A28" s="60" t="s">
        <v>49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2"/>
        <v>0</v>
      </c>
      <c r="AD28" s="53">
        <f t="shared" si="3"/>
        <v>0</v>
      </c>
      <c r="AE28" s="53">
        <f t="shared" si="4"/>
        <v>0</v>
      </c>
      <c r="AF28" s="53">
        <f t="shared" si="5"/>
        <v>0</v>
      </c>
      <c r="AG28" s="55">
        <f>'30.06.2019'!AM28</f>
        <v>1.1100103405717336</v>
      </c>
      <c r="AH28" s="55">
        <f t="shared" si="6"/>
        <v>0.64499962748652739</v>
      </c>
      <c r="AI28" s="55">
        <f>'30.06.2019'!AO28</f>
        <v>1.1099880973995844</v>
      </c>
      <c r="AJ28" s="55">
        <f t="shared" si="20"/>
        <v>0.64499891706945289</v>
      </c>
    </row>
    <row r="29" spans="1:36" x14ac:dyDescent="0.25">
      <c r="A29" s="60" t="s">
        <v>50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5">
        <f>'30.06.2019'!AM29</f>
        <v>2.0900211118930332</v>
      </c>
      <c r="AH29" s="55" t="e">
        <f t="shared" ref="AH29" si="21">(T29+Z29)/E29</f>
        <v>#DIV/0!</v>
      </c>
      <c r="AI29" s="55">
        <f>'30.06.2019'!AO29</f>
        <v>2.1398116894652692</v>
      </c>
      <c r="AJ29" s="55"/>
    </row>
    <row r="30" spans="1:36" x14ac:dyDescent="0.25">
      <c r="A30" s="60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5">
        <f>'30.06.2019'!AM30</f>
        <v>1.1409563904996425</v>
      </c>
      <c r="AH30" s="55" t="e">
        <f t="shared" ref="AH30" si="22">(T30+Z30)/E30</f>
        <v>#DIV/0!</v>
      </c>
      <c r="AI30" s="55">
        <f>'30.06.2019'!AO30</f>
        <v>1.1416063506887695</v>
      </c>
      <c r="AJ30" s="55"/>
    </row>
    <row r="31" spans="1:36" x14ac:dyDescent="0.25">
      <c r="A31" s="60" t="s">
        <v>52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2"/>
        <v>0</v>
      </c>
      <c r="AD31" s="53">
        <f t="shared" si="3"/>
        <v>0</v>
      </c>
      <c r="AE31" s="53">
        <f t="shared" si="4"/>
        <v>0</v>
      </c>
      <c r="AF31" s="53">
        <f t="shared" si="5"/>
        <v>0</v>
      </c>
      <c r="AG31" s="55">
        <f>'30.06.2019'!AM31</f>
        <v>1.2545020870602268</v>
      </c>
      <c r="AH31" s="55">
        <f t="shared" si="6"/>
        <v>0.91472088969194165</v>
      </c>
      <c r="AI31" s="55">
        <f>'30.06.2019'!AO31</f>
        <v>1.4421016966822175</v>
      </c>
      <c r="AJ31" s="55">
        <f t="shared" si="20"/>
        <v>0.93633352400462933</v>
      </c>
    </row>
    <row r="32" spans="1:36" x14ac:dyDescent="0.25">
      <c r="A32" s="60" t="s">
        <v>53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v>1.1399999999999999</v>
      </c>
      <c r="J32" s="53">
        <v>1.29</v>
      </c>
      <c r="K32" s="53">
        <v>1.1399999999999999</v>
      </c>
      <c r="L32" s="53">
        <v>2</v>
      </c>
      <c r="M32" s="53">
        <v>1.3680000000000001</v>
      </c>
      <c r="N32" s="53">
        <v>1.548</v>
      </c>
      <c r="O32" s="53">
        <v>1.3680000000000001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 s="53">
        <v>0</v>
      </c>
      <c r="AD32" s="53">
        <v>0</v>
      </c>
      <c r="AE32" s="53">
        <v>0</v>
      </c>
      <c r="AF32" s="53">
        <v>0</v>
      </c>
      <c r="AG32" s="55">
        <f>'30.06.2019'!AM32</f>
        <v>0.92999850281968965</v>
      </c>
      <c r="AH32" s="55">
        <f t="shared" si="6"/>
        <v>1.1442430025445292</v>
      </c>
      <c r="AI32" s="55">
        <f>'30.06.2019'!AO32</f>
        <v>1.0400011034787164</v>
      </c>
      <c r="AJ32" s="55">
        <f t="shared" si="20"/>
        <v>1.9963516839043864</v>
      </c>
    </row>
    <row r="33" spans="1:36" x14ac:dyDescent="0.25">
      <c r="A33" s="60" t="s">
        <v>54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2"/>
        <v>0</v>
      </c>
      <c r="AD33" s="53">
        <f t="shared" si="3"/>
        <v>0</v>
      </c>
      <c r="AE33" s="53">
        <f t="shared" si="4"/>
        <v>0</v>
      </c>
      <c r="AF33" s="53">
        <f t="shared" si="5"/>
        <v>0</v>
      </c>
      <c r="AG33" s="55">
        <f>'30.06.2019'!AM33</f>
        <v>1.1199976520922468</v>
      </c>
      <c r="AH33" s="55">
        <f t="shared" si="6"/>
        <v>0.58309961193879967</v>
      </c>
      <c r="AI33" s="55">
        <f>'30.06.2019'!AO33</f>
        <v>1.8699999999999999</v>
      </c>
      <c r="AJ33" s="55">
        <f t="shared" si="20"/>
        <v>0.85747002559612018</v>
      </c>
    </row>
    <row r="34" spans="1:36" x14ac:dyDescent="0.25">
      <c r="A34" s="60" t="s">
        <v>55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2"/>
        <v>0</v>
      </c>
      <c r="AD34" s="53">
        <f t="shared" si="3"/>
        <v>0</v>
      </c>
      <c r="AE34" s="53">
        <f t="shared" si="4"/>
        <v>0</v>
      </c>
      <c r="AF34" s="53">
        <f t="shared" si="5"/>
        <v>0</v>
      </c>
      <c r="AG34" s="55">
        <f>'30.06.2019'!AM34</f>
        <v>0.95005543411538962</v>
      </c>
      <c r="AH34" s="55">
        <f t="shared" si="6"/>
        <v>1.3636522205823158</v>
      </c>
      <c r="AI34" s="55">
        <f>'30.06.2019'!AO34</f>
        <v>2.322200844768699</v>
      </c>
      <c r="AJ34" s="55">
        <f t="shared" si="20"/>
        <v>2.2919541323690349</v>
      </c>
    </row>
    <row r="35" spans="1:36" x14ac:dyDescent="0.25">
      <c r="A35" s="60" t="s">
        <v>56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v>0.95</v>
      </c>
      <c r="J35" s="53">
        <v>2.3199999999999998</v>
      </c>
      <c r="K35" s="53">
        <v>0.78</v>
      </c>
      <c r="L35" s="53">
        <v>1.72</v>
      </c>
      <c r="M35" s="53">
        <v>1.1399999999999999</v>
      </c>
      <c r="N35" s="53">
        <v>2.78</v>
      </c>
      <c r="O35" s="53">
        <v>0.94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f t="shared" si="2"/>
        <v>0</v>
      </c>
      <c r="AD35" s="53">
        <f t="shared" si="3"/>
        <v>0</v>
      </c>
      <c r="AE35" s="53">
        <f t="shared" si="4"/>
        <v>0</v>
      </c>
      <c r="AF35" s="53">
        <f t="shared" si="5"/>
        <v>0</v>
      </c>
      <c r="AG35" s="55">
        <f>'30.06.2019'!AM35</f>
        <v>0.9000038366605706</v>
      </c>
      <c r="AH35" s="55">
        <f t="shared" si="6"/>
        <v>0.78000585480093676</v>
      </c>
      <c r="AI35" s="55">
        <f>'30.06.2019'!AO35</f>
        <v>1.049992512354615</v>
      </c>
      <c r="AJ35" s="55">
        <f t="shared" si="20"/>
        <v>1.4646207974980454</v>
      </c>
    </row>
    <row r="36" spans="1:36" x14ac:dyDescent="0.25">
      <c r="A36" s="60" t="s">
        <v>57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2"/>
        <v>0</v>
      </c>
      <c r="AD36" s="53">
        <f t="shared" si="3"/>
        <v>0</v>
      </c>
      <c r="AE36" s="53">
        <f t="shared" si="4"/>
        <v>0</v>
      </c>
      <c r="AF36" s="53">
        <f t="shared" si="5"/>
        <v>0</v>
      </c>
      <c r="AG36" s="55">
        <f>'30.06.2019'!AM36</f>
        <v>0.61651738166987191</v>
      </c>
      <c r="AH36" s="55">
        <f t="shared" si="6"/>
        <v>1.125046284051838</v>
      </c>
      <c r="AI36" s="55">
        <f>'30.06.2019'!AO36</f>
        <v>0.61600065746380883</v>
      </c>
      <c r="AJ36" s="55">
        <f t="shared" si="20"/>
        <v>1.3250159948816378</v>
      </c>
    </row>
    <row r="37" spans="1:36" x14ac:dyDescent="0.25">
      <c r="A37" s="60" t="s">
        <v>58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2"/>
        <v>0</v>
      </c>
      <c r="AD37" s="53">
        <f t="shared" si="3"/>
        <v>0</v>
      </c>
      <c r="AE37" s="53">
        <f t="shared" si="4"/>
        <v>0</v>
      </c>
      <c r="AF37" s="53">
        <f t="shared" si="5"/>
        <v>0</v>
      </c>
      <c r="AG37" s="55">
        <f>'30.06.2019'!AM37</f>
        <v>1.3896977718949921</v>
      </c>
      <c r="AH37" s="55">
        <f t="shared" si="6"/>
        <v>1.0000077174352295</v>
      </c>
      <c r="AI37" s="55">
        <f>'30.06.2019'!AO37</f>
        <v>2.1671772428884024</v>
      </c>
      <c r="AJ37" s="55">
        <f t="shared" si="20"/>
        <v>1.3255250168251249</v>
      </c>
    </row>
    <row r="38" spans="1:36" x14ac:dyDescent="0.25">
      <c r="A38" s="60" t="s">
        <v>59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2"/>
        <v>0</v>
      </c>
      <c r="AD38" s="53">
        <f t="shared" si="3"/>
        <v>0</v>
      </c>
      <c r="AE38" s="53">
        <f t="shared" si="4"/>
        <v>0</v>
      </c>
      <c r="AF38" s="53">
        <f t="shared" si="5"/>
        <v>0</v>
      </c>
      <c r="AG38" s="55">
        <f>'30.06.2019'!AM38</f>
        <v>1.1327442539586636</v>
      </c>
      <c r="AH38" s="55">
        <f t="shared" si="6"/>
        <v>0.90181023221093604</v>
      </c>
      <c r="AI38" s="55">
        <f>'30.06.2019'!AO38</f>
        <v>1.2333068756821113</v>
      </c>
      <c r="AJ38" s="55">
        <f t="shared" si="20"/>
        <v>1.0535346012832263</v>
      </c>
    </row>
    <row r="39" spans="1:36" x14ac:dyDescent="0.25">
      <c r="A39" s="60" t="s">
        <v>60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2"/>
        <v>0</v>
      </c>
      <c r="AD39" s="53">
        <f t="shared" si="3"/>
        <v>0</v>
      </c>
      <c r="AE39" s="53">
        <f t="shared" si="4"/>
        <v>0</v>
      </c>
      <c r="AF39" s="53">
        <f t="shared" si="5"/>
        <v>0</v>
      </c>
      <c r="AG39" s="55">
        <f>'30.06.2019'!AM39</f>
        <v>1.0133719790528999</v>
      </c>
      <c r="AH39" s="55">
        <f t="shared" si="6"/>
        <v>1.1770239741039215</v>
      </c>
      <c r="AI39" s="55">
        <f>'30.06.2019'!AO39</f>
        <v>1.0094929077236752</v>
      </c>
      <c r="AJ39" s="55">
        <f t="shared" si="20"/>
        <v>1.1675336016402156</v>
      </c>
    </row>
    <row r="40" spans="1:36" x14ac:dyDescent="0.25">
      <c r="A40" s="60" t="s">
        <v>61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23">W40/B40</f>
        <v>0</v>
      </c>
      <c r="AD40" s="53">
        <f t="shared" ref="AD40" si="24">Z40/E40</f>
        <v>0</v>
      </c>
      <c r="AE40" s="53">
        <f t="shared" ref="AE40" si="25">(X40+Y40)/(C40+D40)</f>
        <v>0</v>
      </c>
      <c r="AF40" s="53">
        <f t="shared" ref="AF40" si="26">(AA40+AB40)/(F40+G40)</f>
        <v>0</v>
      </c>
      <c r="AG40" s="55">
        <f>'30.06.2019'!AM40</f>
        <v>0.87929933557684015</v>
      </c>
      <c r="AH40" s="55">
        <f t="shared" ref="AH40" si="27">(T40+Z40)/E40</f>
        <v>0.9519913367825773</v>
      </c>
      <c r="AI40" s="55">
        <f>'30.06.2019'!AO40</f>
        <v>0.87933162441849433</v>
      </c>
      <c r="AJ40" s="55">
        <f t="shared" ref="AJ40" si="28">(U40+V40+AA40+AB40)/(F40+G40)</f>
        <v>0.97857675111773468</v>
      </c>
    </row>
    <row r="41" spans="1:36" x14ac:dyDescent="0.25">
      <c r="A41" s="60" t="s">
        <v>62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v>1.25</v>
      </c>
      <c r="J41" s="53">
        <v>1.47</v>
      </c>
      <c r="K41" s="53">
        <v>1.95</v>
      </c>
      <c r="L41" s="53">
        <v>2.2000000000000002</v>
      </c>
      <c r="M41" s="53">
        <v>1.5</v>
      </c>
      <c r="N41" s="53">
        <v>1.76</v>
      </c>
      <c r="O41" s="53"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f t="shared" si="2"/>
        <v>0</v>
      </c>
      <c r="AD41" s="53">
        <f t="shared" si="3"/>
        <v>0</v>
      </c>
      <c r="AE41" s="53">
        <f t="shared" si="4"/>
        <v>0</v>
      </c>
      <c r="AF41" s="53">
        <f t="shared" si="5"/>
        <v>0</v>
      </c>
      <c r="AG41" s="55">
        <f>'30.06.2019'!AM41</f>
        <v>1.2620154998587858</v>
      </c>
      <c r="AH41" s="55">
        <f t="shared" si="6"/>
        <v>1.8533815584036302</v>
      </c>
      <c r="AI41" s="55">
        <f>'30.06.2019'!AO41</f>
        <v>1.4652554493964187</v>
      </c>
      <c r="AJ41" s="55">
        <f t="shared" si="20"/>
        <v>1.8465690408648316</v>
      </c>
    </row>
    <row r="42" spans="1:36" x14ac:dyDescent="0.25">
      <c r="A42" s="6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2"/>
        <v>0</v>
      </c>
      <c r="AD42" s="53">
        <f t="shared" si="3"/>
        <v>0</v>
      </c>
      <c r="AE42" s="53">
        <f t="shared" si="4"/>
        <v>0</v>
      </c>
      <c r="AF42" s="53">
        <f t="shared" si="5"/>
        <v>0</v>
      </c>
      <c r="AG42" s="55">
        <f>'30.06.2019'!AM42</f>
        <v>0.76999906510019012</v>
      </c>
      <c r="AH42" s="55">
        <f t="shared" si="6"/>
        <v>0.97603269856618735</v>
      </c>
      <c r="AI42" s="55">
        <f>'30.06.2019'!AO42</f>
        <v>0.77000292940142578</v>
      </c>
      <c r="AJ42" s="55">
        <f t="shared" si="20"/>
        <v>1.2926315444776151</v>
      </c>
    </row>
    <row r="43" spans="1:36" x14ac:dyDescent="0.25">
      <c r="A43" s="60" t="s">
        <v>64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29">W43/B43</f>
        <v>0</v>
      </c>
      <c r="AD43" s="53">
        <f t="shared" ref="AD43" si="30">Z43/E43</f>
        <v>0</v>
      </c>
      <c r="AE43" s="53">
        <f t="shared" ref="AE43" si="31">(X43+Y43)/(C43+D43)</f>
        <v>0</v>
      </c>
      <c r="AF43" s="53">
        <f t="shared" ref="AF43" si="32">(AA43+AB43)/(F43+G43)</f>
        <v>0</v>
      </c>
      <c r="AG43" s="55">
        <f>'30.06.2019'!AM43</f>
        <v>1</v>
      </c>
      <c r="AH43" s="55">
        <f t="shared" ref="AH43" si="33">(T43+Z43)/E43</f>
        <v>0.97603269856618735</v>
      </c>
      <c r="AI43" s="55">
        <f>'30.06.2019'!AO43</f>
        <v>1</v>
      </c>
      <c r="AJ43" s="55">
        <f t="shared" ref="AJ43" si="34">(U43+V43+AA43+AB43)/(F43+G43)</f>
        <v>1.2926315444776151</v>
      </c>
    </row>
    <row r="44" spans="1:36" x14ac:dyDescent="0.25">
      <c r="A44" s="6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35">W44/B44</f>
        <v>0</v>
      </c>
      <c r="AD44" s="53">
        <f t="shared" ref="AD44" si="36">Z44/E44</f>
        <v>0</v>
      </c>
      <c r="AE44" s="53">
        <f t="shared" ref="AE44" si="37">(X44+Y44)/(C44+D44)</f>
        <v>0</v>
      </c>
      <c r="AF44" s="53">
        <f t="shared" ref="AF44" si="38">(AA44+AB44)/(F44+G44)</f>
        <v>0</v>
      </c>
      <c r="AG44" s="55">
        <f>'30.06.2019'!AM44</f>
        <v>0.97848905296978195</v>
      </c>
      <c r="AH44" s="55">
        <f t="shared" ref="AH44" si="39">(T44+Z44)/E44</f>
        <v>0.97603269856618735</v>
      </c>
      <c r="AI44" s="55">
        <f>'30.06.2019'!AO44</f>
        <v>0.97016714204751331</v>
      </c>
      <c r="AJ44" s="55">
        <f t="shared" ref="AJ44" si="40">(U44+V44+AA44+AB44)/(F44+G44)</f>
        <v>1.2926315444776151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zoomScaleNormal="10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" hidden="1" customWidth="1"/>
    <col min="34" max="34" width="14.85546875" customWidth="1"/>
    <col min="35" max="35" width="19.7109375" hidden="1" customWidth="1"/>
    <col min="36" max="36" width="20.140625" customWidth="1"/>
  </cols>
  <sheetData>
    <row r="1" spans="1:36" x14ac:dyDescent="0.25">
      <c r="AC1" s="8" t="s">
        <v>0</v>
      </c>
      <c r="AD1" s="9"/>
      <c r="AE1" s="8" t="s">
        <v>0</v>
      </c>
      <c r="AF1" s="9"/>
      <c r="AG1" s="11" t="s">
        <v>3</v>
      </c>
      <c r="AH1" s="11" t="s">
        <v>3</v>
      </c>
      <c r="AI1" s="12"/>
      <c r="AJ1" s="13"/>
    </row>
    <row r="2" spans="1:36" x14ac:dyDescent="0.25">
      <c r="A2" s="2"/>
      <c r="B2" s="89" t="s">
        <v>6</v>
      </c>
      <c r="C2" s="90"/>
      <c r="D2" s="91"/>
      <c r="E2" s="89" t="s">
        <v>7</v>
      </c>
      <c r="F2" s="90"/>
      <c r="G2" s="90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92" t="s">
        <v>15</v>
      </c>
      <c r="AA2" s="93"/>
      <c r="AB2" s="94"/>
      <c r="AC2" s="8" t="s">
        <v>16</v>
      </c>
      <c r="AD2" s="9"/>
      <c r="AE2" s="8" t="s">
        <v>17</v>
      </c>
      <c r="AF2" s="9"/>
      <c r="AG2" s="11" t="s">
        <v>16</v>
      </c>
      <c r="AH2" s="11" t="s">
        <v>16</v>
      </c>
      <c r="AI2" s="13"/>
      <c r="AJ2" s="11" t="s">
        <v>17</v>
      </c>
    </row>
    <row r="3" spans="1:36" ht="21" x14ac:dyDescent="0.35">
      <c r="A3" s="3">
        <f>'30.06.2019'!A3</f>
        <v>43646</v>
      </c>
      <c r="B3" s="47" t="s">
        <v>18</v>
      </c>
      <c r="C3" s="47" t="s">
        <v>19</v>
      </c>
      <c r="D3" s="47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47" t="s">
        <v>18</v>
      </c>
      <c r="J3" s="47" t="s">
        <v>19</v>
      </c>
      <c r="K3" s="47" t="s">
        <v>18</v>
      </c>
      <c r="L3" s="47" t="s">
        <v>19</v>
      </c>
      <c r="M3" s="47" t="s">
        <v>18</v>
      </c>
      <c r="N3" s="47" t="s">
        <v>19</v>
      </c>
      <c r="O3" s="47" t="s">
        <v>18</v>
      </c>
      <c r="P3" s="47" t="s">
        <v>19</v>
      </c>
      <c r="Q3" s="47" t="s">
        <v>18</v>
      </c>
      <c r="R3" s="47" t="s">
        <v>19</v>
      </c>
      <c r="S3" s="47" t="s">
        <v>23</v>
      </c>
      <c r="T3" s="47" t="s">
        <v>18</v>
      </c>
      <c r="U3" s="47" t="s">
        <v>19</v>
      </c>
      <c r="V3" s="47" t="s">
        <v>23</v>
      </c>
      <c r="W3" s="47" t="s">
        <v>18</v>
      </c>
      <c r="X3" s="47" t="s">
        <v>19</v>
      </c>
      <c r="Y3" s="47" t="s">
        <v>23</v>
      </c>
      <c r="Z3" s="47" t="s">
        <v>18</v>
      </c>
      <c r="AA3" s="47" t="s">
        <v>19</v>
      </c>
      <c r="AB3" s="47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4" t="s">
        <v>24</v>
      </c>
      <c r="AH3" s="14" t="s">
        <v>25</v>
      </c>
      <c r="AI3" s="14" t="s">
        <v>24</v>
      </c>
      <c r="AJ3" s="14" t="s">
        <v>25</v>
      </c>
    </row>
    <row r="4" spans="1:36" x14ac:dyDescent="0.25">
      <c r="A4" s="60" t="s">
        <v>26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5">
        <f t="shared" ref="AG4:AG25" si="0">(Q4+W4)/B4</f>
        <v>1.3378944945866438</v>
      </c>
      <c r="AH4" s="55">
        <f>'30.06.2019'!AN4</f>
        <v>1.6272718667171526</v>
      </c>
      <c r="AI4" s="55">
        <f t="shared" ref="AI4" si="1">(R4+X4)/C4</f>
        <v>2.0532136351808479</v>
      </c>
      <c r="AJ4" s="55">
        <f>'30.06.2019'!AP4</f>
        <v>1.8008404182546662</v>
      </c>
    </row>
    <row r="5" spans="1:36" x14ac:dyDescent="0.25">
      <c r="A5" s="60" t="s">
        <v>27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2">W5/B5</f>
        <v>0</v>
      </c>
      <c r="AD5" s="53">
        <f t="shared" ref="AD5:AD42" si="3">Z5/E5</f>
        <v>0</v>
      </c>
      <c r="AE5" s="53">
        <f t="shared" ref="AE5:AE42" si="4">(X5+Y5)/(C5+D5)</f>
        <v>0</v>
      </c>
      <c r="AF5" s="53">
        <f t="shared" ref="AF5:AF42" si="5">(AA5+AB5)/(F5+G5)</f>
        <v>0</v>
      </c>
      <c r="AG5" s="55">
        <f t="shared" si="0"/>
        <v>0.83448706250065552</v>
      </c>
      <c r="AH5" s="55">
        <f>'30.06.2019'!AN5</f>
        <v>1.4791298633389391</v>
      </c>
      <c r="AI5" s="55">
        <f t="shared" ref="AI5:AI42" si="6">(R5+X5)/C5</f>
        <v>0.77812921961415382</v>
      </c>
      <c r="AJ5" s="55">
        <f>'30.06.2019'!AP5</f>
        <v>1.6432469304229196</v>
      </c>
    </row>
    <row r="6" spans="1:36" x14ac:dyDescent="0.25">
      <c r="A6" s="60" t="s">
        <v>28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v>0.73</v>
      </c>
      <c r="J6" s="53"/>
      <c r="K6" s="53">
        <v>0.59</v>
      </c>
      <c r="L6" s="53"/>
      <c r="M6" s="53">
        <v>0.88</v>
      </c>
      <c r="N6" s="53"/>
      <c r="O6" s="53">
        <v>0.71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 s="53">
        <f t="shared" si="2"/>
        <v>0.17665416825703317</v>
      </c>
      <c r="AD6" s="53">
        <f t="shared" si="3"/>
        <v>0.13488511580695767</v>
      </c>
      <c r="AE6" s="53"/>
      <c r="AF6" s="53"/>
      <c r="AG6" s="55">
        <f t="shared" si="0"/>
        <v>0.90567816969397608</v>
      </c>
      <c r="AH6" s="55">
        <f>'30.06.2019'!AN6</f>
        <v>0.69278593032373703</v>
      </c>
      <c r="AI6" s="55" t="e">
        <f t="shared" si="6"/>
        <v>#DIV/0!</v>
      </c>
      <c r="AJ6" s="55">
        <f>'30.06.2019'!AP6</f>
        <v>0</v>
      </c>
    </row>
    <row r="7" spans="1:36" x14ac:dyDescent="0.25">
      <c r="A7" s="60" t="s">
        <v>29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7">I7*1.2</f>
        <v>0.95910406086235145</v>
      </c>
      <c r="N7" s="55">
        <f t="shared" si="7"/>
        <v>0.96185727023546108</v>
      </c>
      <c r="O7" s="55">
        <f t="shared" si="7"/>
        <v>1.3192409751053764</v>
      </c>
      <c r="P7" s="55">
        <f t="shared" si="7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2"/>
        <v>0</v>
      </c>
      <c r="AD7" s="53">
        <f t="shared" si="3"/>
        <v>0</v>
      </c>
      <c r="AE7" s="53">
        <f t="shared" si="4"/>
        <v>0</v>
      </c>
      <c r="AF7" s="53">
        <f t="shared" si="5"/>
        <v>0</v>
      </c>
      <c r="AG7" s="55">
        <f t="shared" si="0"/>
        <v>0.79925338405195956</v>
      </c>
      <c r="AH7" s="55">
        <f>'30.06.2019'!AN7</f>
        <v>1.424803098515627</v>
      </c>
      <c r="AI7" s="55">
        <f t="shared" si="6"/>
        <v>0.80154772519621764</v>
      </c>
      <c r="AJ7" s="55">
        <f>'30.06.2019'!AP7</f>
        <v>1.528460280707145</v>
      </c>
    </row>
    <row r="8" spans="1:36" x14ac:dyDescent="0.25">
      <c r="A8" s="6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7"/>
        <v>0.95910406086235145</v>
      </c>
      <c r="N8" s="55">
        <f t="shared" si="7"/>
        <v>0.96185727023546108</v>
      </c>
      <c r="O8" s="55">
        <f t="shared" si="7"/>
        <v>1.3192409751053764</v>
      </c>
      <c r="P8" s="55">
        <f t="shared" si="7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8">W8/B8</f>
        <v>0</v>
      </c>
      <c r="AD8" s="53">
        <f t="shared" ref="AD8" si="9">Z8/E8</f>
        <v>0</v>
      </c>
      <c r="AE8" s="53">
        <f t="shared" ref="AE8" si="10">(X8+Y8)/(C8+D8)</f>
        <v>0</v>
      </c>
      <c r="AF8" s="53">
        <f t="shared" ref="AF8" si="11">(AA8+AB8)/(F8+G8)</f>
        <v>0</v>
      </c>
      <c r="AG8" s="55">
        <f t="shared" ref="AG8" si="12">(Q8+W8)/B8</f>
        <v>0.79925338405195956</v>
      </c>
      <c r="AH8" s="55">
        <f>'30.06.2019'!AN8</f>
        <v>2.1483168818020753</v>
      </c>
      <c r="AI8" s="55">
        <f t="shared" ref="AI8" si="13">(R8+X8)/C8</f>
        <v>0.80154772519621764</v>
      </c>
      <c r="AJ8" s="55">
        <f>'30.06.2019'!AP8</f>
        <v>1.9597090095131504</v>
      </c>
    </row>
    <row r="9" spans="1:36" x14ac:dyDescent="0.25">
      <c r="A9" s="60" t="s">
        <v>31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2"/>
        <v>0</v>
      </c>
      <c r="AD9" s="53">
        <f t="shared" si="3"/>
        <v>0</v>
      </c>
      <c r="AE9" s="53">
        <f t="shared" si="4"/>
        <v>0</v>
      </c>
      <c r="AF9" s="53">
        <f t="shared" si="5"/>
        <v>0</v>
      </c>
      <c r="AG9" s="55">
        <f t="shared" si="0"/>
        <v>0.88003251834997398</v>
      </c>
      <c r="AH9" s="55">
        <f>'30.06.2019'!AN9</f>
        <v>1.950097448216471</v>
      </c>
      <c r="AI9" s="55">
        <f t="shared" si="6"/>
        <v>1.0519376194565246</v>
      </c>
      <c r="AJ9" s="55">
        <f>'30.06.2019'!AP9</f>
        <v>2.0500813386009762</v>
      </c>
    </row>
    <row r="10" spans="1:36" x14ac:dyDescent="0.25">
      <c r="A10" s="60" t="s">
        <v>32</v>
      </c>
      <c r="B10" s="53">
        <v>920.88</v>
      </c>
      <c r="C10" s="53">
        <v>139.12299999999999</v>
      </c>
      <c r="D10" s="53">
        <v>0</v>
      </c>
      <c r="E10" s="53">
        <v>810.15499999999997</v>
      </c>
      <c r="F10" s="53">
        <v>138.42400000000001</v>
      </c>
      <c r="G10" s="53">
        <v>0</v>
      </c>
      <c r="H10" s="53"/>
      <c r="I10" s="53">
        <v>0.61</v>
      </c>
      <c r="J10" s="53">
        <v>0.71</v>
      </c>
      <c r="K10" s="53">
        <v>0.8</v>
      </c>
      <c r="L10" s="53">
        <v>0.84</v>
      </c>
      <c r="M10" s="53">
        <v>0.73199999999999998</v>
      </c>
      <c r="N10" s="53">
        <v>0.85199999999999998</v>
      </c>
      <c r="O10" s="53">
        <v>0.96</v>
      </c>
      <c r="P10" s="53">
        <v>1.008</v>
      </c>
      <c r="Q10" s="53">
        <v>559.827</v>
      </c>
      <c r="R10" s="53">
        <v>99.11</v>
      </c>
      <c r="S10" s="53">
        <v>0</v>
      </c>
      <c r="T10" s="53">
        <v>644.548</v>
      </c>
      <c r="U10" s="53">
        <v>116.55200000000001</v>
      </c>
      <c r="V10" s="53">
        <v>0</v>
      </c>
      <c r="W10" s="53">
        <v>10.1</v>
      </c>
      <c r="X10" s="53">
        <v>14.377000000000001</v>
      </c>
      <c r="Y10" s="53">
        <v>0</v>
      </c>
      <c r="Z10" s="53">
        <v>0</v>
      </c>
      <c r="AA10" s="53">
        <v>0</v>
      </c>
      <c r="AB10" s="53">
        <v>0</v>
      </c>
      <c r="AC10" s="53">
        <f t="shared" si="2"/>
        <v>1.0967769959169489E-2</v>
      </c>
      <c r="AD10" s="53">
        <f t="shared" si="3"/>
        <v>0</v>
      </c>
      <c r="AE10" s="53">
        <f t="shared" si="4"/>
        <v>0.10334020974245813</v>
      </c>
      <c r="AF10" s="53">
        <f t="shared" si="5"/>
        <v>0</v>
      </c>
      <c r="AG10" s="55">
        <f t="shared" si="0"/>
        <v>0.61889388411085056</v>
      </c>
      <c r="AH10" s="55">
        <f>'30.06.2019'!AN10</f>
        <v>0.72342746121258028</v>
      </c>
      <c r="AI10" s="55">
        <f t="shared" si="6"/>
        <v>0.81573140314685566</v>
      </c>
      <c r="AJ10" s="55">
        <f>'30.06.2019'!AP10</f>
        <v>0.72649198346928623</v>
      </c>
    </row>
    <row r="11" spans="1:36" x14ac:dyDescent="0.25">
      <c r="A11" s="60" t="s">
        <v>33</v>
      </c>
      <c r="B11" s="53">
        <v>60.89</v>
      </c>
      <c r="C11" s="53">
        <v>19.367999999999999</v>
      </c>
      <c r="D11" s="53">
        <v>6.8000000000000005E-2</v>
      </c>
      <c r="E11" s="53">
        <v>60.308999999999997</v>
      </c>
      <c r="F11" s="53">
        <v>23.094000000000001</v>
      </c>
      <c r="G11" s="53">
        <v>3.5999999999999997E-2</v>
      </c>
      <c r="H11" s="53">
        <v>9.99</v>
      </c>
      <c r="I11" s="53">
        <v>0.98</v>
      </c>
      <c r="J11" s="53">
        <v>0.98</v>
      </c>
      <c r="K11" s="53">
        <v>1.3</v>
      </c>
      <c r="L11" s="53">
        <v>1.3</v>
      </c>
      <c r="M11" s="53">
        <v>1.1759999999999999</v>
      </c>
      <c r="N11" s="53">
        <v>1.1759999999999999</v>
      </c>
      <c r="O11" s="53">
        <v>1.56</v>
      </c>
      <c r="P11" s="53">
        <v>1.56</v>
      </c>
      <c r="Q11" s="53">
        <v>59.665999999999997</v>
      </c>
      <c r="R11" s="53">
        <v>18.995000000000001</v>
      </c>
      <c r="S11" s="53">
        <v>6.7000000000000004E-2</v>
      </c>
      <c r="T11" s="53">
        <v>78.400999999999996</v>
      </c>
      <c r="U11" s="53">
        <v>29.277999999999999</v>
      </c>
      <c r="V11" s="53">
        <v>4.7E-2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2"/>
        <v>0</v>
      </c>
      <c r="AD11" s="53">
        <f t="shared" si="3"/>
        <v>0</v>
      </c>
      <c r="AE11" s="53">
        <f t="shared" si="4"/>
        <v>0</v>
      </c>
      <c r="AF11" s="53">
        <f t="shared" si="5"/>
        <v>0</v>
      </c>
      <c r="AG11" s="55">
        <f t="shared" si="0"/>
        <v>0.97989817704056492</v>
      </c>
      <c r="AH11" s="55">
        <f>'30.06.2019'!AN11</f>
        <v>2.0305063053719783</v>
      </c>
      <c r="AI11" s="55">
        <f t="shared" si="6"/>
        <v>0.98074142916150364</v>
      </c>
      <c r="AJ11" s="55">
        <f>'30.06.2019'!AP11</f>
        <v>2.0106032791036275</v>
      </c>
    </row>
    <row r="12" spans="1:36" x14ac:dyDescent="0.25">
      <c r="A12" s="60" t="s">
        <v>34</v>
      </c>
      <c r="B12" s="53">
        <v>36.872999999999998</v>
      </c>
      <c r="C12" s="53">
        <v>11.788</v>
      </c>
      <c r="D12" s="53">
        <v>0</v>
      </c>
      <c r="E12" s="53">
        <v>36.313000000000002</v>
      </c>
      <c r="F12" s="53">
        <v>7.87</v>
      </c>
      <c r="G12" s="53">
        <v>0</v>
      </c>
      <c r="H12" s="53"/>
      <c r="I12" s="53">
        <v>0.8</v>
      </c>
      <c r="J12" s="53">
        <v>0.8</v>
      </c>
      <c r="K12" s="53">
        <v>1.6</v>
      </c>
      <c r="L12" s="53">
        <v>1.6</v>
      </c>
      <c r="M12" s="53">
        <v>0.96</v>
      </c>
      <c r="N12" s="53">
        <v>0.96</v>
      </c>
      <c r="O12" s="53">
        <v>1.92</v>
      </c>
      <c r="P12" s="53">
        <v>1.92</v>
      </c>
      <c r="Q12" s="53">
        <v>25.811</v>
      </c>
      <c r="R12" s="53">
        <v>8.2520000000000007</v>
      </c>
      <c r="S12" s="53">
        <v>0</v>
      </c>
      <c r="T12" s="53">
        <v>53.38</v>
      </c>
      <c r="U12" s="53">
        <v>11.569000000000001</v>
      </c>
      <c r="V12" s="53"/>
      <c r="W12" s="53"/>
      <c r="X12" s="53"/>
      <c r="Y12" s="53"/>
      <c r="Z12" s="53"/>
      <c r="AA12" s="53"/>
      <c r="AB12" s="53"/>
      <c r="AC12" s="53">
        <f t="shared" si="2"/>
        <v>0</v>
      </c>
      <c r="AD12" s="53">
        <f t="shared" si="3"/>
        <v>0</v>
      </c>
      <c r="AE12" s="53">
        <f t="shared" si="4"/>
        <v>0</v>
      </c>
      <c r="AF12" s="53">
        <f t="shared" si="5"/>
        <v>0</v>
      </c>
      <c r="AG12" s="55">
        <f t="shared" si="0"/>
        <v>0.69999728798850114</v>
      </c>
      <c r="AH12" s="55">
        <f>'30.06.2019'!AN12</f>
        <v>1.9899976425420132</v>
      </c>
      <c r="AI12" s="55">
        <f t="shared" si="6"/>
        <v>0.70003393281303028</v>
      </c>
      <c r="AJ12" s="55">
        <f>'30.06.2019'!AP12</f>
        <v>1.9900047147571898</v>
      </c>
    </row>
    <row r="13" spans="1:36" x14ac:dyDescent="0.25">
      <c r="A13" s="60" t="s">
        <v>35</v>
      </c>
      <c r="B13" s="53">
        <v>46.732999999999997</v>
      </c>
      <c r="C13" s="53">
        <v>23.170999999999999</v>
      </c>
      <c r="D13" s="53">
        <v>0</v>
      </c>
      <c r="E13" s="53">
        <v>42.805</v>
      </c>
      <c r="F13" s="53">
        <v>17.260000000000002</v>
      </c>
      <c r="G13" s="53">
        <v>0</v>
      </c>
      <c r="H13" s="53"/>
      <c r="I13" s="53">
        <v>1.1499999999999999</v>
      </c>
      <c r="J13" s="53">
        <v>1.21</v>
      </c>
      <c r="K13" s="53">
        <v>1.3</v>
      </c>
      <c r="L13" s="53">
        <v>1.33</v>
      </c>
      <c r="M13" s="53">
        <v>1.38</v>
      </c>
      <c r="N13" s="53">
        <v>1.45</v>
      </c>
      <c r="O13" s="53">
        <v>1.56</v>
      </c>
      <c r="P13" s="53">
        <v>1.5960000000000001</v>
      </c>
      <c r="Q13" s="53">
        <v>53.838000000000001</v>
      </c>
      <c r="R13" s="53">
        <v>28.036000000000001</v>
      </c>
      <c r="S13" s="53">
        <v>0</v>
      </c>
      <c r="T13" s="53">
        <v>55.718000000000004</v>
      </c>
      <c r="U13" s="53">
        <v>22.933</v>
      </c>
      <c r="V13" s="53">
        <v>0</v>
      </c>
      <c r="W13" s="53"/>
      <c r="X13" s="53"/>
      <c r="Y13" s="53"/>
      <c r="Z13" s="53"/>
      <c r="AA13" s="53"/>
      <c r="AB13" s="53"/>
      <c r="AC13" s="53">
        <f t="shared" si="2"/>
        <v>0</v>
      </c>
      <c r="AD13" s="53">
        <f t="shared" si="3"/>
        <v>0</v>
      </c>
      <c r="AE13" s="53">
        <f t="shared" si="4"/>
        <v>0</v>
      </c>
      <c r="AF13" s="53">
        <f t="shared" si="5"/>
        <v>0</v>
      </c>
      <c r="AG13" s="55">
        <f t="shared" si="0"/>
        <v>1.1520338946782789</v>
      </c>
      <c r="AH13" s="55">
        <f>'30.06.2019'!AN13</f>
        <v>1.5651270893086737</v>
      </c>
      <c r="AI13" s="55">
        <f t="shared" si="6"/>
        <v>1.2099607267705321</v>
      </c>
      <c r="AJ13" s="55">
        <f>'30.06.2019'!AP13</f>
        <v>1.5843585237258349</v>
      </c>
    </row>
    <row r="14" spans="1:36" x14ac:dyDescent="0.25">
      <c r="A14" s="60" t="s">
        <v>36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5"/>
      <c r="AH14" s="55">
        <f>'30.06.2019'!AN14</f>
        <v>1.9747300712152538</v>
      </c>
      <c r="AI14" s="55" t="e">
        <f t="shared" ref="AI14" si="14">(R14+X14)/C14</f>
        <v>#DIV/0!</v>
      </c>
      <c r="AJ14" s="55">
        <f>'30.06.2019'!AP14</f>
        <v>2.0132596685082871</v>
      </c>
    </row>
    <row r="15" spans="1:36" x14ac:dyDescent="0.25">
      <c r="A15" s="60" t="s">
        <v>37</v>
      </c>
      <c r="B15" s="53">
        <v>133.16900000000001</v>
      </c>
      <c r="C15" s="53">
        <v>34.134999999999998</v>
      </c>
      <c r="D15" s="53">
        <v>0</v>
      </c>
      <c r="E15" s="53">
        <v>130.85900000000001</v>
      </c>
      <c r="F15" s="53">
        <v>56.753</v>
      </c>
      <c r="G15" s="53"/>
      <c r="H15" s="53">
        <v>4.6150000000000002</v>
      </c>
      <c r="I15" s="53">
        <v>0.88</v>
      </c>
      <c r="J15" s="53">
        <v>0.88</v>
      </c>
      <c r="K15" s="53">
        <v>0.91</v>
      </c>
      <c r="L15" s="53">
        <v>0.91</v>
      </c>
      <c r="M15" s="53">
        <v>1.06</v>
      </c>
      <c r="N15" s="53">
        <v>1.06</v>
      </c>
      <c r="O15" s="53">
        <v>1.0900000000000001</v>
      </c>
      <c r="P15" s="53">
        <v>1.0900000000000001</v>
      </c>
      <c r="Q15" s="53">
        <v>117.18899999999999</v>
      </c>
      <c r="R15" s="53">
        <v>30.039000000000001</v>
      </c>
      <c r="S15" s="53">
        <v>0</v>
      </c>
      <c r="T15" s="53">
        <v>119.07899999999999</v>
      </c>
      <c r="U15" s="53">
        <v>51.646000000000001</v>
      </c>
      <c r="V15" s="53">
        <v>0</v>
      </c>
      <c r="W15" s="53">
        <v>15.78</v>
      </c>
      <c r="X15" s="53">
        <v>2.6871999999999998</v>
      </c>
      <c r="Y15" s="53">
        <v>0</v>
      </c>
      <c r="Z15" s="53">
        <v>15.5496</v>
      </c>
      <c r="AA15" s="53">
        <v>3.7191999999999998</v>
      </c>
      <c r="AB15" s="53"/>
      <c r="AC15" s="53">
        <f t="shared" si="2"/>
        <v>0.11849604637715984</v>
      </c>
      <c r="AD15" s="53">
        <f t="shared" si="3"/>
        <v>0.11882713454940048</v>
      </c>
      <c r="AE15" s="53">
        <f t="shared" si="4"/>
        <v>7.8722718617255022E-2</v>
      </c>
      <c r="AF15" s="53">
        <f t="shared" si="5"/>
        <v>6.5533099571828804E-2</v>
      </c>
      <c r="AG15" s="55">
        <f t="shared" si="0"/>
        <v>0.99849814896860367</v>
      </c>
      <c r="AH15" s="55">
        <f>'30.06.2019'!AN15</f>
        <v>1.3699912238157925</v>
      </c>
      <c r="AI15" s="55">
        <f t="shared" si="6"/>
        <v>0.95872857770616671</v>
      </c>
      <c r="AJ15" s="55">
        <f>'30.06.2019'!AP15</f>
        <v>1.4041932188548913</v>
      </c>
    </row>
    <row r="16" spans="1:36" x14ac:dyDescent="0.25">
      <c r="A16" s="60" t="s">
        <v>38</v>
      </c>
      <c r="B16" s="53">
        <v>48.48</v>
      </c>
      <c r="C16" s="53">
        <v>6.8789999999999996</v>
      </c>
      <c r="D16" s="53">
        <v>7.4999999999999997E-2</v>
      </c>
      <c r="E16" s="53">
        <v>46.804000000000002</v>
      </c>
      <c r="F16" s="53">
        <v>4.7789999999999999</v>
      </c>
      <c r="G16" s="53"/>
      <c r="H16" s="53"/>
      <c r="I16" s="53">
        <v>1.1399999999999999</v>
      </c>
      <c r="J16" s="53">
        <v>1.68</v>
      </c>
      <c r="K16" s="53">
        <v>1.68</v>
      </c>
      <c r="L16" s="53">
        <v>2.71</v>
      </c>
      <c r="M16" s="53">
        <v>1.3680000000000001</v>
      </c>
      <c r="N16" s="53">
        <v>2.016</v>
      </c>
      <c r="O16" s="53">
        <v>2.016</v>
      </c>
      <c r="P16" s="53">
        <v>3.2519999999999998</v>
      </c>
      <c r="Q16" s="53">
        <v>55.267000000000003</v>
      </c>
      <c r="R16" s="53">
        <v>11.557</v>
      </c>
      <c r="S16" s="53">
        <v>0.126</v>
      </c>
      <c r="T16" s="53">
        <v>78.631</v>
      </c>
      <c r="U16" s="53">
        <v>12.951000000000001</v>
      </c>
      <c r="V16" s="53">
        <v>0</v>
      </c>
      <c r="W16" s="53">
        <v>7.694</v>
      </c>
      <c r="X16" s="53">
        <v>0.33</v>
      </c>
      <c r="Y16" s="53">
        <v>1.9E-2</v>
      </c>
      <c r="Z16" s="53">
        <v>0</v>
      </c>
      <c r="AA16" s="53">
        <v>0</v>
      </c>
      <c r="AB16" s="53">
        <v>0</v>
      </c>
      <c r="AC16" s="53">
        <f t="shared" si="2"/>
        <v>0.15870462046204623</v>
      </c>
      <c r="AD16" s="53">
        <f t="shared" si="3"/>
        <v>0</v>
      </c>
      <c r="AE16" s="53">
        <f t="shared" si="4"/>
        <v>5.0186942766752951E-2</v>
      </c>
      <c r="AF16" s="53">
        <f t="shared" si="5"/>
        <v>0</v>
      </c>
      <c r="AG16" s="55">
        <f t="shared" si="0"/>
        <v>1.2987004950495051</v>
      </c>
      <c r="AH16" s="55">
        <f>'30.06.2019'!AN16</f>
        <v>1.8099443565266222</v>
      </c>
      <c r="AI16" s="55">
        <f t="shared" si="6"/>
        <v>1.7280127925570579</v>
      </c>
      <c r="AJ16" s="55">
        <f>'30.06.2019'!AP16</f>
        <v>2.7699432673381961</v>
      </c>
    </row>
    <row r="17" spans="1:36" x14ac:dyDescent="0.25">
      <c r="A17" s="60" t="s">
        <v>39</v>
      </c>
      <c r="B17" s="53">
        <v>87.013999999999996</v>
      </c>
      <c r="C17" s="53">
        <v>12.169</v>
      </c>
      <c r="D17" s="53">
        <v>1.71</v>
      </c>
      <c r="E17" s="53">
        <v>64.790999999999997</v>
      </c>
      <c r="F17" s="53">
        <v>11.026999999999999</v>
      </c>
      <c r="G17" s="53"/>
      <c r="H17" s="53">
        <v>23.187000000000001</v>
      </c>
      <c r="I17" s="53">
        <v>1.03</v>
      </c>
      <c r="J17" s="53">
        <v>0.84</v>
      </c>
      <c r="K17" s="53">
        <v>1.03</v>
      </c>
      <c r="L17" s="53">
        <v>0.84</v>
      </c>
      <c r="M17" s="53">
        <f>I17*1.2</f>
        <v>1.236</v>
      </c>
      <c r="N17" s="53">
        <f>J17*1.2</f>
        <v>1.008</v>
      </c>
      <c r="O17" s="53">
        <f>K17*1.2</f>
        <v>1.236</v>
      </c>
      <c r="P17" s="53">
        <f>L17*1.2</f>
        <v>1.008</v>
      </c>
      <c r="Q17" s="53">
        <v>38.466999999999999</v>
      </c>
      <c r="R17" s="53">
        <v>9.7439999999999998</v>
      </c>
      <c r="S17" s="53">
        <v>1.2010000000000001</v>
      </c>
      <c r="T17" s="53">
        <v>64.619</v>
      </c>
      <c r="U17" s="53">
        <v>8.7319999999999993</v>
      </c>
      <c r="V17" s="53"/>
      <c r="W17" s="53">
        <v>6.0579999999999998</v>
      </c>
      <c r="X17" s="53">
        <v>0.90500000000000003</v>
      </c>
      <c r="Y17" s="53">
        <v>0.02</v>
      </c>
      <c r="Z17" s="53">
        <v>2.2970000000000002</v>
      </c>
      <c r="AA17" s="53">
        <v>0.84299999999999997</v>
      </c>
      <c r="AB17" s="53"/>
      <c r="AC17" s="53">
        <f t="shared" si="2"/>
        <v>6.9620980531868437E-2</v>
      </c>
      <c r="AD17" s="53">
        <f t="shared" si="3"/>
        <v>3.5452454816255349E-2</v>
      </c>
      <c r="AE17" s="53">
        <f t="shared" si="4"/>
        <v>6.6647452986526398E-2</v>
      </c>
      <c r="AF17" s="53">
        <f t="shared" si="5"/>
        <v>7.6448716786070556E-2</v>
      </c>
      <c r="AG17" s="55">
        <f t="shared" si="0"/>
        <v>0.51169926678465538</v>
      </c>
      <c r="AH17" s="55">
        <f>'30.06.2019'!AN17</f>
        <v>2.0896571930852623</v>
      </c>
      <c r="AI17" s="55">
        <f t="shared" si="6"/>
        <v>0.87509244802366659</v>
      </c>
      <c r="AJ17" s="55">
        <f>'30.06.2019'!AP17</f>
        <v>2.3999551116597462</v>
      </c>
    </row>
    <row r="18" spans="1:36" x14ac:dyDescent="0.25">
      <c r="A18" s="60" t="s">
        <v>40</v>
      </c>
      <c r="B18" s="53">
        <v>43.003</v>
      </c>
      <c r="C18" s="53">
        <v>30.690999999999999</v>
      </c>
      <c r="D18" s="53">
        <v>0</v>
      </c>
      <c r="E18" s="53">
        <v>35.256</v>
      </c>
      <c r="F18" s="53">
        <v>29.937000000000001</v>
      </c>
      <c r="G18" s="53">
        <v>0</v>
      </c>
      <c r="H18" s="53"/>
      <c r="I18" s="53">
        <v>0.88</v>
      </c>
      <c r="J18" s="53">
        <v>1.06</v>
      </c>
      <c r="K18" s="53">
        <v>1.64</v>
      </c>
      <c r="L18" s="53">
        <v>1.97</v>
      </c>
      <c r="M18" s="53">
        <v>1.06</v>
      </c>
      <c r="N18" s="53">
        <v>1.27</v>
      </c>
      <c r="O18" s="53">
        <v>1.97</v>
      </c>
      <c r="P18" s="53">
        <v>2.36</v>
      </c>
      <c r="Q18" s="53">
        <v>37.817999999999998</v>
      </c>
      <c r="R18" s="53">
        <v>32.036999999999999</v>
      </c>
      <c r="S18" s="53">
        <v>0</v>
      </c>
      <c r="T18" s="53">
        <v>57.792999999999999</v>
      </c>
      <c r="U18" s="53">
        <v>56.536999999999999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f t="shared" si="2"/>
        <v>0</v>
      </c>
      <c r="AD18" s="53">
        <f t="shared" si="3"/>
        <v>0</v>
      </c>
      <c r="AE18" s="53">
        <f t="shared" si="4"/>
        <v>0</v>
      </c>
      <c r="AF18" s="53">
        <f t="shared" si="5"/>
        <v>0</v>
      </c>
      <c r="AG18" s="55">
        <f t="shared" si="0"/>
        <v>0.87942701671976364</v>
      </c>
      <c r="AH18" s="55">
        <f>'30.06.2019'!AN18</f>
        <v>2.3400156267440559</v>
      </c>
      <c r="AI18" s="55">
        <f t="shared" si="6"/>
        <v>1.0438565051643804</v>
      </c>
      <c r="AJ18" s="55">
        <f>'30.06.2019'!AP18</f>
        <v>2.3400348987178519</v>
      </c>
    </row>
    <row r="19" spans="1:36" x14ac:dyDescent="0.25">
      <c r="A19" s="62" t="s">
        <v>41</v>
      </c>
      <c r="B19" s="53" t="s">
        <v>69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5"/>
      <c r="AH19" s="55">
        <f>'30.06.2019'!AN19</f>
        <v>1.7032204161523044</v>
      </c>
      <c r="AI19" s="55" t="e">
        <f t="shared" si="6"/>
        <v>#DIV/0!</v>
      </c>
      <c r="AJ19" s="55">
        <f>'30.06.2019'!AP19</f>
        <v>2.1836755330639863</v>
      </c>
    </row>
    <row r="20" spans="1:36" x14ac:dyDescent="0.25">
      <c r="A20" s="60" t="s">
        <v>42</v>
      </c>
      <c r="B20" s="53">
        <v>197.55199999999999</v>
      </c>
      <c r="C20" s="53">
        <v>138.773</v>
      </c>
      <c r="D20" s="53">
        <v>0</v>
      </c>
      <c r="E20" s="53">
        <v>197.649</v>
      </c>
      <c r="F20" s="53">
        <v>184.97</v>
      </c>
      <c r="G20" s="53">
        <v>0</v>
      </c>
      <c r="H20" s="53"/>
      <c r="I20" s="54">
        <f>Q20/B20</f>
        <v>0.87777395318700902</v>
      </c>
      <c r="J20" s="54">
        <f>R20/C20</f>
        <v>0.94025494872921966</v>
      </c>
      <c r="K20" s="54">
        <f>T20/E20</f>
        <v>1.6651235270605973</v>
      </c>
      <c r="L20" s="54">
        <f>U20/F20</f>
        <v>2.1628588419743742</v>
      </c>
      <c r="M20" s="55">
        <f>I20*1.2</f>
        <v>1.0533287438244108</v>
      </c>
      <c r="N20" s="55">
        <f>J20*1.2</f>
        <v>1.1283059384750636</v>
      </c>
      <c r="O20" s="55">
        <f>K20*1.2</f>
        <v>1.9981482324727167</v>
      </c>
      <c r="P20" s="55">
        <f>L20*1.2</f>
        <v>2.5954306103692488</v>
      </c>
      <c r="Q20" s="53">
        <v>173.40600000000001</v>
      </c>
      <c r="R20" s="53">
        <v>130.482</v>
      </c>
      <c r="S20" s="53">
        <v>0</v>
      </c>
      <c r="T20" s="53">
        <v>329.11</v>
      </c>
      <c r="U20" s="53">
        <v>400.06400000000002</v>
      </c>
      <c r="V20" s="53">
        <v>0</v>
      </c>
      <c r="W20" s="53">
        <v>1.169</v>
      </c>
      <c r="X20" s="53">
        <v>0.20300000000000001</v>
      </c>
      <c r="Y20" s="53">
        <v>0</v>
      </c>
      <c r="Z20" s="53">
        <v>1.1639999999999999</v>
      </c>
      <c r="AA20" s="53">
        <v>0.17499999999999999</v>
      </c>
      <c r="AB20" s="53"/>
      <c r="AC20" s="53">
        <f t="shared" si="2"/>
        <v>5.9174293350611491E-3</v>
      </c>
      <c r="AD20" s="53">
        <f t="shared" si="3"/>
        <v>5.889227873654812E-3</v>
      </c>
      <c r="AE20" s="53">
        <f t="shared" si="4"/>
        <v>1.4628205774898577E-3</v>
      </c>
      <c r="AF20" s="53">
        <f t="shared" si="5"/>
        <v>9.4609936746499425E-4</v>
      </c>
      <c r="AG20" s="55">
        <f t="shared" si="0"/>
        <v>0.88369138252207025</v>
      </c>
      <c r="AH20" s="55" t="e">
        <f>'30.06.2019'!AN20</f>
        <v>#DIV/0!</v>
      </c>
      <c r="AI20" s="55">
        <f t="shared" si="6"/>
        <v>0.94171776930670958</v>
      </c>
      <c r="AJ20" s="55" t="e">
        <f>'30.06.2019'!AP20</f>
        <v>#DIV/0!</v>
      </c>
    </row>
    <row r="21" spans="1:36" x14ac:dyDescent="0.25">
      <c r="A21" s="60" t="s">
        <v>101</v>
      </c>
      <c r="B21" s="53">
        <v>27.053999999999998</v>
      </c>
      <c r="C21" s="53">
        <v>8.9260000000000002</v>
      </c>
      <c r="D21" s="53">
        <v>0</v>
      </c>
      <c r="E21" s="53">
        <v>24.202999999999999</v>
      </c>
      <c r="F21" s="53">
        <v>3.0680000000000001</v>
      </c>
      <c r="G21" s="53">
        <v>0</v>
      </c>
      <c r="H21" s="53"/>
      <c r="I21" s="53">
        <v>0.8</v>
      </c>
      <c r="J21" s="53">
        <v>0.8</v>
      </c>
      <c r="K21" s="53">
        <v>1.1399999999999999</v>
      </c>
      <c r="L21" s="53">
        <v>1.1399999999999999</v>
      </c>
      <c r="M21" s="53">
        <v>0.96</v>
      </c>
      <c r="N21" s="53">
        <v>0.96</v>
      </c>
      <c r="O21" s="53">
        <v>1.37</v>
      </c>
      <c r="P21" s="53">
        <v>1.37</v>
      </c>
      <c r="Q21" s="53">
        <v>20.622</v>
      </c>
      <c r="R21" s="53">
        <v>8.1769999999999996</v>
      </c>
      <c r="S21" s="53">
        <v>0</v>
      </c>
      <c r="T21" s="53">
        <v>26.148</v>
      </c>
      <c r="U21" s="53">
        <v>4.976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f t="shared" ref="AC21" si="15">W21/B21</f>
        <v>0</v>
      </c>
      <c r="AD21" s="53">
        <f t="shared" ref="AD21" si="16">Z21/E21</f>
        <v>0</v>
      </c>
      <c r="AE21" s="53">
        <f t="shared" ref="AE21" si="17">(X21+Y21)/(C21+D21)</f>
        <v>0</v>
      </c>
      <c r="AF21" s="53">
        <f t="shared" ref="AF21" si="18">(AA21+AB21)/(F21+G21)</f>
        <v>0</v>
      </c>
      <c r="AG21" s="55">
        <f t="shared" ref="AG21" si="19">(Q21+W21)/B21</f>
        <v>0.76225327123530717</v>
      </c>
      <c r="AH21" s="55">
        <f>'30.06.2019'!AN21</f>
        <v>1.546187085761737</v>
      </c>
      <c r="AI21" s="55">
        <f t="shared" ref="AI21" si="20">(R21+X21)/C21</f>
        <v>0.9160878332959892</v>
      </c>
      <c r="AJ21" s="55">
        <f>'30.06.2019'!AP21</f>
        <v>1.5580495356037152</v>
      </c>
    </row>
    <row r="22" spans="1:36" x14ac:dyDescent="0.25">
      <c r="A22" s="60" t="s">
        <v>43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v>0.8</v>
      </c>
      <c r="J22" s="53">
        <v>0.8</v>
      </c>
      <c r="K22" s="53">
        <v>1.1399999999999999</v>
      </c>
      <c r="L22" s="53">
        <v>1.1399999999999999</v>
      </c>
      <c r="M22" s="53">
        <v>0.96</v>
      </c>
      <c r="N22" s="53">
        <v>0.96</v>
      </c>
      <c r="O22" s="53">
        <v>1.37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f t="shared" si="2"/>
        <v>0</v>
      </c>
      <c r="AD22" s="53">
        <f t="shared" si="3"/>
        <v>0</v>
      </c>
      <c r="AE22" s="53">
        <f t="shared" si="4"/>
        <v>0</v>
      </c>
      <c r="AF22" s="53">
        <f t="shared" si="5"/>
        <v>0</v>
      </c>
      <c r="AG22" s="55">
        <f t="shared" si="0"/>
        <v>0.76225327123530717</v>
      </c>
      <c r="AH22" s="55">
        <f>'30.06.2019'!AN22</f>
        <v>1.7459225758072832</v>
      </c>
      <c r="AI22" s="55">
        <f t="shared" si="6"/>
        <v>0.9160878332959892</v>
      </c>
      <c r="AJ22" s="55">
        <f>'30.06.2019'!AP22</f>
        <v>1.7409365819941249</v>
      </c>
    </row>
    <row r="23" spans="1:36" x14ac:dyDescent="0.25">
      <c r="A23" s="60" t="s">
        <v>44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2"/>
        <v>0</v>
      </c>
      <c r="AD23" s="53">
        <f t="shared" si="3"/>
        <v>0</v>
      </c>
      <c r="AE23" s="53">
        <f t="shared" si="4"/>
        <v>0</v>
      </c>
      <c r="AF23" s="53">
        <f t="shared" si="5"/>
        <v>0</v>
      </c>
      <c r="AG23" s="55">
        <f t="shared" si="0"/>
        <v>1.0845812438757276</v>
      </c>
      <c r="AH23" s="55">
        <f>'30.06.2019'!AN23</f>
        <v>2.5059912975566219</v>
      </c>
      <c r="AI23" s="55">
        <f t="shared" si="6"/>
        <v>1.080019864260884</v>
      </c>
      <c r="AJ23" s="55">
        <f>'30.06.2019'!AP23</f>
        <v>2.9387926024681232</v>
      </c>
    </row>
    <row r="24" spans="1:36" x14ac:dyDescent="0.25">
      <c r="A24" s="60" t="s">
        <v>45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v>0.89</v>
      </c>
      <c r="J24" s="53">
        <v>1.28</v>
      </c>
      <c r="K24" s="53">
        <v>0.89</v>
      </c>
      <c r="L24" s="53">
        <v>1.28</v>
      </c>
      <c r="M24" s="53">
        <v>1.0680000000000001</v>
      </c>
      <c r="N24" s="53">
        <v>1.536</v>
      </c>
      <c r="O24" s="53">
        <v>1.0680000000000001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f t="shared" si="2"/>
        <v>0</v>
      </c>
      <c r="AD24" s="53">
        <f t="shared" si="3"/>
        <v>0</v>
      </c>
      <c r="AE24" s="53">
        <f t="shared" si="4"/>
        <v>0</v>
      </c>
      <c r="AF24" s="53">
        <f t="shared" si="5"/>
        <v>0</v>
      </c>
      <c r="AG24" s="55">
        <f t="shared" si="0"/>
        <v>0.88999817651349378</v>
      </c>
      <c r="AH24" s="55">
        <f>'30.06.2019'!AN24</f>
        <v>1.3754180092208261</v>
      </c>
      <c r="AI24" s="55">
        <f t="shared" si="6"/>
        <v>1.2799895914650012</v>
      </c>
      <c r="AJ24" s="55">
        <f>'30.06.2019'!AP24</f>
        <v>1.2281842571220534</v>
      </c>
    </row>
    <row r="25" spans="1:36" x14ac:dyDescent="0.25">
      <c r="A25" s="60" t="s">
        <v>46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2"/>
        <v>0</v>
      </c>
      <c r="AD25" s="53">
        <f t="shared" si="3"/>
        <v>0</v>
      </c>
      <c r="AE25" s="53">
        <f t="shared" si="4"/>
        <v>0</v>
      </c>
      <c r="AF25" s="53">
        <f t="shared" si="5"/>
        <v>0</v>
      </c>
      <c r="AG25" s="55">
        <f t="shared" si="0"/>
        <v>0.75615624673314896</v>
      </c>
      <c r="AH25" s="55">
        <f>'30.06.2019'!AN25</f>
        <v>1.5939156590624812</v>
      </c>
      <c r="AI25" s="55">
        <f t="shared" si="6"/>
        <v>0.65771646125267458</v>
      </c>
      <c r="AJ25" s="55">
        <f>'30.06.2019'!AP25</f>
        <v>1.6716225875625448</v>
      </c>
    </row>
    <row r="26" spans="1:36" x14ac:dyDescent="0.25">
      <c r="A26" s="60" t="s">
        <v>47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2"/>
        <v>0</v>
      </c>
      <c r="AD26" s="53">
        <f t="shared" si="3"/>
        <v>0</v>
      </c>
      <c r="AE26" s="53">
        <f t="shared" si="4"/>
        <v>0</v>
      </c>
      <c r="AF26" s="53">
        <f t="shared" si="5"/>
        <v>0</v>
      </c>
      <c r="AG26" s="55">
        <f>(Q26+W26)/B26</f>
        <v>0.94997561885093085</v>
      </c>
      <c r="AH26" s="55">
        <f>'30.06.2019'!AN26</f>
        <v>1.4884824291603953</v>
      </c>
      <c r="AI26" s="55">
        <f t="shared" si="6"/>
        <v>1.0500039249548629</v>
      </c>
      <c r="AJ26" s="55">
        <f>'30.06.2019'!AP26</f>
        <v>1.1108091569214162</v>
      </c>
    </row>
    <row r="27" spans="1:36" x14ac:dyDescent="0.25">
      <c r="A27" s="62" t="s">
        <v>48</v>
      </c>
      <c r="B27" s="53">
        <v>86.088999999999999</v>
      </c>
      <c r="C27" s="53">
        <v>29.715</v>
      </c>
      <c r="D27" s="53">
        <v>1.278</v>
      </c>
      <c r="E27" s="53">
        <v>82.031999999999996</v>
      </c>
      <c r="F27" s="53">
        <v>161.767</v>
      </c>
      <c r="G27" s="53">
        <v>6.4000000000000001E-2</v>
      </c>
      <c r="H27" s="53"/>
      <c r="I27" s="53">
        <v>0.62</v>
      </c>
      <c r="J27" s="53">
        <v>0.9</v>
      </c>
      <c r="K27" s="53">
        <v>1.22</v>
      </c>
      <c r="L27" s="53">
        <v>1.38</v>
      </c>
      <c r="M27" s="53">
        <f>I27*1.2</f>
        <v>0.74399999999999999</v>
      </c>
      <c r="N27" s="53">
        <f>J27*1.2</f>
        <v>1.08</v>
      </c>
      <c r="O27" s="53">
        <f>K27*1.2</f>
        <v>1.464</v>
      </c>
      <c r="P27" s="53">
        <f>L27*1.2</f>
        <v>1.6559999999999999</v>
      </c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 s="53">
        <f t="shared" si="2"/>
        <v>0</v>
      </c>
      <c r="AD27" s="53">
        <f t="shared" si="3"/>
        <v>0</v>
      </c>
      <c r="AE27" s="53">
        <f t="shared" si="4"/>
        <v>0</v>
      </c>
      <c r="AF27" s="53">
        <f t="shared" si="5"/>
        <v>0</v>
      </c>
      <c r="AG27" s="55">
        <f t="shared" ref="AG27:AG42" si="21">(Q27+W27)/B27</f>
        <v>0.62302965535666577</v>
      </c>
      <c r="AH27" s="55">
        <f>'30.06.2019'!AN27</f>
        <v>1.1500022326412147</v>
      </c>
      <c r="AI27" s="55">
        <f t="shared" si="6"/>
        <v>0.89567558472152109</v>
      </c>
      <c r="AJ27" s="55">
        <f>'30.06.2019'!AP27</f>
        <v>1.1499990757099208</v>
      </c>
    </row>
    <row r="28" spans="1:36" x14ac:dyDescent="0.25">
      <c r="A28" s="60" t="s">
        <v>49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2"/>
        <v>0</v>
      </c>
      <c r="AD28" s="53">
        <f t="shared" si="3"/>
        <v>0</v>
      </c>
      <c r="AE28" s="53">
        <f t="shared" si="4"/>
        <v>0</v>
      </c>
      <c r="AF28" s="53">
        <f t="shared" si="5"/>
        <v>0</v>
      </c>
      <c r="AG28" s="55">
        <f t="shared" si="21"/>
        <v>0.76399873769748139</v>
      </c>
      <c r="AH28" s="55">
        <f>'30.06.2019'!AN28</f>
        <v>1.190002214478024</v>
      </c>
      <c r="AI28" s="55">
        <f t="shared" si="6"/>
        <v>0.76400345399595515</v>
      </c>
      <c r="AJ28" s="55">
        <f>'30.06.2019'!AP28</f>
        <v>1.1900036699319652</v>
      </c>
    </row>
    <row r="29" spans="1:36" x14ac:dyDescent="0.25">
      <c r="A29" s="60" t="s">
        <v>50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5"/>
      <c r="AH29" s="55">
        <f>'30.06.2019'!AN29</f>
        <v>2.1100402358005055</v>
      </c>
      <c r="AI29" s="55" t="e">
        <f t="shared" ref="AI29" si="22">(R29+X29)/C29</f>
        <v>#DIV/0!</v>
      </c>
      <c r="AJ29" s="55">
        <f>'30.06.2019'!AP29</f>
        <v>2.3898498694516972</v>
      </c>
    </row>
    <row r="30" spans="1:36" x14ac:dyDescent="0.25">
      <c r="A30" s="60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5"/>
      <c r="AH30" s="55">
        <f>'30.06.2019'!AN30</f>
        <v>1.4361781647100209</v>
      </c>
      <c r="AI30" s="55" t="e">
        <f t="shared" ref="AI30" si="23">(R30+X30)/C30</f>
        <v>#DIV/0!</v>
      </c>
      <c r="AJ30" s="55">
        <f>'30.06.2019'!AP30</f>
        <v>1.4263507395110173</v>
      </c>
    </row>
    <row r="31" spans="1:36" x14ac:dyDescent="0.25">
      <c r="A31" s="60" t="s">
        <v>52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2"/>
        <v>0</v>
      </c>
      <c r="AD31" s="53">
        <f t="shared" si="3"/>
        <v>0</v>
      </c>
      <c r="AE31" s="53">
        <f t="shared" si="4"/>
        <v>0</v>
      </c>
      <c r="AF31" s="53">
        <f t="shared" si="5"/>
        <v>0</v>
      </c>
      <c r="AG31" s="55">
        <f t="shared" si="21"/>
        <v>0.72615968478812642</v>
      </c>
      <c r="AH31" s="55">
        <f>'30.06.2019'!AN31</f>
        <v>1.3234021906325166</v>
      </c>
      <c r="AI31" s="55">
        <f t="shared" si="6"/>
        <v>0.71665866739007955</v>
      </c>
      <c r="AJ31" s="55">
        <f>'30.06.2019'!AP31</f>
        <v>1.9702237103241571</v>
      </c>
    </row>
    <row r="32" spans="1:36" x14ac:dyDescent="0.25">
      <c r="A32" s="60" t="s">
        <v>53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v>1.1399999999999999</v>
      </c>
      <c r="J32" s="53">
        <v>1.29</v>
      </c>
      <c r="K32" s="53">
        <v>1.1399999999999999</v>
      </c>
      <c r="L32" s="53">
        <v>2</v>
      </c>
      <c r="M32" s="53">
        <v>1.3680000000000001</v>
      </c>
      <c r="N32" s="53">
        <v>1.548</v>
      </c>
      <c r="O32" s="53">
        <v>1.3680000000000001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 s="53">
        <v>0</v>
      </c>
      <c r="AD32" s="53">
        <v>0</v>
      </c>
      <c r="AE32" s="53">
        <v>0</v>
      </c>
      <c r="AF32" s="53">
        <v>0</v>
      </c>
      <c r="AG32" s="55">
        <f t="shared" si="21"/>
        <v>1.1361670232202252</v>
      </c>
      <c r="AH32" s="55">
        <f>'30.06.2019'!AN32</f>
        <v>0.82999983353309359</v>
      </c>
      <c r="AI32" s="55">
        <f t="shared" si="6"/>
        <v>1.2921573137074518</v>
      </c>
      <c r="AJ32" s="55">
        <f>'30.06.2019'!AP32</f>
        <v>1.112019948757998</v>
      </c>
    </row>
    <row r="33" spans="1:36" x14ac:dyDescent="0.25">
      <c r="A33" s="60" t="s">
        <v>54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2"/>
        <v>0</v>
      </c>
      <c r="AD33" s="53">
        <f t="shared" si="3"/>
        <v>0</v>
      </c>
      <c r="AE33" s="53">
        <f t="shared" si="4"/>
        <v>0</v>
      </c>
      <c r="AF33" s="53">
        <f t="shared" si="5"/>
        <v>0</v>
      </c>
      <c r="AG33" s="55">
        <f t="shared" si="21"/>
        <v>0.76098776051466765</v>
      </c>
      <c r="AH33" s="55">
        <f>'30.06.2019'!AN33</f>
        <v>1.6900017950098727</v>
      </c>
      <c r="AI33" s="55">
        <f t="shared" si="6"/>
        <v>0.89000139840581727</v>
      </c>
      <c r="AJ33" s="55">
        <f>'30.06.2019'!AP33</f>
        <v>2.8200021686485703</v>
      </c>
    </row>
    <row r="34" spans="1:36" x14ac:dyDescent="0.25">
      <c r="A34" s="60" t="s">
        <v>55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2"/>
        <v>0</v>
      </c>
      <c r="AD34" s="53">
        <f t="shared" si="3"/>
        <v>0</v>
      </c>
      <c r="AE34" s="53">
        <f t="shared" si="4"/>
        <v>0</v>
      </c>
      <c r="AF34" s="53">
        <f t="shared" si="5"/>
        <v>0</v>
      </c>
      <c r="AG34" s="55">
        <f t="shared" si="21"/>
        <v>0.91588165515316444</v>
      </c>
      <c r="AH34" s="55">
        <f>'30.06.2019'!AN34</f>
        <v>0.7800000585659177</v>
      </c>
      <c r="AI34" s="55">
        <f t="shared" si="6"/>
        <v>1.540762331838565</v>
      </c>
      <c r="AJ34" s="55">
        <f>'30.06.2019'!AP34</f>
        <v>1.7220714597001741</v>
      </c>
    </row>
    <row r="35" spans="1:36" x14ac:dyDescent="0.25">
      <c r="A35" s="60" t="s">
        <v>56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v>0.95</v>
      </c>
      <c r="J35" s="53">
        <v>2.3199999999999998</v>
      </c>
      <c r="K35" s="53">
        <v>0.78</v>
      </c>
      <c r="L35" s="53">
        <v>1.72</v>
      </c>
      <c r="M35" s="53">
        <v>1.1399999999999999</v>
      </c>
      <c r="N35" s="53">
        <v>2.78</v>
      </c>
      <c r="O35" s="53">
        <v>0.94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f t="shared" si="2"/>
        <v>0</v>
      </c>
      <c r="AD35" s="53">
        <f t="shared" si="3"/>
        <v>0</v>
      </c>
      <c r="AE35" s="53">
        <f t="shared" si="4"/>
        <v>0</v>
      </c>
      <c r="AF35" s="53">
        <f t="shared" si="5"/>
        <v>0</v>
      </c>
      <c r="AG35" s="55">
        <f t="shared" si="21"/>
        <v>0.95</v>
      </c>
      <c r="AH35" s="55">
        <f>'30.06.2019'!AN35</f>
        <v>1.1800076078687098</v>
      </c>
      <c r="AI35" s="55">
        <f t="shared" si="6"/>
        <v>2.122851919561243</v>
      </c>
      <c r="AJ35" s="55">
        <f>'30.06.2019'!AP35</f>
        <v>1.3699895479487847</v>
      </c>
    </row>
    <row r="36" spans="1:36" x14ac:dyDescent="0.25">
      <c r="A36" s="60" t="s">
        <v>57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2"/>
        <v>0</v>
      </c>
      <c r="AD36" s="53">
        <f t="shared" si="3"/>
        <v>0</v>
      </c>
      <c r="AE36" s="53">
        <f t="shared" si="4"/>
        <v>0</v>
      </c>
      <c r="AF36" s="53">
        <f t="shared" si="5"/>
        <v>0</v>
      </c>
      <c r="AG36" s="55">
        <f t="shared" si="21"/>
        <v>0.89198693402935159</v>
      </c>
      <c r="AH36" s="55">
        <f>'30.06.2019'!AN36</f>
        <v>1.0820064895864776</v>
      </c>
      <c r="AI36" s="55">
        <f t="shared" si="6"/>
        <v>1.0499937382592361</v>
      </c>
      <c r="AJ36" s="55">
        <f>'30.06.2019'!AP36</f>
        <v>1.7481098074549979</v>
      </c>
    </row>
    <row r="37" spans="1:36" x14ac:dyDescent="0.25">
      <c r="A37" s="60" t="s">
        <v>58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2"/>
        <v>0</v>
      </c>
      <c r="AD37" s="53">
        <f t="shared" si="3"/>
        <v>0</v>
      </c>
      <c r="AE37" s="53">
        <f t="shared" si="4"/>
        <v>0</v>
      </c>
      <c r="AF37" s="53">
        <f t="shared" si="5"/>
        <v>0</v>
      </c>
      <c r="AG37" s="55">
        <f t="shared" si="21"/>
        <v>0.58041581642691309</v>
      </c>
      <c r="AH37" s="55">
        <f>'30.06.2019'!AN37</f>
        <v>1.901519479035759</v>
      </c>
      <c r="AI37" s="55">
        <f t="shared" si="6"/>
        <v>0.58043368497948133</v>
      </c>
      <c r="AJ37" s="55">
        <f>'30.06.2019'!AP37</f>
        <v>2.3872515125324112</v>
      </c>
    </row>
    <row r="38" spans="1:36" x14ac:dyDescent="0.25">
      <c r="A38" s="60" t="s">
        <v>59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2"/>
        <v>0</v>
      </c>
      <c r="AD38" s="53">
        <f t="shared" si="3"/>
        <v>0</v>
      </c>
      <c r="AE38" s="53">
        <f t="shared" si="4"/>
        <v>0</v>
      </c>
      <c r="AF38" s="53">
        <f t="shared" si="5"/>
        <v>0</v>
      </c>
      <c r="AG38" s="55">
        <f t="shared" si="21"/>
        <v>0.79768577372009708</v>
      </c>
      <c r="AH38" s="55">
        <f>'30.06.2019'!AN38</f>
        <v>1.3835631002587094</v>
      </c>
      <c r="AI38" s="55">
        <f t="shared" si="6"/>
        <v>0.95315272684254126</v>
      </c>
      <c r="AJ38" s="55">
        <f>'30.06.2019'!AP38</f>
        <v>1.4789358655512848</v>
      </c>
    </row>
    <row r="39" spans="1:36" x14ac:dyDescent="0.25">
      <c r="A39" s="60" t="s">
        <v>60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2"/>
        <v>0</v>
      </c>
      <c r="AD39" s="53">
        <f t="shared" si="3"/>
        <v>0</v>
      </c>
      <c r="AE39" s="53">
        <f t="shared" si="4"/>
        <v>0</v>
      </c>
      <c r="AF39" s="53">
        <f t="shared" si="5"/>
        <v>0</v>
      </c>
      <c r="AG39" s="55">
        <f t="shared" si="21"/>
        <v>1.0076549220165065</v>
      </c>
      <c r="AH39" s="55">
        <f>'30.06.2019'!AN39</f>
        <v>1.606924263624296</v>
      </c>
      <c r="AI39" s="55">
        <f t="shared" si="6"/>
        <v>1.0085282298863867</v>
      </c>
      <c r="AJ39" s="55">
        <f>'30.06.2019'!AP39</f>
        <v>1.6171854137613859</v>
      </c>
    </row>
    <row r="40" spans="1:36" x14ac:dyDescent="0.25">
      <c r="A40" s="60" t="s">
        <v>61</v>
      </c>
      <c r="B40" s="53">
        <v>25.544</v>
      </c>
      <c r="C40" s="53">
        <v>8.86</v>
      </c>
      <c r="D40" s="53">
        <v>0</v>
      </c>
      <c r="E40" s="53">
        <v>24.933</v>
      </c>
      <c r="F40" s="53">
        <v>11.036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24">W40/B40</f>
        <v>0</v>
      </c>
      <c r="AD40" s="53">
        <f t="shared" ref="AD40" si="25">Z40/E40</f>
        <v>0</v>
      </c>
      <c r="AE40" s="53">
        <f t="shared" ref="AE40" si="26">(X40+Y40)/(C40+D40)</f>
        <v>0</v>
      </c>
      <c r="AF40" s="53">
        <f t="shared" ref="AF40" si="27">(AA40+AB40)/(F40+G40)</f>
        <v>0</v>
      </c>
      <c r="AG40" s="55">
        <f t="shared" ref="AG40" si="28">(Q40+W40)/B40</f>
        <v>0.7730582524271844</v>
      </c>
      <c r="AH40" s="55">
        <f>'30.06.2019'!AN40</f>
        <v>1.9148947565743668</v>
      </c>
      <c r="AI40" s="55">
        <f t="shared" ref="AI40" si="29">(R40+X40)/C40</f>
        <v>0.77325056433408579</v>
      </c>
      <c r="AJ40" s="55">
        <f>'30.06.2019'!AP40</f>
        <v>1.9149566321133908</v>
      </c>
    </row>
    <row r="41" spans="1:36" x14ac:dyDescent="0.25">
      <c r="A41" s="60" t="s">
        <v>62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v>1.25</v>
      </c>
      <c r="J41" s="53">
        <v>1.47</v>
      </c>
      <c r="K41" s="53">
        <v>1.95</v>
      </c>
      <c r="L41" s="53">
        <v>2.2000000000000002</v>
      </c>
      <c r="M41" s="53">
        <v>1.5</v>
      </c>
      <c r="N41" s="53">
        <v>1.76</v>
      </c>
      <c r="O41" s="53"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f t="shared" si="2"/>
        <v>0</v>
      </c>
      <c r="AD41" s="53">
        <f t="shared" si="3"/>
        <v>0</v>
      </c>
      <c r="AE41" s="53">
        <f t="shared" si="4"/>
        <v>0</v>
      </c>
      <c r="AF41" s="53">
        <f t="shared" si="5"/>
        <v>0</v>
      </c>
      <c r="AG41" s="55">
        <f t="shared" si="21"/>
        <v>1.2526459031823802</v>
      </c>
      <c r="AH41" s="55">
        <f>'30.06.2019'!AN41</f>
        <v>1.9476998361870181</v>
      </c>
      <c r="AI41" s="55">
        <f t="shared" si="6"/>
        <v>1.629702444208289</v>
      </c>
      <c r="AJ41" s="55">
        <f>'30.06.2019'!AP41</f>
        <v>2.173938605368416</v>
      </c>
    </row>
    <row r="42" spans="1:36" x14ac:dyDescent="0.25">
      <c r="A42" s="60" t="s">
        <v>63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2"/>
        <v>0</v>
      </c>
      <c r="AD42" s="53">
        <f t="shared" si="3"/>
        <v>0</v>
      </c>
      <c r="AE42" s="53">
        <f t="shared" si="4"/>
        <v>0</v>
      </c>
      <c r="AF42" s="53">
        <f t="shared" si="5"/>
        <v>0</v>
      </c>
      <c r="AG42" s="55">
        <f t="shared" si="21"/>
        <v>0.75755637294098832</v>
      </c>
      <c r="AH42" s="55">
        <f>'30.06.2019'!AN42</f>
        <v>1.0799998445321972</v>
      </c>
      <c r="AI42" s="55">
        <f t="shared" si="6"/>
        <v>0.76044728434504794</v>
      </c>
      <c r="AJ42" s="55">
        <f>'30.06.2019'!AP42</f>
        <v>1.2204107871136358</v>
      </c>
    </row>
    <row r="43" spans="1:36" x14ac:dyDescent="0.25">
      <c r="A43" s="60" t="s">
        <v>64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30">W43/B43</f>
        <v>0</v>
      </c>
      <c r="AD43" s="53">
        <f t="shared" ref="AD43" si="31">Z43/E43</f>
        <v>0</v>
      </c>
      <c r="AE43" s="53">
        <f t="shared" ref="AE43" si="32">(X43+Y43)/(C43+D43)</f>
        <v>0</v>
      </c>
      <c r="AF43" s="53">
        <f t="shared" ref="AF43" si="33">(AA43+AB43)/(F43+G43)</f>
        <v>0</v>
      </c>
      <c r="AG43" s="55">
        <f t="shared" ref="AG43" si="34">(Q43+W43)/B43</f>
        <v>0.75755637294098832</v>
      </c>
      <c r="AH43" s="55">
        <f>'30.06.2019'!AN43</f>
        <v>1.5000353182171364</v>
      </c>
      <c r="AI43" s="55">
        <f t="shared" ref="AI43" si="35">(R43+X43)/C43</f>
        <v>0.76044728434504794</v>
      </c>
      <c r="AJ43" s="55">
        <f>'30.06.2019'!AP43</f>
        <v>1.5</v>
      </c>
    </row>
    <row r="44" spans="1:36" x14ac:dyDescent="0.25">
      <c r="A44" s="6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36">W44/B44</f>
        <v>0</v>
      </c>
      <c r="AD44" s="53">
        <f t="shared" ref="AD44" si="37">Z44/E44</f>
        <v>0</v>
      </c>
      <c r="AE44" s="53">
        <f t="shared" ref="AE44" si="38">(X44+Y44)/(C44+D44)</f>
        <v>0</v>
      </c>
      <c r="AF44" s="53">
        <f t="shared" ref="AF44" si="39">(AA44+AB44)/(F44+G44)</f>
        <v>0</v>
      </c>
      <c r="AG44" s="55">
        <f t="shared" ref="AG44" si="40">(Q44+W44)/B44</f>
        <v>0.75755637294098832</v>
      </c>
      <c r="AH44" s="55">
        <f>'30.06.2019'!AN44</f>
        <v>1.4942752696200052</v>
      </c>
      <c r="AI44" s="55">
        <f t="shared" ref="AI44" si="41">(R44+X44)/C44</f>
        <v>0.76044728434504794</v>
      </c>
      <c r="AJ44" s="55">
        <f>'30.06.2019'!AP44</f>
        <v>1.5289656109827376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14</vt:i4>
      </vt:variant>
    </vt:vector>
  </HeadingPairs>
  <TitlesOfParts>
    <vt:vector size="14" baseType="lpstr">
      <vt:lpstr>30.06.2019</vt:lpstr>
      <vt:lpstr>elanike vee ja kanali hind </vt:lpstr>
      <vt:lpstr>elanike vee ja kanali hind +km</vt:lpstr>
      <vt:lpstr>el vee ja kanali hind+ab.+km</vt:lpstr>
      <vt:lpstr>elanike veeteenuse hind+km</vt:lpstr>
      <vt:lpstr>elanike veeteenuse hind+ab+km</vt:lpstr>
      <vt:lpstr>ettevõtete vee ja kanali hind</vt:lpstr>
      <vt:lpstr>tulu 1m3 vee müügist</vt:lpstr>
      <vt:lpstr>tulu 1m3 kanali müügist </vt:lpstr>
      <vt:lpstr>graafik 1 </vt:lpstr>
      <vt:lpstr>graafik 2</vt:lpstr>
      <vt:lpstr>graafik 3</vt:lpstr>
      <vt:lpstr>Leht2</vt:lpstr>
      <vt:lpstr>Leht3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 Joosep</dc:creator>
  <cp:keywords/>
  <dc:description/>
  <cp:lastModifiedBy>Eda Joosep</cp:lastModifiedBy>
  <cp:revision/>
  <cp:lastPrinted>2019-03-15T09:56:33Z</cp:lastPrinted>
  <dcterms:created xsi:type="dcterms:W3CDTF">2013-08-30T08:51:25Z</dcterms:created>
  <dcterms:modified xsi:type="dcterms:W3CDTF">2019-09-12T13:29:41Z</dcterms:modified>
  <cp:category/>
  <cp:contentStatus/>
</cp:coreProperties>
</file>