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tsamaavh-my.sharepoint.com/personal/eda_poltsamaavh_ee/Documents/isiklik/EVEL veehinna ankeedid/EVEL veehinna ankeedid 2020 kokku/"/>
    </mc:Choice>
  </mc:AlternateContent>
  <xr:revisionPtr revIDLastSave="96" documentId="11_B943CFE20C4CF6CC7155233A51285C6468D7E3B1" xr6:coauthVersionLast="46" xr6:coauthVersionMax="46" xr10:uidLastSave="{DBA62EDA-6B85-477A-994F-B8932E5FAFB4}"/>
  <bookViews>
    <workbookView xWindow="28680" yWindow="-120" windowWidth="29040" windowHeight="15840" activeTab="3" xr2:uid="{00000000-000D-0000-FFFF-FFFF00000000}"/>
  </bookViews>
  <sheets>
    <sheet name="31.12.2020" sheetId="14" r:id="rId1"/>
    <sheet name="Joonis el. vee ja kanali hind " sheetId="9" r:id="rId2"/>
    <sheet name="Joonis el. veeteenuse hind" sheetId="16" r:id="rId3"/>
    <sheet name="Joonis ettev. vee ja kanali hin" sheetId="17" r:id="rId4"/>
    <sheet name="Joonis el. vs ettev. veeteenus" sheetId="15" r:id="rId5"/>
    <sheet name="Leht2" sheetId="2" state="hidden" r:id="rId6"/>
    <sheet name="Leht3" sheetId="3" state="hidden" r:id="rId7"/>
  </sheets>
  <externalReferences>
    <externalReference r:id="rId8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8" i="14" l="1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5" i="17"/>
  <c r="L4" i="17"/>
  <c r="J4" i="17"/>
  <c r="AK47" i="16"/>
  <c r="AK46" i="16"/>
  <c r="AK45" i="16"/>
  <c r="AK44" i="16"/>
  <c r="AK43" i="16"/>
  <c r="AK42" i="16"/>
  <c r="AK41" i="16"/>
  <c r="AK40" i="16"/>
  <c r="AK39" i="16"/>
  <c r="AK38" i="16"/>
  <c r="AK37" i="16"/>
  <c r="AK36" i="16"/>
  <c r="AK35" i="16"/>
  <c r="AK34" i="16"/>
  <c r="AK33" i="16"/>
  <c r="AK32" i="16"/>
  <c r="AK31" i="16"/>
  <c r="AK30" i="16"/>
  <c r="AK29" i="16"/>
  <c r="AK28" i="16"/>
  <c r="AK27" i="16"/>
  <c r="AK26" i="16"/>
  <c r="AK25" i="16"/>
  <c r="AK24" i="16"/>
  <c r="AK23" i="16"/>
  <c r="AK22" i="16"/>
  <c r="AK21" i="16"/>
  <c r="AK20" i="16"/>
  <c r="AK19" i="16"/>
  <c r="AK18" i="16"/>
  <c r="AK17" i="16"/>
  <c r="AK16" i="16"/>
  <c r="AK15" i="16"/>
  <c r="AK14" i="16"/>
  <c r="AK13" i="16"/>
  <c r="AK12" i="16"/>
  <c r="AK11" i="16"/>
  <c r="AK10" i="16"/>
  <c r="AK9" i="16"/>
  <c r="AK8" i="16"/>
  <c r="AK7" i="16"/>
  <c r="AK6" i="16"/>
  <c r="AK5" i="16"/>
  <c r="AK4" i="16"/>
  <c r="R4" i="14"/>
  <c r="R48" i="14"/>
  <c r="Q48" i="14"/>
  <c r="R47" i="14"/>
  <c r="Q47" i="14"/>
  <c r="R46" i="14"/>
  <c r="Q46" i="14"/>
  <c r="R45" i="14"/>
  <c r="Q45" i="14"/>
  <c r="R44" i="14"/>
  <c r="Q44" i="14"/>
  <c r="R43" i="14"/>
  <c r="Q43" i="14"/>
  <c r="R42" i="14"/>
  <c r="Q42" i="14"/>
  <c r="R41" i="14"/>
  <c r="Q41" i="14"/>
  <c r="R40" i="14"/>
  <c r="Q40" i="14"/>
  <c r="R39" i="14"/>
  <c r="Q39" i="14"/>
  <c r="Q38" i="14"/>
  <c r="R37" i="14"/>
  <c r="Q37" i="14"/>
  <c r="R36" i="14"/>
  <c r="Q36" i="14"/>
  <c r="R35" i="14"/>
  <c r="Q35" i="14"/>
  <c r="R34" i="14"/>
  <c r="Q34" i="14"/>
  <c r="R33" i="14"/>
  <c r="Q33" i="14"/>
  <c r="R32" i="14"/>
  <c r="Q32" i="14"/>
  <c r="R31" i="14"/>
  <c r="Q31" i="14"/>
  <c r="R30" i="14"/>
  <c r="Q30" i="14"/>
  <c r="R29" i="14"/>
  <c r="Q29" i="14"/>
  <c r="R28" i="14"/>
  <c r="Q28" i="14"/>
  <c r="R27" i="14"/>
  <c r="Q27" i="14"/>
  <c r="R26" i="14"/>
  <c r="Q26" i="14"/>
  <c r="R25" i="14"/>
  <c r="Q25" i="14"/>
  <c r="R24" i="14"/>
  <c r="Q24" i="14"/>
  <c r="R23" i="14"/>
  <c r="Q23" i="14"/>
  <c r="R22" i="14"/>
  <c r="Q22" i="14"/>
  <c r="R21" i="14"/>
  <c r="Q21" i="14"/>
  <c r="R20" i="14"/>
  <c r="Q20" i="14"/>
  <c r="R19" i="14"/>
  <c r="Q19" i="14"/>
  <c r="R18" i="14"/>
  <c r="Q18" i="14"/>
  <c r="R17" i="14"/>
  <c r="Q17" i="14"/>
  <c r="R16" i="14"/>
  <c r="Q16" i="14"/>
  <c r="R15" i="14"/>
  <c r="Q15" i="14"/>
  <c r="R14" i="14"/>
  <c r="Q14" i="14"/>
  <c r="R13" i="14"/>
  <c r="Q13" i="14"/>
  <c r="R12" i="14"/>
  <c r="Q12" i="14"/>
  <c r="R11" i="14"/>
  <c r="Q11" i="14"/>
  <c r="R10" i="14"/>
  <c r="Q10" i="14"/>
  <c r="R9" i="14"/>
  <c r="Q9" i="14"/>
  <c r="R8" i="14"/>
  <c r="Q8" i="14"/>
  <c r="R7" i="14"/>
  <c r="Q7" i="14"/>
  <c r="R6" i="14"/>
  <c r="Q6" i="14"/>
  <c r="R5" i="14"/>
  <c r="Q5" i="14"/>
  <c r="P4" i="14"/>
  <c r="N4" i="14"/>
  <c r="L4" i="14"/>
  <c r="J4" i="14"/>
  <c r="AJ44" i="16"/>
  <c r="AI44" i="16"/>
  <c r="AH44" i="16"/>
  <c r="AG44" i="16"/>
  <c r="AF44" i="16"/>
  <c r="AE44" i="16"/>
  <c r="AD44" i="16"/>
  <c r="AC44" i="16"/>
  <c r="AJ43" i="16"/>
  <c r="AI43" i="16"/>
  <c r="AH43" i="16"/>
  <c r="AG43" i="16"/>
  <c r="AF43" i="16"/>
  <c r="AE43" i="16"/>
  <c r="AD43" i="16"/>
  <c r="AC43" i="16"/>
  <c r="AJ42" i="16"/>
  <c r="AI42" i="16"/>
  <c r="AH42" i="16"/>
  <c r="AG42" i="16"/>
  <c r="AF42" i="16"/>
  <c r="AE42" i="16"/>
  <c r="AD42" i="16"/>
  <c r="AC42" i="16"/>
  <c r="AJ41" i="16"/>
  <c r="AI41" i="16"/>
  <c r="AH41" i="16"/>
  <c r="AG41" i="16"/>
  <c r="AF41" i="16"/>
  <c r="AE41" i="16"/>
  <c r="AD41" i="16"/>
  <c r="AC41" i="16"/>
  <c r="AJ40" i="16"/>
  <c r="AI40" i="16"/>
  <c r="AH40" i="16"/>
  <c r="AG40" i="16"/>
  <c r="AF40" i="16"/>
  <c r="AE40" i="16"/>
  <c r="AD40" i="16"/>
  <c r="AC40" i="16"/>
  <c r="AJ39" i="16"/>
  <c r="AI39" i="16"/>
  <c r="AH39" i="16"/>
  <c r="AG39" i="16"/>
  <c r="AF39" i="16"/>
  <c r="AE39" i="16"/>
  <c r="AD39" i="16"/>
  <c r="AC39" i="16"/>
  <c r="AJ38" i="16"/>
  <c r="AI38" i="16"/>
  <c r="AH38" i="16"/>
  <c r="AG38" i="16"/>
  <c r="AF38" i="16"/>
  <c r="AE38" i="16"/>
  <c r="AD38" i="16"/>
  <c r="AC38" i="16"/>
  <c r="AJ37" i="16"/>
  <c r="AI37" i="16"/>
  <c r="AH37" i="16"/>
  <c r="AG37" i="16"/>
  <c r="AF37" i="16"/>
  <c r="AE37" i="16"/>
  <c r="AD37" i="16"/>
  <c r="AC37" i="16"/>
  <c r="AJ36" i="16"/>
  <c r="AI36" i="16"/>
  <c r="AH36" i="16"/>
  <c r="AG36" i="16"/>
  <c r="AF36" i="16"/>
  <c r="AE36" i="16"/>
  <c r="AD36" i="16"/>
  <c r="AC36" i="16"/>
  <c r="AJ35" i="16"/>
  <c r="AI35" i="16"/>
  <c r="AH35" i="16"/>
  <c r="AG35" i="16"/>
  <c r="AF35" i="16"/>
  <c r="AE35" i="16"/>
  <c r="AD35" i="16"/>
  <c r="AC35" i="16"/>
  <c r="AJ34" i="16"/>
  <c r="AI34" i="16"/>
  <c r="AH34" i="16"/>
  <c r="AG34" i="16"/>
  <c r="AF34" i="16"/>
  <c r="AE34" i="16"/>
  <c r="AD34" i="16"/>
  <c r="AC34" i="16"/>
  <c r="AJ33" i="16"/>
  <c r="AI33" i="16"/>
  <c r="AH33" i="16"/>
  <c r="AG33" i="16"/>
  <c r="AF33" i="16"/>
  <c r="AE33" i="16"/>
  <c r="AD33" i="16"/>
  <c r="AC33" i="16"/>
  <c r="AJ32" i="16"/>
  <c r="AI32" i="16"/>
  <c r="AH32" i="16"/>
  <c r="AG32" i="16"/>
  <c r="AJ31" i="16"/>
  <c r="AI31" i="16"/>
  <c r="AH31" i="16"/>
  <c r="AG31" i="16"/>
  <c r="AF31" i="16"/>
  <c r="AE31" i="16"/>
  <c r="AD31" i="16"/>
  <c r="AC31" i="16"/>
  <c r="AJ28" i="16"/>
  <c r="AI28" i="16"/>
  <c r="AH28" i="16"/>
  <c r="AG28" i="16"/>
  <c r="AF28" i="16"/>
  <c r="AE28" i="16"/>
  <c r="AD28" i="16"/>
  <c r="AC28" i="16"/>
  <c r="AJ27" i="16"/>
  <c r="AI27" i="16"/>
  <c r="AH27" i="16"/>
  <c r="AG27" i="16"/>
  <c r="AF27" i="16"/>
  <c r="AE27" i="16"/>
  <c r="AD27" i="16"/>
  <c r="AC27" i="16"/>
  <c r="AJ26" i="16"/>
  <c r="AI26" i="16"/>
  <c r="AH26" i="16"/>
  <c r="AG26" i="16"/>
  <c r="AF26" i="16"/>
  <c r="AE26" i="16"/>
  <c r="AD26" i="16"/>
  <c r="AC26" i="16"/>
  <c r="AJ25" i="16"/>
  <c r="AI25" i="16"/>
  <c r="AH25" i="16"/>
  <c r="AG25" i="16"/>
  <c r="AF25" i="16"/>
  <c r="AE25" i="16"/>
  <c r="AD25" i="16"/>
  <c r="AC25" i="16"/>
  <c r="AJ24" i="16"/>
  <c r="AI24" i="16"/>
  <c r="AH24" i="16"/>
  <c r="AG24" i="16"/>
  <c r="AF24" i="16"/>
  <c r="AE24" i="16"/>
  <c r="AD24" i="16"/>
  <c r="AC24" i="16"/>
  <c r="AJ23" i="16"/>
  <c r="AI23" i="16"/>
  <c r="AH23" i="16"/>
  <c r="AG23" i="16"/>
  <c r="AF23" i="16"/>
  <c r="AE23" i="16"/>
  <c r="AD23" i="16"/>
  <c r="AC23" i="16"/>
  <c r="AJ22" i="16"/>
  <c r="AI22" i="16"/>
  <c r="AH22" i="16"/>
  <c r="AG22" i="16"/>
  <c r="AF22" i="16"/>
  <c r="AE22" i="16"/>
  <c r="AD22" i="16"/>
  <c r="AC22" i="16"/>
  <c r="AJ21" i="16"/>
  <c r="AI21" i="16"/>
  <c r="AH21" i="16"/>
  <c r="AG21" i="16"/>
  <c r="AF21" i="16"/>
  <c r="AE21" i="16"/>
  <c r="AD21" i="16"/>
  <c r="AC21" i="16"/>
  <c r="AJ20" i="16"/>
  <c r="AI20" i="16"/>
  <c r="AH20" i="16"/>
  <c r="AG20" i="16"/>
  <c r="AF20" i="16"/>
  <c r="AE20" i="16"/>
  <c r="AD20" i="16"/>
  <c r="AC20" i="16"/>
  <c r="L20" i="16"/>
  <c r="P20" i="16"/>
  <c r="K20" i="16"/>
  <c r="O20" i="16"/>
  <c r="J20" i="16"/>
  <c r="N20" i="16"/>
  <c r="I20" i="16"/>
  <c r="M20" i="16"/>
  <c r="AJ18" i="16"/>
  <c r="AI18" i="16"/>
  <c r="AH18" i="16"/>
  <c r="AG18" i="16"/>
  <c r="AF18" i="16"/>
  <c r="AE18" i="16"/>
  <c r="AD18" i="16"/>
  <c r="AC18" i="16"/>
  <c r="AJ17" i="16"/>
  <c r="AI17" i="16"/>
  <c r="AH17" i="16"/>
  <c r="AG17" i="16"/>
  <c r="AF17" i="16"/>
  <c r="AE17" i="16"/>
  <c r="AD17" i="16"/>
  <c r="AC17" i="16"/>
  <c r="AJ16" i="16"/>
  <c r="AI16" i="16"/>
  <c r="AH16" i="16"/>
  <c r="AG16" i="16"/>
  <c r="AF16" i="16"/>
  <c r="AE16" i="16"/>
  <c r="AD16" i="16"/>
  <c r="AC16" i="16"/>
  <c r="AJ15" i="16"/>
  <c r="AI15" i="16"/>
  <c r="AH15" i="16"/>
  <c r="AG15" i="16"/>
  <c r="AF15" i="16"/>
  <c r="AE15" i="16"/>
  <c r="AD15" i="16"/>
  <c r="AC15" i="16"/>
  <c r="AJ13" i="16"/>
  <c r="AI13" i="16"/>
  <c r="AH13" i="16"/>
  <c r="AG13" i="16"/>
  <c r="AF13" i="16"/>
  <c r="AE13" i="16"/>
  <c r="AD13" i="16"/>
  <c r="AC13" i="16"/>
  <c r="AJ12" i="16"/>
  <c r="AI12" i="16"/>
  <c r="AH12" i="16"/>
  <c r="AG12" i="16"/>
  <c r="AF12" i="16"/>
  <c r="AE12" i="16"/>
  <c r="AD12" i="16"/>
  <c r="AC12" i="16"/>
  <c r="AJ11" i="16"/>
  <c r="AI11" i="16"/>
  <c r="AH11" i="16"/>
  <c r="AG11" i="16"/>
  <c r="AF11" i="16"/>
  <c r="AE11" i="16"/>
  <c r="AD11" i="16"/>
  <c r="AC11" i="16"/>
  <c r="AJ10" i="16"/>
  <c r="AI10" i="16"/>
  <c r="AH10" i="16"/>
  <c r="AG10" i="16"/>
  <c r="AF10" i="16"/>
  <c r="AE10" i="16"/>
  <c r="AD10" i="16"/>
  <c r="AC10" i="16"/>
  <c r="AJ9" i="16"/>
  <c r="AI9" i="16"/>
  <c r="AH9" i="16"/>
  <c r="AG9" i="16"/>
  <c r="AF9" i="16"/>
  <c r="AE9" i="16"/>
  <c r="AD9" i="16"/>
  <c r="AC9" i="16"/>
  <c r="AJ8" i="16"/>
  <c r="AI8" i="16"/>
  <c r="AH8" i="16"/>
  <c r="AG8" i="16"/>
  <c r="AF8" i="16"/>
  <c r="AE8" i="16"/>
  <c r="AD8" i="16"/>
  <c r="AC8" i="16"/>
  <c r="L8" i="16"/>
  <c r="P8" i="16"/>
  <c r="K8" i="16"/>
  <c r="O8" i="16"/>
  <c r="J8" i="16"/>
  <c r="N8" i="16"/>
  <c r="I8" i="16"/>
  <c r="M8" i="16"/>
  <c r="AJ7" i="16"/>
  <c r="AI7" i="16"/>
  <c r="AH7" i="16"/>
  <c r="AG7" i="16"/>
  <c r="AF7" i="16"/>
  <c r="AE7" i="16"/>
  <c r="AD7" i="16"/>
  <c r="AC7" i="16"/>
  <c r="L7" i="16"/>
  <c r="P7" i="16"/>
  <c r="K7" i="16"/>
  <c r="O7" i="16"/>
  <c r="J7" i="16"/>
  <c r="N7" i="16"/>
  <c r="I7" i="16"/>
  <c r="M7" i="16"/>
  <c r="AH6" i="16"/>
  <c r="AG6" i="16"/>
  <c r="AD6" i="16"/>
  <c r="AC6" i="16"/>
  <c r="AJ5" i="16"/>
  <c r="AI5" i="16"/>
  <c r="AH5" i="16"/>
  <c r="AG5" i="16"/>
  <c r="AF5" i="16"/>
  <c r="AE5" i="16"/>
  <c r="AD5" i="16"/>
  <c r="AC5" i="16"/>
  <c r="AJ4" i="16"/>
  <c r="AI4" i="16"/>
  <c r="AH4" i="16"/>
  <c r="AG4" i="16"/>
  <c r="AF4" i="16"/>
  <c r="AE4" i="16"/>
  <c r="AD4" i="16"/>
  <c r="AC4" i="16"/>
  <c r="Q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P45" i="14"/>
  <c r="P46" i="14"/>
  <c r="P47" i="14"/>
  <c r="P48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" i="14"/>
  <c r="K4" i="14"/>
  <c r="I4" i="14"/>
  <c r="AQ4" i="15"/>
  <c r="AQ5" i="15"/>
  <c r="AQ6" i="15"/>
  <c r="AQ7" i="15"/>
  <c r="AQ8" i="15"/>
  <c r="AQ9" i="15"/>
  <c r="AQ10" i="15"/>
  <c r="AQ11" i="15"/>
  <c r="AQ12" i="15"/>
  <c r="AQ13" i="15"/>
  <c r="AQ14" i="15"/>
  <c r="AQ15" i="15"/>
  <c r="AQ16" i="15"/>
  <c r="AQ17" i="15"/>
  <c r="AQ18" i="15"/>
  <c r="AQ19" i="15"/>
  <c r="AQ20" i="15"/>
  <c r="AQ21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Q35" i="15"/>
  <c r="AQ36" i="15"/>
  <c r="AQ37" i="15"/>
  <c r="AQ38" i="15"/>
  <c r="AQ39" i="15"/>
  <c r="AQ40" i="15"/>
  <c r="AQ41" i="15"/>
  <c r="AQ42" i="15"/>
  <c r="AQ43" i="15"/>
  <c r="AQ44" i="15"/>
  <c r="AQ45" i="15"/>
  <c r="AQ46" i="15"/>
  <c r="AQ47" i="15"/>
  <c r="AJ44" i="17"/>
  <c r="AI44" i="17"/>
  <c r="AH44" i="17"/>
  <c r="AG44" i="17"/>
  <c r="AF44" i="17"/>
  <c r="AE44" i="17"/>
  <c r="AD44" i="17"/>
  <c r="AC44" i="17"/>
  <c r="AJ43" i="17"/>
  <c r="AI43" i="17"/>
  <c r="AH43" i="17"/>
  <c r="AG43" i="17"/>
  <c r="AF43" i="17"/>
  <c r="AE43" i="17"/>
  <c r="AD43" i="17"/>
  <c r="AC43" i="17"/>
  <c r="AJ42" i="17"/>
  <c r="AI42" i="17"/>
  <c r="AH42" i="17"/>
  <c r="AG42" i="17"/>
  <c r="AF42" i="17"/>
  <c r="AE42" i="17"/>
  <c r="AD42" i="17"/>
  <c r="AC42" i="17"/>
  <c r="AJ41" i="17"/>
  <c r="AI41" i="17"/>
  <c r="AH41" i="17"/>
  <c r="AG41" i="17"/>
  <c r="AF41" i="17"/>
  <c r="AE41" i="17"/>
  <c r="AD41" i="17"/>
  <c r="AC41" i="17"/>
  <c r="AJ40" i="17"/>
  <c r="AI40" i="17"/>
  <c r="AH40" i="17"/>
  <c r="AG40" i="17"/>
  <c r="AF40" i="17"/>
  <c r="AE40" i="17"/>
  <c r="AD40" i="17"/>
  <c r="AC40" i="17"/>
  <c r="AJ39" i="17"/>
  <c r="AI39" i="17"/>
  <c r="AH39" i="17"/>
  <c r="AG39" i="17"/>
  <c r="AF39" i="17"/>
  <c r="AE39" i="17"/>
  <c r="AD39" i="17"/>
  <c r="AC39" i="17"/>
  <c r="AJ38" i="17"/>
  <c r="AI38" i="17"/>
  <c r="AH38" i="17"/>
  <c r="AG38" i="17"/>
  <c r="AF38" i="17"/>
  <c r="AE38" i="17"/>
  <c r="AD38" i="17"/>
  <c r="AC38" i="17"/>
  <c r="AJ37" i="17"/>
  <c r="AI37" i="17"/>
  <c r="AH37" i="17"/>
  <c r="AG37" i="17"/>
  <c r="AF37" i="17"/>
  <c r="AE37" i="17"/>
  <c r="AD37" i="17"/>
  <c r="AC37" i="17"/>
  <c r="AJ36" i="17"/>
  <c r="AI36" i="17"/>
  <c r="AH36" i="17"/>
  <c r="AG36" i="17"/>
  <c r="AF36" i="17"/>
  <c r="AE36" i="17"/>
  <c r="AD36" i="17"/>
  <c r="AC36" i="17"/>
  <c r="AJ35" i="17"/>
  <c r="AI35" i="17"/>
  <c r="AH35" i="17"/>
  <c r="AG35" i="17"/>
  <c r="AF35" i="17"/>
  <c r="AE35" i="17"/>
  <c r="AD35" i="17"/>
  <c r="AC35" i="17"/>
  <c r="AJ34" i="17"/>
  <c r="AI34" i="17"/>
  <c r="AH34" i="17"/>
  <c r="AG34" i="17"/>
  <c r="AF34" i="17"/>
  <c r="AE34" i="17"/>
  <c r="AD34" i="17"/>
  <c r="AC34" i="17"/>
  <c r="AJ33" i="17"/>
  <c r="AI33" i="17"/>
  <c r="AH33" i="17"/>
  <c r="AG33" i="17"/>
  <c r="AF33" i="17"/>
  <c r="AE33" i="17"/>
  <c r="AD33" i="17"/>
  <c r="AC33" i="17"/>
  <c r="AJ32" i="17"/>
  <c r="AI32" i="17"/>
  <c r="AH32" i="17"/>
  <c r="AG32" i="17"/>
  <c r="AJ31" i="17"/>
  <c r="AI31" i="17"/>
  <c r="AH31" i="17"/>
  <c r="AG31" i="17"/>
  <c r="AF31" i="17"/>
  <c r="AE31" i="17"/>
  <c r="AD31" i="17"/>
  <c r="AC31" i="17"/>
  <c r="AJ28" i="17"/>
  <c r="AI28" i="17"/>
  <c r="AH28" i="17"/>
  <c r="AG28" i="17"/>
  <c r="AF28" i="17"/>
  <c r="AE28" i="17"/>
  <c r="AD28" i="17"/>
  <c r="AC28" i="17"/>
  <c r="AJ27" i="17"/>
  <c r="AI27" i="17"/>
  <c r="AH27" i="17"/>
  <c r="AG27" i="17"/>
  <c r="AF27" i="17"/>
  <c r="AE27" i="17"/>
  <c r="AD27" i="17"/>
  <c r="AC27" i="17"/>
  <c r="AJ26" i="17"/>
  <c r="AI26" i="17"/>
  <c r="AH26" i="17"/>
  <c r="AG26" i="17"/>
  <c r="AF26" i="17"/>
  <c r="AE26" i="17"/>
  <c r="AD26" i="17"/>
  <c r="AC26" i="17"/>
  <c r="AJ25" i="17"/>
  <c r="AI25" i="17"/>
  <c r="AH25" i="17"/>
  <c r="AG25" i="17"/>
  <c r="AF25" i="17"/>
  <c r="AE25" i="17"/>
  <c r="AD25" i="17"/>
  <c r="AC25" i="17"/>
  <c r="AJ24" i="17"/>
  <c r="AI24" i="17"/>
  <c r="AH24" i="17"/>
  <c r="AG24" i="17"/>
  <c r="AF24" i="17"/>
  <c r="AE24" i="17"/>
  <c r="AD24" i="17"/>
  <c r="AC24" i="17"/>
  <c r="AJ23" i="17"/>
  <c r="AI23" i="17"/>
  <c r="AH23" i="17"/>
  <c r="AG23" i="17"/>
  <c r="AF23" i="17"/>
  <c r="AE23" i="17"/>
  <c r="AD23" i="17"/>
  <c r="AC23" i="17"/>
  <c r="AJ22" i="17"/>
  <c r="AI22" i="17"/>
  <c r="AH22" i="17"/>
  <c r="AG22" i="17"/>
  <c r="AF22" i="17"/>
  <c r="AE22" i="17"/>
  <c r="AD22" i="17"/>
  <c r="AC22" i="17"/>
  <c r="AJ20" i="17"/>
  <c r="AI20" i="17"/>
  <c r="AH20" i="17"/>
  <c r="AG20" i="17"/>
  <c r="AF20" i="17"/>
  <c r="AE20" i="17"/>
  <c r="AD20" i="17"/>
  <c r="AC20" i="17"/>
  <c r="P20" i="17"/>
  <c r="O20" i="17"/>
  <c r="N20" i="17"/>
  <c r="I20" i="17"/>
  <c r="M20" i="17"/>
  <c r="AJ18" i="17"/>
  <c r="AI18" i="17"/>
  <c r="AH18" i="17"/>
  <c r="AG18" i="17"/>
  <c r="AF18" i="17"/>
  <c r="AE18" i="17"/>
  <c r="AD18" i="17"/>
  <c r="AC18" i="17"/>
  <c r="AJ17" i="17"/>
  <c r="AI17" i="17"/>
  <c r="AH17" i="17"/>
  <c r="AG17" i="17"/>
  <c r="AF17" i="17"/>
  <c r="AE17" i="17"/>
  <c r="AD17" i="17"/>
  <c r="AC17" i="17"/>
  <c r="AJ16" i="17"/>
  <c r="AI16" i="17"/>
  <c r="AH16" i="17"/>
  <c r="AG16" i="17"/>
  <c r="AF16" i="17"/>
  <c r="AE16" i="17"/>
  <c r="AD16" i="17"/>
  <c r="AC16" i="17"/>
  <c r="AJ15" i="17"/>
  <c r="AI15" i="17"/>
  <c r="AH15" i="17"/>
  <c r="AG15" i="17"/>
  <c r="AF15" i="17"/>
  <c r="AE15" i="17"/>
  <c r="AD15" i="17"/>
  <c r="AC15" i="17"/>
  <c r="AJ13" i="17"/>
  <c r="AI13" i="17"/>
  <c r="AH13" i="17"/>
  <c r="AG13" i="17"/>
  <c r="AF13" i="17"/>
  <c r="AE13" i="17"/>
  <c r="AD13" i="17"/>
  <c r="AC13" i="17"/>
  <c r="AJ12" i="17"/>
  <c r="AI12" i="17"/>
  <c r="AH12" i="17"/>
  <c r="AG12" i="17"/>
  <c r="AF12" i="17"/>
  <c r="AE12" i="17"/>
  <c r="AD12" i="17"/>
  <c r="AC12" i="17"/>
  <c r="AJ11" i="17"/>
  <c r="AI11" i="17"/>
  <c r="AH11" i="17"/>
  <c r="AG11" i="17"/>
  <c r="AF11" i="17"/>
  <c r="AE11" i="17"/>
  <c r="AD11" i="17"/>
  <c r="AC11" i="17"/>
  <c r="AJ10" i="17"/>
  <c r="AI10" i="17"/>
  <c r="AH10" i="17"/>
  <c r="AG10" i="17"/>
  <c r="AF10" i="17"/>
  <c r="AE10" i="17"/>
  <c r="AD10" i="17"/>
  <c r="AC10" i="17"/>
  <c r="AJ9" i="17"/>
  <c r="AI9" i="17"/>
  <c r="AH9" i="17"/>
  <c r="AG9" i="17"/>
  <c r="AF9" i="17"/>
  <c r="AE9" i="17"/>
  <c r="AD9" i="17"/>
  <c r="AC9" i="17"/>
  <c r="AJ8" i="17"/>
  <c r="AI8" i="17"/>
  <c r="AH8" i="17"/>
  <c r="AG8" i="17"/>
  <c r="AF8" i="17"/>
  <c r="AE8" i="17"/>
  <c r="AD8" i="17"/>
  <c r="AC8" i="17"/>
  <c r="P8" i="17"/>
  <c r="O8" i="17"/>
  <c r="N8" i="17"/>
  <c r="I8" i="17"/>
  <c r="M8" i="17"/>
  <c r="AJ7" i="17"/>
  <c r="AI7" i="17"/>
  <c r="AH7" i="17"/>
  <c r="AG7" i="17"/>
  <c r="AF7" i="17"/>
  <c r="AE7" i="17"/>
  <c r="AD7" i="17"/>
  <c r="AC7" i="17"/>
  <c r="P7" i="17"/>
  <c r="O7" i="17"/>
  <c r="N7" i="17"/>
  <c r="I7" i="17"/>
  <c r="M7" i="17"/>
  <c r="AH6" i="17"/>
  <c r="AG6" i="17"/>
  <c r="AD6" i="17"/>
  <c r="AC6" i="17"/>
  <c r="AJ5" i="17"/>
  <c r="AI5" i="17"/>
  <c r="AH5" i="17"/>
  <c r="AG5" i="17"/>
  <c r="AF5" i="17"/>
  <c r="AE5" i="17"/>
  <c r="AD5" i="17"/>
  <c r="AC5" i="17"/>
  <c r="AJ4" i="17"/>
  <c r="AI4" i="17"/>
  <c r="AH4" i="17"/>
  <c r="AG4" i="17"/>
  <c r="AF4" i="17"/>
  <c r="AE4" i="17"/>
  <c r="AD4" i="17"/>
  <c r="AC4" i="17"/>
  <c r="AP4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P18" i="15"/>
  <c r="AP19" i="15"/>
  <c r="AP20" i="15"/>
  <c r="AP21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P35" i="15"/>
  <c r="AP36" i="15"/>
  <c r="AP37" i="15"/>
  <c r="AP38" i="15"/>
  <c r="AP39" i="15"/>
  <c r="AP40" i="15"/>
  <c r="AP41" i="15"/>
  <c r="AP42" i="15"/>
  <c r="AP43" i="15"/>
  <c r="AP44" i="15"/>
  <c r="AP45" i="15"/>
  <c r="AP46" i="15"/>
  <c r="AP47" i="15"/>
  <c r="O47" i="9"/>
  <c r="O46" i="9"/>
  <c r="O45" i="9"/>
  <c r="O44" i="9"/>
  <c r="M45" i="9"/>
  <c r="M46" i="9"/>
  <c r="M47" i="9"/>
  <c r="M4" i="9"/>
  <c r="O4" i="9"/>
  <c r="O5" i="9"/>
  <c r="O6" i="9"/>
  <c r="O8" i="9"/>
  <c r="M11" i="9"/>
  <c r="O22" i="9"/>
  <c r="O23" i="9"/>
  <c r="O26" i="9"/>
  <c r="M30" i="9"/>
  <c r="O30" i="9"/>
  <c r="O31" i="9"/>
  <c r="O37" i="9"/>
  <c r="O9" i="9"/>
  <c r="O10" i="9"/>
  <c r="O12" i="9"/>
  <c r="O13" i="9"/>
  <c r="O14" i="9"/>
  <c r="O15" i="9"/>
  <c r="O16" i="9"/>
  <c r="O17" i="9"/>
  <c r="O18" i="9"/>
  <c r="O20" i="9"/>
  <c r="O21" i="9"/>
  <c r="O24" i="9"/>
  <c r="O25" i="9"/>
  <c r="O27" i="9"/>
  <c r="O29" i="9"/>
  <c r="O32" i="9"/>
  <c r="O33" i="9"/>
  <c r="O34" i="9"/>
  <c r="O35" i="9"/>
  <c r="O36" i="9"/>
  <c r="O38" i="9"/>
  <c r="O40" i="9"/>
  <c r="O41" i="9"/>
  <c r="O42" i="9"/>
  <c r="M42" i="9"/>
  <c r="AK42" i="9"/>
  <c r="O43" i="9"/>
  <c r="M9" i="9"/>
  <c r="M12" i="9"/>
  <c r="M13" i="9"/>
  <c r="M14" i="9"/>
  <c r="M15" i="9"/>
  <c r="M16" i="9"/>
  <c r="M17" i="9"/>
  <c r="M18" i="9"/>
  <c r="M20" i="9"/>
  <c r="M22" i="9"/>
  <c r="M24" i="9"/>
  <c r="M25" i="9"/>
  <c r="M27" i="9"/>
  <c r="M28" i="9"/>
  <c r="M29" i="9"/>
  <c r="M32" i="9"/>
  <c r="M33" i="9"/>
  <c r="M34" i="9"/>
  <c r="M35" i="9"/>
  <c r="M36" i="9"/>
  <c r="M37" i="9"/>
  <c r="M38" i="9"/>
  <c r="M40" i="9"/>
  <c r="M41" i="9"/>
  <c r="M43" i="9"/>
  <c r="M44" i="9"/>
  <c r="AN8" i="15"/>
  <c r="AM8" i="15"/>
  <c r="AL8" i="15"/>
  <c r="AK8" i="15"/>
  <c r="AF8" i="15"/>
  <c r="AE8" i="15"/>
  <c r="AD8" i="15"/>
  <c r="K8" i="15"/>
  <c r="AH8" i="15"/>
  <c r="AJ8" i="15"/>
  <c r="AC8" i="15"/>
  <c r="L8" i="15"/>
  <c r="P8" i="15"/>
  <c r="O8" i="15"/>
  <c r="J8" i="15"/>
  <c r="N8" i="15"/>
  <c r="I8" i="15"/>
  <c r="M8" i="15"/>
  <c r="AJ8" i="9"/>
  <c r="AI8" i="9"/>
  <c r="AH8" i="9"/>
  <c r="AG8" i="9"/>
  <c r="AF8" i="9"/>
  <c r="AE8" i="9"/>
  <c r="AD8" i="9"/>
  <c r="AC8" i="9"/>
  <c r="L8" i="9"/>
  <c r="P8" i="9"/>
  <c r="K8" i="9"/>
  <c r="J8" i="9"/>
  <c r="I8" i="9"/>
  <c r="AN40" i="15"/>
  <c r="AM40" i="15"/>
  <c r="AL40" i="15"/>
  <c r="AK40" i="15"/>
  <c r="AF40" i="15"/>
  <c r="AE40" i="15"/>
  <c r="AD40" i="15"/>
  <c r="AH40" i="15"/>
  <c r="AJ40" i="15"/>
  <c r="AC40" i="15"/>
  <c r="AG40" i="15"/>
  <c r="AI40" i="15"/>
  <c r="AN43" i="15"/>
  <c r="AM43" i="15"/>
  <c r="AL43" i="15"/>
  <c r="AK43" i="15"/>
  <c r="AF43" i="15"/>
  <c r="AE43" i="15"/>
  <c r="AD43" i="15"/>
  <c r="AH43" i="15"/>
  <c r="AJ43" i="15"/>
  <c r="AC43" i="15"/>
  <c r="AG43" i="15"/>
  <c r="AI43" i="15"/>
  <c r="AJ43" i="9"/>
  <c r="AI43" i="9"/>
  <c r="AH43" i="9"/>
  <c r="AG43" i="9"/>
  <c r="AF43" i="9"/>
  <c r="AE43" i="9"/>
  <c r="AD43" i="9"/>
  <c r="AC43" i="9"/>
  <c r="C38" i="14"/>
  <c r="C32" i="14"/>
  <c r="AN44" i="15"/>
  <c r="AM44" i="15"/>
  <c r="AL44" i="15"/>
  <c r="AK44" i="15"/>
  <c r="AF44" i="15"/>
  <c r="AE44" i="15"/>
  <c r="AD44" i="15"/>
  <c r="AH44" i="15"/>
  <c r="AJ44" i="15"/>
  <c r="AC44" i="15"/>
  <c r="AG44" i="15"/>
  <c r="AI44" i="15"/>
  <c r="AJ44" i="9"/>
  <c r="AI44" i="9"/>
  <c r="AH44" i="9"/>
  <c r="AG44" i="9"/>
  <c r="AF44" i="9"/>
  <c r="AE44" i="9"/>
  <c r="AD44" i="9"/>
  <c r="AC44" i="9"/>
  <c r="C21" i="14"/>
  <c r="I7" i="15"/>
  <c r="M7" i="15"/>
  <c r="J7" i="15"/>
  <c r="N7" i="15"/>
  <c r="K7" i="15"/>
  <c r="O7" i="15"/>
  <c r="L7" i="15"/>
  <c r="P7" i="15"/>
  <c r="I20" i="15"/>
  <c r="AC20" i="15"/>
  <c r="AG20" i="15"/>
  <c r="AI20" i="15"/>
  <c r="J20" i="15"/>
  <c r="N20" i="15"/>
  <c r="K20" i="15"/>
  <c r="O20" i="15"/>
  <c r="L20" i="15"/>
  <c r="P20" i="15"/>
  <c r="AC4" i="15"/>
  <c r="AG4" i="15"/>
  <c r="AI4" i="15"/>
  <c r="AD4" i="15"/>
  <c r="AH4" i="15"/>
  <c r="AJ4" i="15"/>
  <c r="AE4" i="15"/>
  <c r="AF4" i="15"/>
  <c r="AC5" i="15"/>
  <c r="AG5" i="15"/>
  <c r="AI5" i="15"/>
  <c r="AD5" i="15"/>
  <c r="AH5" i="15"/>
  <c r="AJ5" i="15"/>
  <c r="AE5" i="15"/>
  <c r="AF5" i="15"/>
  <c r="AC6" i="15"/>
  <c r="AG6" i="15"/>
  <c r="AI6" i="15"/>
  <c r="AD6" i="15"/>
  <c r="AH6" i="15"/>
  <c r="AJ6" i="15"/>
  <c r="AC7" i="15"/>
  <c r="AD7" i="15"/>
  <c r="AE7" i="15"/>
  <c r="AF7" i="15"/>
  <c r="AC9" i="15"/>
  <c r="AG9" i="15"/>
  <c r="AI9" i="15"/>
  <c r="AD9" i="15"/>
  <c r="AH9" i="15"/>
  <c r="AJ9" i="15"/>
  <c r="AE9" i="15"/>
  <c r="AF9" i="15"/>
  <c r="AC10" i="15"/>
  <c r="AG10" i="15"/>
  <c r="AI10" i="15"/>
  <c r="AD10" i="15"/>
  <c r="AH10" i="15"/>
  <c r="AJ10" i="15"/>
  <c r="AE10" i="15"/>
  <c r="AF10" i="15"/>
  <c r="AC11" i="15"/>
  <c r="AG11" i="15"/>
  <c r="AI11" i="15"/>
  <c r="AD11" i="15"/>
  <c r="AH11" i="15"/>
  <c r="AJ11" i="15"/>
  <c r="AE11" i="15"/>
  <c r="AF11" i="15"/>
  <c r="AC12" i="15"/>
  <c r="AG12" i="15"/>
  <c r="AI12" i="15"/>
  <c r="AD12" i="15"/>
  <c r="AH12" i="15"/>
  <c r="AJ12" i="15"/>
  <c r="AE12" i="15"/>
  <c r="AF12" i="15"/>
  <c r="AC13" i="15"/>
  <c r="AG13" i="15"/>
  <c r="AI13" i="15"/>
  <c r="AD13" i="15"/>
  <c r="AH13" i="15"/>
  <c r="AJ13" i="15"/>
  <c r="AE13" i="15"/>
  <c r="AF13" i="15"/>
  <c r="AC15" i="15"/>
  <c r="AG15" i="15"/>
  <c r="AI15" i="15"/>
  <c r="AD15" i="15"/>
  <c r="AH15" i="15"/>
  <c r="AJ15" i="15"/>
  <c r="AE15" i="15"/>
  <c r="AF15" i="15"/>
  <c r="AC16" i="15"/>
  <c r="AG16" i="15"/>
  <c r="AI16" i="15"/>
  <c r="AD16" i="15"/>
  <c r="AH16" i="15"/>
  <c r="AJ16" i="15"/>
  <c r="AE16" i="15"/>
  <c r="AF16" i="15"/>
  <c r="AC17" i="15"/>
  <c r="AG17" i="15"/>
  <c r="AI17" i="15"/>
  <c r="AD17" i="15"/>
  <c r="AH17" i="15"/>
  <c r="AJ17" i="15"/>
  <c r="AE17" i="15"/>
  <c r="AF17" i="15"/>
  <c r="AC18" i="15"/>
  <c r="AG18" i="15"/>
  <c r="AI18" i="15"/>
  <c r="AD18" i="15"/>
  <c r="AH18" i="15"/>
  <c r="AJ18" i="15"/>
  <c r="AE18" i="15"/>
  <c r="AF18" i="15"/>
  <c r="AD20" i="15"/>
  <c r="AE20" i="15"/>
  <c r="AF20" i="15"/>
  <c r="AC22" i="15"/>
  <c r="AG22" i="15"/>
  <c r="AI22" i="15"/>
  <c r="AD22" i="15"/>
  <c r="AH22" i="15"/>
  <c r="AJ22" i="15"/>
  <c r="AE22" i="15"/>
  <c r="AF22" i="15"/>
  <c r="AC23" i="15"/>
  <c r="AG23" i="15"/>
  <c r="AI23" i="15"/>
  <c r="AD23" i="15"/>
  <c r="AH23" i="15"/>
  <c r="AJ23" i="15"/>
  <c r="AE23" i="15"/>
  <c r="AF23" i="15"/>
  <c r="AC24" i="15"/>
  <c r="AD24" i="15"/>
  <c r="AH24" i="15"/>
  <c r="AJ24" i="15"/>
  <c r="AE24" i="15"/>
  <c r="AF24" i="15"/>
  <c r="AC25" i="15"/>
  <c r="AG25" i="15"/>
  <c r="AI25" i="15"/>
  <c r="AD25" i="15"/>
  <c r="AH25" i="15"/>
  <c r="AJ25" i="15"/>
  <c r="AE25" i="15"/>
  <c r="AF25" i="15"/>
  <c r="AC26" i="15"/>
  <c r="AG26" i="15"/>
  <c r="AI26" i="15"/>
  <c r="AD26" i="15"/>
  <c r="AH26" i="15"/>
  <c r="AJ26" i="15"/>
  <c r="AE26" i="15"/>
  <c r="AF26" i="15"/>
  <c r="AC27" i="15"/>
  <c r="AG27" i="15"/>
  <c r="AI27" i="15"/>
  <c r="AD27" i="15"/>
  <c r="AH27" i="15"/>
  <c r="AJ27" i="15"/>
  <c r="AE27" i="15"/>
  <c r="AF27" i="15"/>
  <c r="AC28" i="15"/>
  <c r="AG28" i="15"/>
  <c r="AI28" i="15"/>
  <c r="AD28" i="15"/>
  <c r="AH28" i="15"/>
  <c r="AJ28" i="15"/>
  <c r="AE28" i="15"/>
  <c r="AF28" i="15"/>
  <c r="AC31" i="15"/>
  <c r="AG31" i="15"/>
  <c r="AI31" i="15"/>
  <c r="AD31" i="15"/>
  <c r="AH31" i="15"/>
  <c r="AJ31" i="15"/>
  <c r="AE31" i="15"/>
  <c r="AF31" i="15"/>
  <c r="AC33" i="15"/>
  <c r="AG33" i="15"/>
  <c r="AI33" i="15"/>
  <c r="AD33" i="15"/>
  <c r="AH33" i="15"/>
  <c r="AJ33" i="15"/>
  <c r="AE33" i="15"/>
  <c r="AF33" i="15"/>
  <c r="AC34" i="15"/>
  <c r="AG34" i="15"/>
  <c r="AI34" i="15"/>
  <c r="AD34" i="15"/>
  <c r="AH34" i="15"/>
  <c r="AJ34" i="15"/>
  <c r="AE34" i="15"/>
  <c r="AF34" i="15"/>
  <c r="AC35" i="15"/>
  <c r="AG35" i="15"/>
  <c r="AI35" i="15"/>
  <c r="AD35" i="15"/>
  <c r="AH35" i="15"/>
  <c r="AJ35" i="15"/>
  <c r="AE35" i="15"/>
  <c r="AF35" i="15"/>
  <c r="AC36" i="15"/>
  <c r="AG36" i="15"/>
  <c r="AI36" i="15"/>
  <c r="AD36" i="15"/>
  <c r="AH36" i="15"/>
  <c r="AJ36" i="15"/>
  <c r="AE36" i="15"/>
  <c r="AF36" i="15"/>
  <c r="AC37" i="15"/>
  <c r="AD37" i="15"/>
  <c r="AH37" i="15"/>
  <c r="AJ37" i="15"/>
  <c r="AE37" i="15"/>
  <c r="AF37" i="15"/>
  <c r="AC38" i="15"/>
  <c r="AG38" i="15"/>
  <c r="AI38" i="15"/>
  <c r="AD38" i="15"/>
  <c r="AH38" i="15"/>
  <c r="AJ38" i="15"/>
  <c r="AE38" i="15"/>
  <c r="AF38" i="15"/>
  <c r="AC39" i="15"/>
  <c r="AG39" i="15"/>
  <c r="AI39" i="15"/>
  <c r="AD39" i="15"/>
  <c r="AH39" i="15"/>
  <c r="AJ39" i="15"/>
  <c r="AE39" i="15"/>
  <c r="AF39" i="15"/>
  <c r="AC41" i="15"/>
  <c r="AG41" i="15"/>
  <c r="AI41" i="15"/>
  <c r="AD41" i="15"/>
  <c r="AH41" i="15"/>
  <c r="AJ41" i="15"/>
  <c r="AE41" i="15"/>
  <c r="AF41" i="15"/>
  <c r="AC42" i="15"/>
  <c r="AG42" i="15"/>
  <c r="AI42" i="15"/>
  <c r="AD42" i="15"/>
  <c r="AH42" i="15"/>
  <c r="AJ42" i="15"/>
  <c r="AE42" i="15"/>
  <c r="AF42" i="15"/>
  <c r="AK4" i="15"/>
  <c r="AL4" i="15"/>
  <c r="AM4" i="15"/>
  <c r="AN4" i="15"/>
  <c r="AK5" i="15"/>
  <c r="AL5" i="15"/>
  <c r="AM5" i="15"/>
  <c r="AN5" i="15"/>
  <c r="AK6" i="15"/>
  <c r="AL6" i="15"/>
  <c r="AK7" i="15"/>
  <c r="AL7" i="15"/>
  <c r="AM7" i="15"/>
  <c r="AN7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5" i="15"/>
  <c r="AL15" i="15"/>
  <c r="AM15" i="15"/>
  <c r="AN15" i="15"/>
  <c r="AK16" i="15"/>
  <c r="AL16" i="15"/>
  <c r="AM16" i="15"/>
  <c r="AN16" i="15"/>
  <c r="AK17" i="15"/>
  <c r="AL17" i="15"/>
  <c r="AM17" i="15"/>
  <c r="AN17" i="15"/>
  <c r="AK18" i="15"/>
  <c r="AL18" i="15"/>
  <c r="AM18" i="15"/>
  <c r="AN18" i="15"/>
  <c r="AG19" i="15"/>
  <c r="AI19" i="15"/>
  <c r="AH19" i="15"/>
  <c r="AJ19" i="15"/>
  <c r="AK20" i="15"/>
  <c r="AL20" i="15"/>
  <c r="AM20" i="15"/>
  <c r="AN20" i="15"/>
  <c r="AK22" i="15"/>
  <c r="AL22" i="15"/>
  <c r="AM22" i="15"/>
  <c r="AN22" i="15"/>
  <c r="AK23" i="15"/>
  <c r="AL23" i="15"/>
  <c r="AM23" i="15"/>
  <c r="AN23" i="15"/>
  <c r="AG24" i="15"/>
  <c r="AI24" i="15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28" i="15"/>
  <c r="AL28" i="15"/>
  <c r="AM28" i="15"/>
  <c r="AN28" i="15"/>
  <c r="AK31" i="15"/>
  <c r="AL31" i="15"/>
  <c r="AM31" i="15"/>
  <c r="AN31" i="15"/>
  <c r="AG32" i="15"/>
  <c r="AI32" i="15"/>
  <c r="AH32" i="15"/>
  <c r="AJ32" i="15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G37" i="15"/>
  <c r="AI37" i="15"/>
  <c r="AK37" i="15"/>
  <c r="AL37" i="15"/>
  <c r="AM37" i="15"/>
  <c r="AN37" i="15"/>
  <c r="AK38" i="15"/>
  <c r="AL38" i="15"/>
  <c r="AM38" i="15"/>
  <c r="AN38" i="15"/>
  <c r="AK39" i="15"/>
  <c r="AL39" i="15"/>
  <c r="AM39" i="15"/>
  <c r="AN39" i="15"/>
  <c r="AK41" i="15"/>
  <c r="AL41" i="15"/>
  <c r="AM41" i="15"/>
  <c r="AN41" i="15"/>
  <c r="AK42" i="15"/>
  <c r="AL42" i="15"/>
  <c r="AM42" i="15"/>
  <c r="AN42" i="15"/>
  <c r="P27" i="15"/>
  <c r="O27" i="15"/>
  <c r="N27" i="15"/>
  <c r="M27" i="15"/>
  <c r="P17" i="15"/>
  <c r="O17" i="15"/>
  <c r="N17" i="15"/>
  <c r="M17" i="15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J31" i="9"/>
  <c r="AI31" i="9"/>
  <c r="AH31" i="9"/>
  <c r="AG31" i="9"/>
  <c r="AF31" i="9"/>
  <c r="AE31" i="9"/>
  <c r="AD31" i="9"/>
  <c r="AC31" i="9"/>
  <c r="AJ28" i="9"/>
  <c r="AI28" i="9"/>
  <c r="AH28" i="9"/>
  <c r="AG28" i="9"/>
  <c r="AF28" i="9"/>
  <c r="AE28" i="9"/>
  <c r="AD28" i="9"/>
  <c r="AC28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0" i="9"/>
  <c r="AI20" i="9"/>
  <c r="AH20" i="9"/>
  <c r="AG20" i="9"/>
  <c r="AF20" i="9"/>
  <c r="AE20" i="9"/>
  <c r="AD20" i="9"/>
  <c r="AC20" i="9"/>
  <c r="L20" i="9"/>
  <c r="P20" i="9"/>
  <c r="K20" i="9"/>
  <c r="J20" i="9"/>
  <c r="I20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H20" i="15"/>
  <c r="AJ20" i="15"/>
  <c r="AG8" i="15"/>
  <c r="AI8" i="15"/>
  <c r="AG7" i="15"/>
  <c r="AI7" i="15"/>
  <c r="AH7" i="15"/>
  <c r="AJ7" i="15"/>
  <c r="M20" i="15"/>
  <c r="AK9" i="9"/>
  <c r="AK35" i="9"/>
  <c r="O7" i="9"/>
  <c r="M39" i="9"/>
  <c r="M19" i="9"/>
  <c r="AK43" i="9"/>
  <c r="AK38" i="9"/>
  <c r="AK34" i="9"/>
  <c r="AK32" i="9"/>
  <c r="AK41" i="9"/>
  <c r="AK24" i="9"/>
  <c r="AK20" i="9"/>
  <c r="AK15" i="9"/>
  <c r="AK17" i="9"/>
  <c r="AK13" i="9"/>
  <c r="AK33" i="9"/>
  <c r="AK22" i="9"/>
  <c r="AK27" i="9"/>
  <c r="AK36" i="9"/>
  <c r="AK44" i="9"/>
  <c r="AK37" i="9"/>
  <c r="AK16" i="9"/>
  <c r="AK12" i="9"/>
  <c r="AK4" i="9"/>
  <c r="AK25" i="9"/>
  <c r="M6" i="9"/>
  <c r="AK6" i="9"/>
  <c r="AK18" i="9"/>
  <c r="O11" i="9"/>
  <c r="AK11" i="9"/>
  <c r="O28" i="9"/>
  <c r="AK28" i="9"/>
  <c r="M26" i="9"/>
  <c r="AK26" i="9"/>
  <c r="M23" i="9"/>
  <c r="AK23" i="9"/>
  <c r="M31" i="9"/>
  <c r="AK31" i="9"/>
  <c r="M8" i="9"/>
  <c r="AK8" i="9"/>
  <c r="M5" i="9"/>
  <c r="AK5" i="9"/>
  <c r="M21" i="9"/>
  <c r="M10" i="9"/>
  <c r="AK10" i="9"/>
  <c r="O39" i="9"/>
  <c r="O19" i="9"/>
  <c r="M7" i="9"/>
  <c r="AK39" i="9"/>
  <c r="AK19" i="9"/>
  <c r="AK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<sst xmlns="http://schemas.openxmlformats.org/spreadsheetml/2006/main" count="509" uniqueCount="102">
  <si>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</si>
  <si>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</si>
  <si>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</si>
  <si>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</si>
  <si>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</si>
  <si>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</si>
  <si>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</si>
  <si>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</si>
  <si>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</si>
  <si>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</si>
  <si>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</si>
  <si>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</si>
  <si>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</si>
  <si>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</si>
  <si>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</si>
  <si>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</si>
  <si>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</si>
  <si>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</si>
  <si>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</si>
  <si>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</si>
  <si>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</si>
  <si>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</si>
  <si>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</si>
  <si>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</si>
  <si>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</si>
  <si>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</si>
  <si>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Haapsalu Veevärk AS*</t>
  </si>
  <si>
    <t>Häädemeeste VK AS</t>
  </si>
  <si>
    <t>Kadrina Soojus AS</t>
  </si>
  <si>
    <t>Kärdla Veevärk AS*</t>
  </si>
  <si>
    <t>Keila Vesi AS</t>
  </si>
  <si>
    <t>Kiili KVH OÜ</t>
  </si>
  <si>
    <t>Kohila Maja OÜ</t>
  </si>
  <si>
    <t>Kose Vesi OÜ</t>
  </si>
  <si>
    <t>Kuressaare Veevärk AS*</t>
  </si>
  <si>
    <t>Matsalu Veevärk AS</t>
  </si>
  <si>
    <t>Pärnu Vesi AS**</t>
  </si>
  <si>
    <t>Rakvere Vesi AS**</t>
  </si>
  <si>
    <t>Rapla Vesi AS</t>
  </si>
  <si>
    <t>Raven OÜ</t>
  </si>
  <si>
    <t>Sillamäe Veevärk AS</t>
  </si>
  <si>
    <t>Strantum OÜ</t>
  </si>
  <si>
    <t>Tapa Vesi OÜ</t>
  </si>
  <si>
    <t>Tartu Veevärk AS</t>
  </si>
  <si>
    <t>Toila V.V AS</t>
  </si>
  <si>
    <t>Velko AV OÜ</t>
  </si>
  <si>
    <t>Viimsi Vesi AS**</t>
  </si>
  <si>
    <t>Viljandi Veevärk AS</t>
  </si>
  <si>
    <t>* -keskmestatud hind</t>
  </si>
  <si>
    <t>**-põhipiirkonna hind</t>
  </si>
  <si>
    <t>eraldi elanike ja ettevõtete vahel arvestust ei peeta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</si>
  <si>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</si>
  <si>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</si>
  <si>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</si>
  <si>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Elveso AS</t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</si>
  <si>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</si>
  <si>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</si>
  <si>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</si>
  <si>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</si>
  <si>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</si>
  <si>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</si>
  <si>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</si>
  <si>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</si>
  <si>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</si>
  <si>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</si>
  <si>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</si>
  <si>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</si>
  <si>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</si>
  <si>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</si>
  <si>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</si>
  <si>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</si>
  <si>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Mako AS</t>
  </si>
  <si>
    <t>Abja Elamu OÜ</t>
  </si>
  <si>
    <t>EsmarVesi OÜ</t>
  </si>
  <si>
    <t>Kehtna Vesi OÜ</t>
  </si>
  <si>
    <t>Loo Vesi OÜ</t>
  </si>
  <si>
    <t>Narva Vesi AS</t>
  </si>
  <si>
    <t>Otepää Veevärk AS</t>
  </si>
  <si>
    <t>Saarde Kommunaal</t>
  </si>
  <si>
    <t>Võhma Elko</t>
  </si>
  <si>
    <t>sademevesi</t>
  </si>
  <si>
    <t>Rakvere Vesi AS</t>
  </si>
  <si>
    <t>Kuressaare Veevärk AS</t>
  </si>
  <si>
    <t>Kärdla Veevärk AS</t>
  </si>
  <si>
    <t>Haapsalu Veevärk AS</t>
  </si>
  <si>
    <t>Paide Vesi AS</t>
  </si>
  <si>
    <t>Pärnu Vesi AS</t>
  </si>
  <si>
    <t>Viimsi Vesi AS</t>
  </si>
  <si>
    <t>Võru Vesi</t>
  </si>
  <si>
    <t>Keskmine</t>
  </si>
  <si>
    <r>
      <rPr>
        <b/>
        <sz val="11"/>
        <color theme="1"/>
        <rFont val="Calibri"/>
        <family val="2"/>
        <scheme val="minor"/>
      </rPr>
      <t>Vee tarbimine</t>
    </r>
    <r>
      <rPr>
        <sz val="11"/>
        <color theme="1"/>
        <rFont val="Calibri"/>
        <family val="2"/>
        <charset val="186"/>
        <scheme val="minor"/>
      </rPr>
      <t xml:space="preserve"> tuh/m3</t>
    </r>
  </si>
  <si>
    <r>
      <rPr>
        <b/>
        <sz val="11"/>
        <color theme="1"/>
        <rFont val="Calibri"/>
        <family val="2"/>
        <scheme val="minor"/>
      </rPr>
      <t>Kanali ärajuhtimine</t>
    </r>
    <r>
      <rPr>
        <sz val="11"/>
        <color theme="1"/>
        <rFont val="Calibri"/>
        <family val="2"/>
        <charset val="186"/>
        <scheme val="minor"/>
      </rPr>
      <t xml:space="preserve"> tuh/m3</t>
    </r>
  </si>
  <si>
    <r>
      <rPr>
        <b/>
        <sz val="11"/>
        <color theme="1"/>
        <rFont val="Calibri"/>
        <family val="2"/>
        <scheme val="minor"/>
      </rPr>
      <t>Vee hind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</rPr>
      <t>€</t>
    </r>
  </si>
  <si>
    <r>
      <rPr>
        <b/>
        <sz val="11"/>
        <color theme="1"/>
        <rFont val="Calibri"/>
        <family val="2"/>
        <scheme val="minor"/>
      </rP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</si>
  <si>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Veeteenus </t>
    </r>
    <r>
      <rPr>
        <sz val="11"/>
        <color theme="1"/>
        <rFont val="Calibri"/>
        <family val="2"/>
        <scheme val="minor"/>
      </rPr>
      <t>€ koos KM-ga</t>
    </r>
  </si>
  <si>
    <r>
      <rPr>
        <b/>
        <sz val="11"/>
        <color theme="1"/>
        <rFont val="Calibri"/>
        <family val="2"/>
        <scheme val="minor"/>
      </rPr>
      <t>Vee hind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</rPr>
      <t>€ koos KM-ga</t>
    </r>
  </si>
  <si>
    <r>
      <rPr>
        <b/>
        <sz val="11"/>
        <color theme="1"/>
        <rFont val="Calibri"/>
        <family val="2"/>
        <scheme val="minor"/>
      </rPr>
      <t>Kanali hind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sz val="11"/>
        <color theme="1"/>
        <rFont val="Calibri"/>
        <family val="2"/>
        <charset val="186"/>
      </rPr>
      <t>€ koos KM-ga</t>
    </r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</si>
  <si>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</si>
  <si>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b/>
        <sz val="11"/>
        <color theme="1"/>
        <rFont val="Calibri"/>
        <family val="2"/>
      </rPr>
      <t>€+KM</t>
    </r>
  </si>
  <si>
    <r>
      <t xml:space="preserve">Kanali hind </t>
    </r>
    <r>
      <rPr>
        <b/>
        <sz val="11"/>
        <color theme="1"/>
        <rFont val="Calibri"/>
        <family val="2"/>
      </rPr>
      <t>€+KM</t>
    </r>
  </si>
  <si>
    <t>Vee hind €+KM</t>
  </si>
  <si>
    <t>Kanali hind €+KM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</si>
</sst>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1" fillId="0" borderId="0"/>
  </cellStyleXfs>
  <cellXfs count="149">
    <xf numFmtId="0" fontId="0" fillId="0" borderId="0" xfId="0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2" fontId="0" fillId="0" borderId="0" xfId="0" applyNumberFormat="1"/>
    <xf numFmtId="0" fontId="0" fillId="24" borderId="5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5" borderId="12" xfId="0" applyFill="1" applyBorder="1"/>
    <xf numFmtId="0" fontId="0" fillId="26" borderId="1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0" xfId="0" applyFill="1"/>
    <xf numFmtId="0" fontId="0" fillId="28" borderId="2" xfId="0" applyFill="1" applyBorder="1"/>
    <xf numFmtId="0" fontId="0" fillId="28" borderId="12" xfId="0" applyFill="1" applyBorder="1"/>
    <xf numFmtId="0" fontId="0" fillId="28" borderId="1" xfId="0" applyFill="1" applyBorder="1"/>
    <xf numFmtId="0" fontId="0" fillId="28" borderId="3" xfId="0" applyFill="1" applyBorder="1"/>
    <xf numFmtId="0" fontId="0" fillId="29" borderId="0" xfId="0" applyFill="1"/>
    <xf numFmtId="0" fontId="2" fillId="23" borderId="13" xfId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13" xfId="0" applyFill="1" applyBorder="1"/>
    <xf numFmtId="0" fontId="0" fillId="0" borderId="13" xfId="0" applyBorder="1"/>
    <xf numFmtId="164" fontId="0" fillId="0" borderId="13" xfId="0" applyNumberFormat="1" applyBorder="1"/>
    <xf numFmtId="2" fontId="0" fillId="0" borderId="13" xfId="0" applyNumberFormat="1" applyBorder="1"/>
    <xf numFmtId="0" fontId="14" fillId="23" borderId="13" xfId="1" applyFont="1" applyFill="1" applyBorder="1"/>
    <xf numFmtId="0" fontId="0" fillId="27" borderId="13" xfId="0" applyFill="1" applyBorder="1"/>
    <xf numFmtId="2" fontId="0" fillId="27" borderId="13" xfId="0" applyNumberFormat="1" applyFill="1" applyBorder="1"/>
    <xf numFmtId="0" fontId="2" fillId="27" borderId="13" xfId="1" applyFill="1" applyBorder="1"/>
    <xf numFmtId="0" fontId="23" fillId="29" borderId="0" xfId="0" applyFont="1" applyFill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14" fillId="23" borderId="14" xfId="1" applyFont="1" applyFill="1" applyBorder="1"/>
    <xf numFmtId="0" fontId="23" fillId="23" borderId="0" xfId="0" applyFont="1" applyFill="1"/>
    <xf numFmtId="0" fontId="24" fillId="30" borderId="14" xfId="1" applyFont="1" applyFill="1" applyBorder="1"/>
    <xf numFmtId="0" fontId="25" fillId="30" borderId="14" xfId="1" applyFont="1" applyFill="1" applyBorder="1"/>
    <xf numFmtId="0" fontId="26" fillId="30" borderId="14" xfId="0" applyFont="1" applyFill="1" applyBorder="1"/>
    <xf numFmtId="0" fontId="0" fillId="0" borderId="15" xfId="0" applyBorder="1"/>
    <xf numFmtId="0" fontId="0" fillId="24" borderId="16" xfId="0" applyFill="1" applyBorder="1"/>
    <xf numFmtId="0" fontId="27" fillId="0" borderId="5" xfId="0" applyFont="1" applyFill="1" applyBorder="1" applyAlignment="1">
      <alignment horizontal="center"/>
    </xf>
    <xf numFmtId="0" fontId="0" fillId="24" borderId="22" xfId="0" applyFill="1" applyBorder="1"/>
    <xf numFmtId="0" fontId="0" fillId="24" borderId="23" xfId="0" applyFill="1" applyBorder="1"/>
    <xf numFmtId="2" fontId="27" fillId="0" borderId="22" xfId="0" applyNumberFormat="1" applyFont="1" applyFill="1" applyBorder="1" applyAlignment="1">
      <alignment horizontal="center"/>
    </xf>
    <xf numFmtId="2" fontId="27" fillId="0" borderId="23" xfId="0" applyNumberFormat="1" applyFont="1" applyFill="1" applyBorder="1" applyAlignment="1">
      <alignment horizontal="center"/>
    </xf>
    <xf numFmtId="0" fontId="0" fillId="23" borderId="22" xfId="0" applyFill="1" applyBorder="1"/>
    <xf numFmtId="0" fontId="0" fillId="23" borderId="23" xfId="0" applyFill="1" applyBorder="1"/>
    <xf numFmtId="0" fontId="0" fillId="27" borderId="22" xfId="0" applyFill="1" applyBorder="1"/>
    <xf numFmtId="0" fontId="0" fillId="27" borderId="23" xfId="0" applyFill="1" applyBorder="1"/>
    <xf numFmtId="164" fontId="0" fillId="23" borderId="22" xfId="0" applyNumberFormat="1" applyFill="1" applyBorder="1"/>
    <xf numFmtId="164" fontId="0" fillId="23" borderId="23" xfId="0" applyNumberFormat="1" applyFill="1" applyBorder="1"/>
    <xf numFmtId="0" fontId="0" fillId="23" borderId="24" xfId="0" applyFill="1" applyBorder="1"/>
    <xf numFmtId="0" fontId="0" fillId="23" borderId="25" xfId="0" applyFill="1" applyBorder="1"/>
    <xf numFmtId="164" fontId="0" fillId="0" borderId="22" xfId="0" applyNumberFormat="1" applyBorder="1"/>
    <xf numFmtId="164" fontId="0" fillId="0" borderId="23" xfId="0" applyNumberFormat="1" applyBorder="1"/>
    <xf numFmtId="2" fontId="0" fillId="27" borderId="22" xfId="0" applyNumberFormat="1" applyFill="1" applyBorder="1"/>
    <xf numFmtId="164" fontId="23" fillId="23" borderId="22" xfId="0" applyNumberFormat="1" applyFont="1" applyFill="1" applyBorder="1"/>
    <xf numFmtId="164" fontId="23" fillId="23" borderId="23" xfId="0" applyNumberFormat="1" applyFont="1" applyFill="1" applyBorder="1"/>
    <xf numFmtId="164" fontId="0" fillId="27" borderId="22" xfId="0" applyNumberFormat="1" applyFill="1" applyBorder="1"/>
    <xf numFmtId="164" fontId="0" fillId="27" borderId="23" xfId="0" applyNumberFormat="1" applyFill="1" applyBorder="1"/>
    <xf numFmtId="0" fontId="0" fillId="23" borderId="26" xfId="0" applyFill="1" applyBorder="1"/>
    <xf numFmtId="0" fontId="0" fillId="23" borderId="27" xfId="0" applyFill="1" applyBorder="1"/>
    <xf numFmtId="0" fontId="0" fillId="24" borderId="29" xfId="0" applyFill="1" applyBorder="1"/>
    <xf numFmtId="0" fontId="0" fillId="24" borderId="30" xfId="0" applyFill="1" applyBorder="1"/>
    <xf numFmtId="0" fontId="27" fillId="0" borderId="29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0" fillId="23" borderId="15" xfId="0" applyFill="1" applyBorder="1"/>
    <xf numFmtId="0" fontId="0" fillId="0" borderId="22" xfId="0" applyBorder="1"/>
    <xf numFmtId="0" fontId="0" fillId="0" borderId="23" xfId="0" applyBorder="1"/>
    <xf numFmtId="0" fontId="0" fillId="27" borderId="15" xfId="0" applyFill="1" applyBorder="1"/>
    <xf numFmtId="165" fontId="22" fillId="23" borderId="22" xfId="37" applyNumberFormat="1" applyFont="1" applyFill="1" applyBorder="1"/>
    <xf numFmtId="165" fontId="22" fillId="23" borderId="15" xfId="37" applyNumberFormat="1" applyFont="1" applyFill="1" applyBorder="1"/>
    <xf numFmtId="165" fontId="22" fillId="23" borderId="23" xfId="37" applyNumberFormat="1" applyFont="1" applyFill="1" applyBorder="1"/>
    <xf numFmtId="0" fontId="0" fillId="23" borderId="17" xfId="0" applyFill="1" applyBorder="1"/>
    <xf numFmtId="0" fontId="0" fillId="23" borderId="31" xfId="0" applyFill="1" applyBorder="1"/>
    <xf numFmtId="0" fontId="0" fillId="23" borderId="18" xfId="0" applyFill="1" applyBorder="1"/>
    <xf numFmtId="0" fontId="27" fillId="0" borderId="2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24" fillId="30" borderId="16" xfId="1" applyFont="1" applyFill="1" applyBorder="1"/>
    <xf numFmtId="0" fontId="0" fillId="0" borderId="16" xfId="0" applyBorder="1"/>
    <xf numFmtId="2" fontId="0" fillId="0" borderId="16" xfId="0" applyNumberFormat="1" applyBorder="1"/>
    <xf numFmtId="164" fontId="0" fillId="0" borderId="16" xfId="0" applyNumberFormat="1" applyBorder="1"/>
    <xf numFmtId="0" fontId="25" fillId="30" borderId="16" xfId="1" applyFont="1" applyFill="1" applyBorder="1"/>
    <xf numFmtId="0" fontId="26" fillId="30" borderId="16" xfId="0" applyFont="1" applyFill="1" applyBorder="1"/>
    <xf numFmtId="0" fontId="0" fillId="0" borderId="3" xfId="0" applyBorder="1"/>
    <xf numFmtId="0" fontId="0" fillId="0" borderId="2" xfId="0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31" borderId="2" xfId="0" applyFill="1" applyBorder="1" applyAlignment="1">
      <alignment horizontal="center"/>
    </xf>
    <xf numFmtId="0" fontId="0" fillId="31" borderId="0" xfId="0" applyFill="1" applyAlignment="1">
      <alignment horizontal="center"/>
    </xf>
    <xf numFmtId="0" fontId="0" fillId="31" borderId="16" xfId="0" applyFill="1" applyBorder="1" applyAlignment="1">
      <alignment horizontal="center"/>
    </xf>
    <xf numFmtId="14" fontId="16" fillId="23" borderId="19" xfId="0" applyNumberFormat="1" applyFont="1" applyFill="1" applyBorder="1"/>
    <xf numFmtId="0" fontId="24" fillId="23" borderId="1" xfId="1" applyFont="1" applyFill="1" applyBorder="1"/>
    <xf numFmtId="0" fontId="25" fillId="23" borderId="1" xfId="1" applyFont="1" applyFill="1" applyBorder="1"/>
    <xf numFmtId="0" fontId="26" fillId="23" borderId="1" xfId="0" applyFont="1" applyFill="1" applyBorder="1"/>
    <xf numFmtId="0" fontId="0" fillId="24" borderId="32" xfId="0" applyFill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0" fillId="23" borderId="2" xfId="0" applyFill="1" applyBorder="1"/>
    <xf numFmtId="0" fontId="0" fillId="27" borderId="2" xfId="0" applyFill="1" applyBorder="1"/>
    <xf numFmtId="0" fontId="23" fillId="23" borderId="2" xfId="0" applyFont="1" applyFill="1" applyBorder="1"/>
    <xf numFmtId="0" fontId="2" fillId="23" borderId="2" xfId="1" applyFill="1" applyBorder="1"/>
    <xf numFmtId="0" fontId="0" fillId="23" borderId="32" xfId="0" applyFill="1" applyBorder="1"/>
    <xf numFmtId="0" fontId="19" fillId="23" borderId="2" xfId="0" applyFont="1" applyFill="1" applyBorder="1"/>
    <xf numFmtId="0" fontId="0" fillId="24" borderId="34" xfId="0" applyFill="1" applyBorder="1"/>
    <xf numFmtId="1" fontId="16" fillId="24" borderId="35" xfId="0" applyNumberFormat="1" applyFont="1" applyFill="1" applyBorder="1"/>
    <xf numFmtId="0" fontId="2" fillId="23" borderId="36" xfId="1" applyFill="1" applyBorder="1"/>
    <xf numFmtId="0" fontId="2" fillId="27" borderId="36" xfId="1" applyFill="1" applyBorder="1"/>
    <xf numFmtId="165" fontId="22" fillId="23" borderId="36" xfId="37" applyNumberFormat="1" applyFont="1" applyFill="1" applyBorder="1" applyAlignment="1">
      <alignment horizontal="right"/>
    </xf>
    <xf numFmtId="0" fontId="21" fillId="23" borderId="36" xfId="38" applyFill="1" applyBorder="1"/>
    <xf numFmtId="0" fontId="20" fillId="23" borderId="36" xfId="1" applyFont="1" applyFill="1" applyBorder="1"/>
    <xf numFmtId="0" fontId="0" fillId="23" borderId="37" xfId="0" applyFill="1" applyBorder="1"/>
    <xf numFmtId="0" fontId="2" fillId="23" borderId="38" xfId="1" applyFill="1" applyBorder="1"/>
    <xf numFmtId="0" fontId="0" fillId="23" borderId="36" xfId="0" applyFill="1" applyBorder="1"/>
    <xf numFmtId="0" fontId="0" fillId="23" borderId="39" xfId="0" applyFill="1" applyBorder="1"/>
    <xf numFmtId="1" fontId="16" fillId="0" borderId="35" xfId="0" applyNumberFormat="1" applyFont="1" applyFill="1" applyBorder="1"/>
    <xf numFmtId="0" fontId="27" fillId="24" borderId="1" xfId="0" applyFont="1" applyFill="1" applyBorder="1" applyAlignment="1">
      <alignment horizontal="center"/>
    </xf>
    <xf numFmtId="0" fontId="27" fillId="24" borderId="3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8" fillId="24" borderId="28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24" borderId="1" xfId="0" applyFill="1" applyBorder="1" applyAlignment="1">
      <alignment wrapText="1"/>
    </xf>
    <xf numFmtId="0" fontId="0" fillId="24" borderId="2" xfId="0" applyFill="1" applyBorder="1" applyAlignment="1">
      <alignment wrapText="1"/>
    </xf>
    <xf numFmtId="0" fontId="0" fillId="24" borderId="3" xfId="0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4" borderId="17" xfId="0" applyFill="1" applyBorder="1" applyAlignment="1">
      <alignment horizontal="center" wrapText="1"/>
    </xf>
    <xf numFmtId="0" fontId="0" fillId="24" borderId="5" xfId="0" applyFill="1" applyBorder="1" applyAlignment="1">
      <alignment horizontal="center" wrapText="1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164" fontId="0" fillId="29" borderId="23" xfId="0" applyNumberFormat="1" applyFill="1" applyBorder="1"/>
    <xf numFmtId="164" fontId="0" fillId="29" borderId="22" xfId="0" applyNumberFormat="1" applyFill="1" applyBorder="1"/>
    <xf numFmtId="164" fontId="0" fillId="23" borderId="24" xfId="0" applyNumberFormat="1" applyFill="1" applyBorder="1"/>
    <xf numFmtId="164" fontId="0" fillId="23" borderId="25" xfId="0" applyNumberFormat="1" applyFill="1" applyBorder="1"/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DDDD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</a:t>
            </a:r>
            <a:r>
              <a:rPr lang="en-US"/>
              <a:t> </a:t>
            </a:r>
            <a:r>
              <a:rPr lang="et-EE"/>
              <a:t>hind elanikele </a:t>
            </a:r>
            <a:r>
              <a:rPr lang="en-US"/>
              <a:t>koos km-ga</a:t>
            </a:r>
            <a:r>
              <a:rPr lang="et-EE"/>
              <a:t> 31.12.2020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'Joonis el.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'!$B$3:$B$47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'Joonis el.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'!$C$3:$C$47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'Joonis el.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'!$D$3:$D$47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'Joonis el.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'!$E$3:$E$47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'Joonis el.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'!$F$3:$F$47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'Joonis el.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'!$G$3:$G$47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'Joonis el.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'!$H$3:$H$47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'Joonis el.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'!$I$3:$I$47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'Joonis el.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'!$J$3:$J$47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'Joonis el.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'!$K$3:$K$47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'Joonis el. vee ja kanali hind 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'!$L$3:$L$47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'Joonis el. vee ja kanali hind 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1.7532000000000001</c:v>
                </c:pt>
                <c:pt idx="2">
                  <c:v>1.4447999999999999</c:v>
                </c:pt>
                <c:pt idx="3">
                  <c:v>0.98399999999999987</c:v>
                </c:pt>
                <c:pt idx="4" formatCode="0.000">
                  <c:v>1.1759999999999999</c:v>
                </c:pt>
                <c:pt idx="5">
                  <c:v>2.4</c:v>
                </c:pt>
                <c:pt idx="6">
                  <c:v>1.74</c:v>
                </c:pt>
                <c:pt idx="7">
                  <c:v>1.5948</c:v>
                </c:pt>
                <c:pt idx="8">
                  <c:v>1.3847999999999998</c:v>
                </c:pt>
                <c:pt idx="9">
                  <c:v>1.0680000000000001</c:v>
                </c:pt>
                <c:pt idx="10">
                  <c:v>1.548</c:v>
                </c:pt>
                <c:pt idx="11">
                  <c:v>1.3440000000000001</c:v>
                </c:pt>
                <c:pt idx="12">
                  <c:v>1.5840000000000001</c:v>
                </c:pt>
                <c:pt idx="13">
                  <c:v>1.68</c:v>
                </c:pt>
                <c:pt idx="14">
                  <c:v>1.6320000000000001</c:v>
                </c:pt>
                <c:pt idx="15">
                  <c:v>1.1687999999999998</c:v>
                </c:pt>
                <c:pt idx="16">
                  <c:v>1.6320000000000001</c:v>
                </c:pt>
                <c:pt idx="17">
                  <c:v>1.452</c:v>
                </c:pt>
                <c:pt idx="18">
                  <c:v>0.78120000000000001</c:v>
                </c:pt>
                <c:pt idx="19">
                  <c:v>1.296</c:v>
                </c:pt>
                <c:pt idx="20">
                  <c:v>1.6812</c:v>
                </c:pt>
                <c:pt idx="21">
                  <c:v>0.82440000000000002</c:v>
                </c:pt>
                <c:pt idx="22">
                  <c:v>1.1279999999999999</c:v>
                </c:pt>
                <c:pt idx="23">
                  <c:v>1.1435999999999999</c:v>
                </c:pt>
                <c:pt idx="24">
                  <c:v>1.8119999999999998</c:v>
                </c:pt>
                <c:pt idx="25">
                  <c:v>0.89999999999999991</c:v>
                </c:pt>
                <c:pt idx="26">
                  <c:v>1.05</c:v>
                </c:pt>
                <c:pt idx="27">
                  <c:v>1.44</c:v>
                </c:pt>
                <c:pt idx="28">
                  <c:v>1.3320000000000001</c:v>
                </c:pt>
                <c:pt idx="29">
                  <c:v>2.5079999999999996</c:v>
                </c:pt>
                <c:pt idx="30">
                  <c:v>1.5563999999999998</c:v>
                </c:pt>
                <c:pt idx="31">
                  <c:v>1.5059999999999998</c:v>
                </c:pt>
                <c:pt idx="32">
                  <c:v>1.1519999999999999</c:v>
                </c:pt>
                <c:pt idx="33">
                  <c:v>1.764</c:v>
                </c:pt>
                <c:pt idx="34">
                  <c:v>0.61199999999999999</c:v>
                </c:pt>
                <c:pt idx="35">
                  <c:v>1.08</c:v>
                </c:pt>
                <c:pt idx="36">
                  <c:v>0.73919999999999997</c:v>
                </c:pt>
                <c:pt idx="37">
                  <c:v>1.5851999999999999</c:v>
                </c:pt>
                <c:pt idx="38">
                  <c:v>1.3464</c:v>
                </c:pt>
                <c:pt idx="39">
                  <c:v>1.2</c:v>
                </c:pt>
                <c:pt idx="40">
                  <c:v>1.0548</c:v>
                </c:pt>
                <c:pt idx="41">
                  <c:v>1.494</c:v>
                </c:pt>
                <c:pt idx="42">
                  <c:v>1.2696000000000001</c:v>
                </c:pt>
                <c:pt idx="43">
                  <c:v>1.452</c:v>
                </c:pt>
                <c:pt idx="44">
                  <c:v>1.1759999999999999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'Joonis el. vee ja kanali hind 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'!$N$3:$N$47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'Joonis el. vee ja kanali hind 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'Joonis el.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'Joonis el. vee ja kanali hind '!$O$3:$O$47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2.2307999999999999</c:v>
                </c:pt>
                <c:pt idx="2">
                  <c:v>1.7844</c:v>
                </c:pt>
                <c:pt idx="3">
                  <c:v>0.79200000000000004</c:v>
                </c:pt>
                <c:pt idx="4" formatCode="0.000">
                  <c:v>1.7028000000000001</c:v>
                </c:pt>
                <c:pt idx="5">
                  <c:v>3.5999999999999996</c:v>
                </c:pt>
                <c:pt idx="6">
                  <c:v>2.64</c:v>
                </c:pt>
                <c:pt idx="7">
                  <c:v>2.4276</c:v>
                </c:pt>
                <c:pt idx="8">
                  <c:v>1.1339999999999999</c:v>
                </c:pt>
                <c:pt idx="9">
                  <c:v>2.3879999999999999</c:v>
                </c:pt>
                <c:pt idx="10">
                  <c:v>2.1</c:v>
                </c:pt>
                <c:pt idx="11">
                  <c:v>1.6440000000000001</c:v>
                </c:pt>
                <c:pt idx="12">
                  <c:v>2.1720000000000002</c:v>
                </c:pt>
                <c:pt idx="13">
                  <c:v>2.8319999999999999</c:v>
                </c:pt>
                <c:pt idx="14">
                  <c:v>3.048</c:v>
                </c:pt>
                <c:pt idx="15">
                  <c:v>2.2307999999999999</c:v>
                </c:pt>
                <c:pt idx="16">
                  <c:v>1.8779999999999999</c:v>
                </c:pt>
                <c:pt idx="17">
                  <c:v>2.3879999999999999</c:v>
                </c:pt>
                <c:pt idx="18">
                  <c:v>1.8395999999999999</c:v>
                </c:pt>
                <c:pt idx="19">
                  <c:v>2.3039999999999998</c:v>
                </c:pt>
                <c:pt idx="20">
                  <c:v>2.1768000000000001</c:v>
                </c:pt>
                <c:pt idx="21">
                  <c:v>0.99239999999999995</c:v>
                </c:pt>
                <c:pt idx="22">
                  <c:v>1.9392</c:v>
                </c:pt>
                <c:pt idx="23">
                  <c:v>3.0084</c:v>
                </c:pt>
                <c:pt idx="24">
                  <c:v>1.9079999999999999</c:v>
                </c:pt>
                <c:pt idx="25">
                  <c:v>1.788</c:v>
                </c:pt>
                <c:pt idx="26">
                  <c:v>1.65</c:v>
                </c:pt>
                <c:pt idx="27">
                  <c:v>1.38</c:v>
                </c:pt>
                <c:pt idx="28">
                  <c:v>1.4279999999999999</c:v>
                </c:pt>
                <c:pt idx="29">
                  <c:v>2.5319999999999996</c:v>
                </c:pt>
                <c:pt idx="30">
                  <c:v>1.9163999999999999</c:v>
                </c:pt>
                <c:pt idx="31">
                  <c:v>1.5803999999999998</c:v>
                </c:pt>
                <c:pt idx="32">
                  <c:v>1.044</c:v>
                </c:pt>
                <c:pt idx="33">
                  <c:v>2.9159999999999999</c:v>
                </c:pt>
                <c:pt idx="34">
                  <c:v>0.91199999999999992</c:v>
                </c:pt>
                <c:pt idx="35">
                  <c:v>1.74</c:v>
                </c:pt>
                <c:pt idx="36">
                  <c:v>1.296</c:v>
                </c:pt>
                <c:pt idx="37">
                  <c:v>2.1539999999999999</c:v>
                </c:pt>
                <c:pt idx="38">
                  <c:v>1.74</c:v>
                </c:pt>
                <c:pt idx="39">
                  <c:v>1.9559999999999997</c:v>
                </c:pt>
                <c:pt idx="40">
                  <c:v>2.298</c:v>
                </c:pt>
                <c:pt idx="41">
                  <c:v>2.2944</c:v>
                </c:pt>
                <c:pt idx="42">
                  <c:v>1.47</c:v>
                </c:pt>
                <c:pt idx="43">
                  <c:v>1.9559999999999997</c:v>
                </c:pt>
                <c:pt idx="44">
                  <c:v>1.8479999999999999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399624"/>
        <c:axId val="159723232"/>
      </c:barChart>
      <c:catAx>
        <c:axId val="159399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9723232"/>
        <c:crosses val="autoZero"/>
        <c:auto val="1"/>
        <c:lblAlgn val="ctr"/>
        <c:lblOffset val="100"/>
        <c:noMultiLvlLbl val="0"/>
      </c:catAx>
      <c:valAx>
        <c:axId val="15972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99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Elanike</a:t>
            </a:r>
            <a:r>
              <a:rPr lang="et-EE" sz="1800" b="1" baseline="0"/>
              <a:t> veeteenuse hind 31.12.2020 koos km-ga</a:t>
            </a:r>
            <a:endParaRPr lang="en-US" sz="1800" b="1"/>
          </a:p>
        </c:rich>
      </c:tx>
      <c:layout>
        <c:manualLayout>
          <c:xMode val="edge"/>
          <c:yMode val="edge"/>
          <c:x val="0.33676590997451161"/>
          <c:y val="2.73504294540435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'Joonis el. veeteenuse hind'!$B$3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hind'!$B$4:$B$47</c:f>
            </c:numRef>
          </c:val>
          <c:extLst>
            <c:ext xmlns:c16="http://schemas.microsoft.com/office/drawing/2014/chart" uri="{C3380CC4-5D6E-409C-BE32-E72D297353CC}">
              <c16:uniqueId val="{00000000-F815-4AA9-806C-2A5FBF6DAD5B}"/>
            </c:ext>
          </c:extLst>
        </c:ser>
        <c:ser>
          <c:idx val="1"/>
          <c:order val="1"/>
          <c:tx>
            <c:strRef>
              <c:f>'Joonis el. veeteenuse hind'!$C$3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hind'!$C$4:$C$47</c:f>
            </c:numRef>
          </c:val>
          <c:extLst>
            <c:ext xmlns:c16="http://schemas.microsoft.com/office/drawing/2014/chart" uri="{C3380CC4-5D6E-409C-BE32-E72D297353CC}">
              <c16:uniqueId val="{00000001-F815-4AA9-806C-2A5FBF6DAD5B}"/>
            </c:ext>
          </c:extLst>
        </c:ser>
        <c:ser>
          <c:idx val="2"/>
          <c:order val="2"/>
          <c:tx>
            <c:strRef>
              <c:f>'Joonis el. veeteenuse hind'!$D$3</c:f>
              <c:strCache>
                <c:ptCount val="1"/>
                <c:pt idx="0">
                  <c:v>põllumaj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hind'!$D$4:$D$47</c:f>
            </c:numRef>
          </c:val>
          <c:extLst>
            <c:ext xmlns:c16="http://schemas.microsoft.com/office/drawing/2014/chart" uri="{C3380CC4-5D6E-409C-BE32-E72D297353CC}">
              <c16:uniqueId val="{00000002-F815-4AA9-806C-2A5FBF6DAD5B}"/>
            </c:ext>
          </c:extLst>
        </c:ser>
        <c:ser>
          <c:idx val="3"/>
          <c:order val="3"/>
          <c:tx>
            <c:strRef>
              <c:f>'Joonis el. veeteenuse hind'!$E$3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hind'!$E$4:$E$47</c:f>
            </c:numRef>
          </c:val>
          <c:extLst>
            <c:ext xmlns:c16="http://schemas.microsoft.com/office/drawing/2014/chart" uri="{C3380CC4-5D6E-409C-BE32-E72D297353CC}">
              <c16:uniqueId val="{00000003-F815-4AA9-806C-2A5FBF6DAD5B}"/>
            </c:ext>
          </c:extLst>
        </c:ser>
        <c:ser>
          <c:idx val="4"/>
          <c:order val="4"/>
          <c:tx>
            <c:strRef>
              <c:f>'Joonis el. veeteenuse hind'!$F$3</c:f>
              <c:strCache>
                <c:ptCount val="1"/>
                <c:pt idx="0">
                  <c:v>ettev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hind'!$F$4:$F$47</c:f>
            </c:numRef>
          </c:val>
          <c:extLst>
            <c:ext xmlns:c16="http://schemas.microsoft.com/office/drawing/2014/chart" uri="{C3380CC4-5D6E-409C-BE32-E72D297353CC}">
              <c16:uniqueId val="{00000004-F815-4AA9-806C-2A5FBF6DAD5B}"/>
            </c:ext>
          </c:extLst>
        </c:ser>
        <c:ser>
          <c:idx val="5"/>
          <c:order val="5"/>
          <c:tx>
            <c:strRef>
              <c:f>'Joonis el. veeteenuse hind'!$G$3</c:f>
              <c:strCache>
                <c:ptCount val="1"/>
                <c:pt idx="0">
                  <c:v>põllumaj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hind'!$G$4:$G$47</c:f>
            </c:numRef>
          </c:val>
          <c:extLst>
            <c:ext xmlns:c16="http://schemas.microsoft.com/office/drawing/2014/chart" uri="{C3380CC4-5D6E-409C-BE32-E72D297353CC}">
              <c16:uniqueId val="{00000005-F815-4AA9-806C-2A5FBF6DAD5B}"/>
            </c:ext>
          </c:extLst>
        </c:ser>
        <c:ser>
          <c:idx val="6"/>
          <c:order val="6"/>
          <c:tx>
            <c:strRef>
              <c:f>'Joonis el. veeteenuse hind'!$H$3</c:f>
              <c:strCache>
                <c:ptCount val="1"/>
                <c:pt idx="0">
                  <c:v>sadevesi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hind'!$H$4:$H$47</c:f>
            </c:numRef>
          </c:val>
          <c:extLst>
            <c:ext xmlns:c16="http://schemas.microsoft.com/office/drawing/2014/chart" uri="{C3380CC4-5D6E-409C-BE32-E72D297353CC}">
              <c16:uniqueId val="{00000006-F815-4AA9-806C-2A5FBF6DAD5B}"/>
            </c:ext>
          </c:extLst>
        </c:ser>
        <c:ser>
          <c:idx val="7"/>
          <c:order val="7"/>
          <c:tx>
            <c:strRef>
              <c:f>'Joonis el. veeteenuse hind'!$I$3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hind'!$I$4:$I$47</c:f>
            </c:numRef>
          </c:val>
          <c:extLst>
            <c:ext xmlns:c16="http://schemas.microsoft.com/office/drawing/2014/chart" uri="{C3380CC4-5D6E-409C-BE32-E72D297353CC}">
              <c16:uniqueId val="{00000007-F815-4AA9-806C-2A5FBF6DAD5B}"/>
            </c:ext>
          </c:extLst>
        </c:ser>
        <c:ser>
          <c:idx val="8"/>
          <c:order val="8"/>
          <c:tx>
            <c:strRef>
              <c:f>'Joonis el. veeteenuse hind'!$J$3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hind'!$J$4:$J$47</c:f>
            </c:numRef>
          </c:val>
          <c:extLst>
            <c:ext xmlns:c16="http://schemas.microsoft.com/office/drawing/2014/chart" uri="{C3380CC4-5D6E-409C-BE32-E72D297353CC}">
              <c16:uniqueId val="{00000008-F815-4AA9-806C-2A5FBF6DAD5B}"/>
            </c:ext>
          </c:extLst>
        </c:ser>
        <c:ser>
          <c:idx val="9"/>
          <c:order val="9"/>
          <c:tx>
            <c:strRef>
              <c:f>'Joonis el. veeteenuse hind'!$K$3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hind'!$K$4:$K$47</c:f>
            </c:numRef>
          </c:val>
          <c:extLst>
            <c:ext xmlns:c16="http://schemas.microsoft.com/office/drawing/2014/chart" uri="{C3380CC4-5D6E-409C-BE32-E72D297353CC}">
              <c16:uniqueId val="{00000009-F815-4AA9-806C-2A5FBF6DAD5B}"/>
            </c:ext>
          </c:extLst>
        </c:ser>
        <c:ser>
          <c:idx val="10"/>
          <c:order val="10"/>
          <c:tx>
            <c:strRef>
              <c:f>'Joonis el. veeteenuse hind'!$L$3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hind'!$L$4:$L$47</c:f>
            </c:numRef>
          </c:val>
          <c:extLst>
            <c:ext xmlns:c16="http://schemas.microsoft.com/office/drawing/2014/chart" uri="{C3380CC4-5D6E-409C-BE32-E72D297353CC}">
              <c16:uniqueId val="{0000000A-F815-4AA9-806C-2A5FBF6DAD5B}"/>
            </c:ext>
          </c:extLst>
        </c:ser>
        <c:ser>
          <c:idx val="11"/>
          <c:order val="11"/>
          <c:tx>
            <c:strRef>
              <c:f>'Joonis el. veeteenuse hind'!$M$3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hind'!$M$4:$M$47</c:f>
            </c:numRef>
          </c:val>
          <c:extLst>
            <c:ext xmlns:c16="http://schemas.microsoft.com/office/drawing/2014/chart" uri="{C3380CC4-5D6E-409C-BE32-E72D297353CC}">
              <c16:uniqueId val="{0000000B-F815-4AA9-806C-2A5FBF6DAD5B}"/>
            </c:ext>
          </c:extLst>
        </c:ser>
        <c:ser>
          <c:idx val="12"/>
          <c:order val="12"/>
          <c:tx>
            <c:strRef>
              <c:f>'Joonis el. veeteenuse hind'!$N$3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hind'!$N$4:$N$47</c:f>
            </c:numRef>
          </c:val>
          <c:extLst>
            <c:ext xmlns:c16="http://schemas.microsoft.com/office/drawing/2014/chart" uri="{C3380CC4-5D6E-409C-BE32-E72D297353CC}">
              <c16:uniqueId val="{0000000C-F815-4AA9-806C-2A5FBF6DAD5B}"/>
            </c:ext>
          </c:extLst>
        </c:ser>
        <c:ser>
          <c:idx val="13"/>
          <c:order val="13"/>
          <c:tx>
            <c:strRef>
              <c:f>'Joonis el. veeteenuse hind'!$O$3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hind'!$O$4:$O$47</c:f>
            </c:numRef>
          </c:val>
          <c:extLst>
            <c:ext xmlns:c16="http://schemas.microsoft.com/office/drawing/2014/chart" uri="{C3380CC4-5D6E-409C-BE32-E72D297353CC}">
              <c16:uniqueId val="{0000000D-F815-4AA9-806C-2A5FBF6DAD5B}"/>
            </c:ext>
          </c:extLst>
        </c:ser>
        <c:ser>
          <c:idx val="14"/>
          <c:order val="14"/>
          <c:tx>
            <c:strRef>
              <c:f>'Joonis el. veeteenuse hind'!$P$3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hind'!$P$4:$P$47</c:f>
            </c:numRef>
          </c:val>
          <c:extLst>
            <c:ext xmlns:c16="http://schemas.microsoft.com/office/drawing/2014/chart" uri="{C3380CC4-5D6E-409C-BE32-E72D297353CC}">
              <c16:uniqueId val="{0000000E-F815-4AA9-806C-2A5FBF6DAD5B}"/>
            </c:ext>
          </c:extLst>
        </c:ser>
        <c:ser>
          <c:idx val="15"/>
          <c:order val="15"/>
          <c:tx>
            <c:strRef>
              <c:f>'Joonis el. veeteenuse hind'!$Q$3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hind'!$Q$4:$Q$47</c:f>
            </c:numRef>
          </c:val>
          <c:extLst>
            <c:ext xmlns:c16="http://schemas.microsoft.com/office/drawing/2014/chart" uri="{C3380CC4-5D6E-409C-BE32-E72D297353CC}">
              <c16:uniqueId val="{0000000F-F815-4AA9-806C-2A5FBF6DAD5B}"/>
            </c:ext>
          </c:extLst>
        </c:ser>
        <c:ser>
          <c:idx val="16"/>
          <c:order val="16"/>
          <c:tx>
            <c:strRef>
              <c:f>'Joonis el. veeteenuse hind'!$R$3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hind'!$R$4:$R$47</c:f>
            </c:numRef>
          </c:val>
          <c:extLst>
            <c:ext xmlns:c16="http://schemas.microsoft.com/office/drawing/2014/chart" uri="{C3380CC4-5D6E-409C-BE32-E72D297353CC}">
              <c16:uniqueId val="{00000010-F815-4AA9-806C-2A5FBF6DAD5B}"/>
            </c:ext>
          </c:extLst>
        </c:ser>
        <c:ser>
          <c:idx val="17"/>
          <c:order val="17"/>
          <c:tx>
            <c:strRef>
              <c:f>'Joonis el. veeteenuse hind'!$S$3</c:f>
              <c:strCache>
                <c:ptCount val="1"/>
                <c:pt idx="0">
                  <c:v>põllumaj.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hind'!$S$4:$S$47</c:f>
            </c:numRef>
          </c:val>
          <c:extLst>
            <c:ext xmlns:c16="http://schemas.microsoft.com/office/drawing/2014/chart" uri="{C3380CC4-5D6E-409C-BE32-E72D297353CC}">
              <c16:uniqueId val="{00000011-F815-4AA9-806C-2A5FBF6DAD5B}"/>
            </c:ext>
          </c:extLst>
        </c:ser>
        <c:ser>
          <c:idx val="18"/>
          <c:order val="18"/>
          <c:tx>
            <c:strRef>
              <c:f>'Joonis el. veeteenuse hind'!$T$3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hind'!$T$4:$T$47</c:f>
            </c:numRef>
          </c:val>
          <c:extLst>
            <c:ext xmlns:c16="http://schemas.microsoft.com/office/drawing/2014/chart" uri="{C3380CC4-5D6E-409C-BE32-E72D297353CC}">
              <c16:uniqueId val="{00000012-F815-4AA9-806C-2A5FBF6DAD5B}"/>
            </c:ext>
          </c:extLst>
        </c:ser>
        <c:ser>
          <c:idx val="19"/>
          <c:order val="19"/>
          <c:tx>
            <c:strRef>
              <c:f>'Joonis el. veeteenuse hind'!$U$3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hind'!$U$4:$U$47</c:f>
            </c:numRef>
          </c:val>
          <c:extLst>
            <c:ext xmlns:c16="http://schemas.microsoft.com/office/drawing/2014/chart" uri="{C3380CC4-5D6E-409C-BE32-E72D297353CC}">
              <c16:uniqueId val="{00000013-F815-4AA9-806C-2A5FBF6DAD5B}"/>
            </c:ext>
          </c:extLst>
        </c:ser>
        <c:ser>
          <c:idx val="20"/>
          <c:order val="20"/>
          <c:tx>
            <c:strRef>
              <c:f>'Joonis el. veeteenuse hind'!$V$3</c:f>
              <c:strCache>
                <c:ptCount val="1"/>
                <c:pt idx="0">
                  <c:v>põllumaj.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hind'!$V$4:$V$47</c:f>
            </c:numRef>
          </c:val>
          <c:extLst>
            <c:ext xmlns:c16="http://schemas.microsoft.com/office/drawing/2014/chart" uri="{C3380CC4-5D6E-409C-BE32-E72D297353CC}">
              <c16:uniqueId val="{00000014-F815-4AA9-806C-2A5FBF6DAD5B}"/>
            </c:ext>
          </c:extLst>
        </c:ser>
        <c:ser>
          <c:idx val="21"/>
          <c:order val="21"/>
          <c:tx>
            <c:strRef>
              <c:f>'Joonis el. veeteenuse hind'!$W$3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hind'!$W$4:$W$47</c:f>
            </c:numRef>
          </c:val>
          <c:extLst>
            <c:ext xmlns:c16="http://schemas.microsoft.com/office/drawing/2014/chart" uri="{C3380CC4-5D6E-409C-BE32-E72D297353CC}">
              <c16:uniqueId val="{00000015-F815-4AA9-806C-2A5FBF6DAD5B}"/>
            </c:ext>
          </c:extLst>
        </c:ser>
        <c:ser>
          <c:idx val="22"/>
          <c:order val="22"/>
          <c:tx>
            <c:strRef>
              <c:f>'Joonis el. veeteenuse hind'!$X$3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hind'!$X$4:$X$47</c:f>
            </c:numRef>
          </c:val>
          <c:extLst>
            <c:ext xmlns:c16="http://schemas.microsoft.com/office/drawing/2014/chart" uri="{C3380CC4-5D6E-409C-BE32-E72D297353CC}">
              <c16:uniqueId val="{00000016-F815-4AA9-806C-2A5FBF6DAD5B}"/>
            </c:ext>
          </c:extLst>
        </c:ser>
        <c:ser>
          <c:idx val="23"/>
          <c:order val="23"/>
          <c:tx>
            <c:strRef>
              <c:f>'Joonis el. veeteenuse hind'!$Y$3</c:f>
              <c:strCache>
                <c:ptCount val="1"/>
                <c:pt idx="0">
                  <c:v>põllumaj.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hind'!$Y$4:$Y$47</c:f>
            </c:numRef>
          </c:val>
          <c:extLst>
            <c:ext xmlns:c16="http://schemas.microsoft.com/office/drawing/2014/chart" uri="{C3380CC4-5D6E-409C-BE32-E72D297353CC}">
              <c16:uniqueId val="{00000017-F815-4AA9-806C-2A5FBF6DAD5B}"/>
            </c:ext>
          </c:extLst>
        </c:ser>
        <c:ser>
          <c:idx val="24"/>
          <c:order val="24"/>
          <c:tx>
            <c:strRef>
              <c:f>'Joonis el. veeteenuse hind'!$Z$3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hind'!$Z$4:$Z$47</c:f>
            </c:numRef>
          </c:val>
          <c:extLst>
            <c:ext xmlns:c16="http://schemas.microsoft.com/office/drawing/2014/chart" uri="{C3380CC4-5D6E-409C-BE32-E72D297353CC}">
              <c16:uniqueId val="{00000018-F815-4AA9-806C-2A5FBF6DAD5B}"/>
            </c:ext>
          </c:extLst>
        </c:ser>
        <c:ser>
          <c:idx val="25"/>
          <c:order val="25"/>
          <c:tx>
            <c:strRef>
              <c:f>'Joonis el. veeteenuse hind'!$AA$3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hind'!$AA$4:$AA$47</c:f>
            </c:numRef>
          </c:val>
          <c:extLst>
            <c:ext xmlns:c16="http://schemas.microsoft.com/office/drawing/2014/chart" uri="{C3380CC4-5D6E-409C-BE32-E72D297353CC}">
              <c16:uniqueId val="{00000019-F815-4AA9-806C-2A5FBF6DAD5B}"/>
            </c:ext>
          </c:extLst>
        </c:ser>
        <c:ser>
          <c:idx val="26"/>
          <c:order val="26"/>
          <c:tx>
            <c:strRef>
              <c:f>'Joonis el. veeteenuse hind'!$AB$3</c:f>
              <c:strCache>
                <c:ptCount val="1"/>
                <c:pt idx="0">
                  <c:v>põllumaj.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hind'!$AB$4:$AB$47</c:f>
            </c:numRef>
          </c:val>
          <c:extLst>
            <c:ext xmlns:c16="http://schemas.microsoft.com/office/drawing/2014/chart" uri="{C3380CC4-5D6E-409C-BE32-E72D297353CC}">
              <c16:uniqueId val="{0000001A-F815-4AA9-806C-2A5FBF6DAD5B}"/>
            </c:ext>
          </c:extLst>
        </c:ser>
        <c:ser>
          <c:idx val="27"/>
          <c:order val="27"/>
          <c:tx>
            <c:strRef>
              <c:f>'Joonis el. veeteenuse hind'!$AC$3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hind'!$AC$4:$AC$47</c:f>
            </c:numRef>
          </c:val>
          <c:extLst>
            <c:ext xmlns:c16="http://schemas.microsoft.com/office/drawing/2014/chart" uri="{C3380CC4-5D6E-409C-BE32-E72D297353CC}">
              <c16:uniqueId val="{0000001B-F815-4AA9-806C-2A5FBF6DAD5B}"/>
            </c:ext>
          </c:extLst>
        </c:ser>
        <c:ser>
          <c:idx val="28"/>
          <c:order val="28"/>
          <c:tx>
            <c:strRef>
              <c:f>'Joonis el. veeteenuse hind'!$AD$3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hind'!$AD$4:$AD$47</c:f>
            </c:numRef>
          </c:val>
          <c:extLst>
            <c:ext xmlns:c16="http://schemas.microsoft.com/office/drawing/2014/chart" uri="{C3380CC4-5D6E-409C-BE32-E72D297353CC}">
              <c16:uniqueId val="{0000001C-F815-4AA9-806C-2A5FBF6DAD5B}"/>
            </c:ext>
          </c:extLst>
        </c:ser>
        <c:ser>
          <c:idx val="29"/>
          <c:order val="29"/>
          <c:tx>
            <c:strRef>
              <c:f>'Joonis el. veeteenuse hind'!$AE$3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hind'!$AE$4:$AE$47</c:f>
            </c:numRef>
          </c:val>
          <c:extLst>
            <c:ext xmlns:c16="http://schemas.microsoft.com/office/drawing/2014/chart" uri="{C3380CC4-5D6E-409C-BE32-E72D297353CC}">
              <c16:uniqueId val="{0000001D-F815-4AA9-806C-2A5FBF6DAD5B}"/>
            </c:ext>
          </c:extLst>
        </c:ser>
        <c:ser>
          <c:idx val="30"/>
          <c:order val="30"/>
          <c:tx>
            <c:strRef>
              <c:f>'Joonis el. veeteenuse hind'!$AF$3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hind'!$AF$4:$AF$47</c:f>
            </c:numRef>
          </c:val>
          <c:extLst>
            <c:ext xmlns:c16="http://schemas.microsoft.com/office/drawing/2014/chart" uri="{C3380CC4-5D6E-409C-BE32-E72D297353CC}">
              <c16:uniqueId val="{0000001E-F815-4AA9-806C-2A5FBF6DAD5B}"/>
            </c:ext>
          </c:extLst>
        </c:ser>
        <c:ser>
          <c:idx val="31"/>
          <c:order val="31"/>
          <c:tx>
            <c:strRef>
              <c:f>'Joonis el. veeteenuse hind'!$AG$3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hind'!$AG$4:$AG$47</c:f>
            </c:numRef>
          </c:val>
          <c:extLst>
            <c:ext xmlns:c16="http://schemas.microsoft.com/office/drawing/2014/chart" uri="{C3380CC4-5D6E-409C-BE32-E72D297353CC}">
              <c16:uniqueId val="{0000001F-F815-4AA9-806C-2A5FBF6DAD5B}"/>
            </c:ext>
          </c:extLst>
        </c:ser>
        <c:ser>
          <c:idx val="32"/>
          <c:order val="32"/>
          <c:tx>
            <c:strRef>
              <c:f>'Joonis el. veeteenuse hind'!$AH$3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hind'!$AH$4:$AH$47</c:f>
            </c:numRef>
          </c:val>
          <c:extLst>
            <c:ext xmlns:c16="http://schemas.microsoft.com/office/drawing/2014/chart" uri="{C3380CC4-5D6E-409C-BE32-E72D297353CC}">
              <c16:uniqueId val="{00000020-F815-4AA9-806C-2A5FBF6DAD5B}"/>
            </c:ext>
          </c:extLst>
        </c:ser>
        <c:ser>
          <c:idx val="33"/>
          <c:order val="33"/>
          <c:tx>
            <c:strRef>
              <c:f>'Joonis el. veeteenuse hind'!$AI$3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hind'!$AI$4:$AI$47</c:f>
            </c:numRef>
          </c:val>
          <c:extLst>
            <c:ext xmlns:c16="http://schemas.microsoft.com/office/drawing/2014/chart" uri="{C3380CC4-5D6E-409C-BE32-E72D297353CC}">
              <c16:uniqueId val="{00000021-F815-4AA9-806C-2A5FBF6DAD5B}"/>
            </c:ext>
          </c:extLst>
        </c:ser>
        <c:ser>
          <c:idx val="34"/>
          <c:order val="34"/>
          <c:tx>
            <c:strRef>
              <c:f>'Joonis el. veeteenuse hind'!$AJ$3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hind'!$AJ$4:$AJ$47</c:f>
            </c:numRef>
          </c:val>
          <c:extLst>
            <c:ext xmlns:c16="http://schemas.microsoft.com/office/drawing/2014/chart" uri="{C3380CC4-5D6E-409C-BE32-E72D297353CC}">
              <c16:uniqueId val="{00000022-F815-4AA9-806C-2A5FBF6DAD5B}"/>
            </c:ext>
          </c:extLst>
        </c:ser>
        <c:ser>
          <c:idx val="35"/>
          <c:order val="35"/>
          <c:tx>
            <c:strRef>
              <c:f>'Joonis el. veeteenuse hind'!$AK$3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el. veeteenuse hind'!$A$4:$A$47</c:f>
              <c:strCache>
                <c:ptCount val="44"/>
                <c:pt idx="0">
                  <c:v>Abja Elamu OÜ</c:v>
                </c:pt>
                <c:pt idx="1">
                  <c:v>Emajõe Veevärk AS</c:v>
                </c:pt>
                <c:pt idx="2">
                  <c:v>EsmarVesi OÜ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'Joonis el. veeteenuse hind'!$AK$4:$AK$47</c:f>
              <c:numCache>
                <c:formatCode>0.00</c:formatCode>
                <c:ptCount val="44"/>
                <c:pt idx="0">
                  <c:v>3.984</c:v>
                </c:pt>
                <c:pt idx="1">
                  <c:v>3.2291999999999996</c:v>
                </c:pt>
                <c:pt idx="2">
                  <c:v>1.7759999999999998</c:v>
                </c:pt>
                <c:pt idx="3" formatCode="0.000">
                  <c:v>2.8788</c:v>
                </c:pt>
                <c:pt idx="4">
                  <c:v>6</c:v>
                </c:pt>
                <c:pt idx="5">
                  <c:v>4.38</c:v>
                </c:pt>
                <c:pt idx="6">
                  <c:v>4.0224000000000002</c:v>
                </c:pt>
                <c:pt idx="7">
                  <c:v>2.5187999999999997</c:v>
                </c:pt>
                <c:pt idx="8">
                  <c:v>3.456</c:v>
                </c:pt>
                <c:pt idx="9">
                  <c:v>3.6480000000000001</c:v>
                </c:pt>
                <c:pt idx="10">
                  <c:v>2.9880000000000004</c:v>
                </c:pt>
                <c:pt idx="11">
                  <c:v>3.7560000000000002</c:v>
                </c:pt>
                <c:pt idx="12">
                  <c:v>4.5119999999999996</c:v>
                </c:pt>
                <c:pt idx="13">
                  <c:v>4.68</c:v>
                </c:pt>
                <c:pt idx="14">
                  <c:v>3.3995999999999995</c:v>
                </c:pt>
                <c:pt idx="15">
                  <c:v>3.51</c:v>
                </c:pt>
                <c:pt idx="16">
                  <c:v>3.84</c:v>
                </c:pt>
                <c:pt idx="17">
                  <c:v>2.6208</c:v>
                </c:pt>
                <c:pt idx="18">
                  <c:v>3.5999999999999996</c:v>
                </c:pt>
                <c:pt idx="19">
                  <c:v>3.8580000000000001</c:v>
                </c:pt>
                <c:pt idx="20">
                  <c:v>1.8168</c:v>
                </c:pt>
                <c:pt idx="21">
                  <c:v>3.0671999999999997</c:v>
                </c:pt>
                <c:pt idx="22">
                  <c:v>4.1520000000000001</c:v>
                </c:pt>
                <c:pt idx="23">
                  <c:v>3.7199999999999998</c:v>
                </c:pt>
                <c:pt idx="24">
                  <c:v>2.6879999999999997</c:v>
                </c:pt>
                <c:pt idx="25">
                  <c:v>2.7</c:v>
                </c:pt>
                <c:pt idx="26">
                  <c:v>2.82</c:v>
                </c:pt>
                <c:pt idx="27">
                  <c:v>2.76</c:v>
                </c:pt>
                <c:pt idx="28">
                  <c:v>5.0399999999999991</c:v>
                </c:pt>
                <c:pt idx="29">
                  <c:v>3.4727999999999994</c:v>
                </c:pt>
                <c:pt idx="30">
                  <c:v>3.0863999999999994</c:v>
                </c:pt>
                <c:pt idx="31">
                  <c:v>2.1959999999999997</c:v>
                </c:pt>
                <c:pt idx="32">
                  <c:v>4.68</c:v>
                </c:pt>
                <c:pt idx="33">
                  <c:v>1.524</c:v>
                </c:pt>
                <c:pt idx="34">
                  <c:v>2.8200000000000003</c:v>
                </c:pt>
                <c:pt idx="35">
                  <c:v>2.0352000000000001</c:v>
                </c:pt>
                <c:pt idx="36">
                  <c:v>3.7391999999999999</c:v>
                </c:pt>
                <c:pt idx="37">
                  <c:v>3.0864000000000003</c:v>
                </c:pt>
                <c:pt idx="38">
                  <c:v>3.1559999999999997</c:v>
                </c:pt>
                <c:pt idx="39">
                  <c:v>3.3528000000000002</c:v>
                </c:pt>
                <c:pt idx="40">
                  <c:v>3.7884000000000002</c:v>
                </c:pt>
                <c:pt idx="41">
                  <c:v>2.7396000000000003</c:v>
                </c:pt>
                <c:pt idx="42">
                  <c:v>3.4079999999999995</c:v>
                </c:pt>
                <c:pt idx="43">
                  <c:v>3.024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F815-4AA9-806C-2A5FBF6D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32271"/>
        <c:axId val="432947663"/>
      </c:barChart>
      <c:catAx>
        <c:axId val="43293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47663"/>
        <c:crosses val="autoZero"/>
        <c:auto val="1"/>
        <c:lblAlgn val="ctr"/>
        <c:lblOffset val="100"/>
        <c:noMultiLvlLbl val="0"/>
      </c:catAx>
      <c:valAx>
        <c:axId val="43294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32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 sz="1800" b="1"/>
              <a:t>Ettevõtete vee ja kanalisatsiooniteenuse hind 31.12.2020 koos km-ga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'Joonis ettev. vee ja kanali hin'!$B$3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hin'!$B$4:$B$47</c:f>
            </c:numRef>
          </c:val>
          <c:extLst>
            <c:ext xmlns:c16="http://schemas.microsoft.com/office/drawing/2014/chart" uri="{C3380CC4-5D6E-409C-BE32-E72D297353CC}">
              <c16:uniqueId val="{00000000-98B0-4DDA-B5D4-0C285C2B7659}"/>
            </c:ext>
          </c:extLst>
        </c:ser>
        <c:ser>
          <c:idx val="1"/>
          <c:order val="1"/>
          <c:tx>
            <c:strRef>
              <c:f>'Joonis ettev. vee ja kanali hin'!$C$3</c:f>
              <c:strCache>
                <c:ptCount val="1"/>
                <c:pt idx="0">
                  <c:v>ettevõte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hin'!$C$4:$C$47</c:f>
            </c:numRef>
          </c:val>
          <c:extLst>
            <c:ext xmlns:c16="http://schemas.microsoft.com/office/drawing/2014/chart" uri="{C3380CC4-5D6E-409C-BE32-E72D297353CC}">
              <c16:uniqueId val="{00000001-98B0-4DDA-B5D4-0C285C2B7659}"/>
            </c:ext>
          </c:extLst>
        </c:ser>
        <c:ser>
          <c:idx val="2"/>
          <c:order val="2"/>
          <c:tx>
            <c:strRef>
              <c:f>'Joonis ettev. vee ja kanali hin'!$D$3</c:f>
              <c:strCache>
                <c:ptCount val="1"/>
                <c:pt idx="0">
                  <c:v>põllumaj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hin'!$D$4:$D$47</c:f>
            </c:numRef>
          </c:val>
          <c:extLst>
            <c:ext xmlns:c16="http://schemas.microsoft.com/office/drawing/2014/chart" uri="{C3380CC4-5D6E-409C-BE32-E72D297353CC}">
              <c16:uniqueId val="{00000002-98B0-4DDA-B5D4-0C285C2B7659}"/>
            </c:ext>
          </c:extLst>
        </c:ser>
        <c:ser>
          <c:idx val="3"/>
          <c:order val="3"/>
          <c:tx>
            <c:strRef>
              <c:f>'Joonis ettev. vee ja kanali hin'!$E$3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hin'!$E$4:$E$47</c:f>
            </c:numRef>
          </c:val>
          <c:extLst>
            <c:ext xmlns:c16="http://schemas.microsoft.com/office/drawing/2014/chart" uri="{C3380CC4-5D6E-409C-BE32-E72D297353CC}">
              <c16:uniqueId val="{00000003-98B0-4DDA-B5D4-0C285C2B7659}"/>
            </c:ext>
          </c:extLst>
        </c:ser>
        <c:ser>
          <c:idx val="4"/>
          <c:order val="4"/>
          <c:tx>
            <c:strRef>
              <c:f>'Joonis ettev. vee ja kanali hin'!$F$3</c:f>
              <c:strCache>
                <c:ptCount val="1"/>
                <c:pt idx="0">
                  <c:v>ettev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hin'!$F$4:$F$47</c:f>
            </c:numRef>
          </c:val>
          <c:extLst>
            <c:ext xmlns:c16="http://schemas.microsoft.com/office/drawing/2014/chart" uri="{C3380CC4-5D6E-409C-BE32-E72D297353CC}">
              <c16:uniqueId val="{00000004-98B0-4DDA-B5D4-0C285C2B7659}"/>
            </c:ext>
          </c:extLst>
        </c:ser>
        <c:ser>
          <c:idx val="5"/>
          <c:order val="5"/>
          <c:tx>
            <c:strRef>
              <c:f>'Joonis ettev. vee ja kanali hin'!$G$3</c:f>
              <c:strCache>
                <c:ptCount val="1"/>
                <c:pt idx="0">
                  <c:v>põllumaj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hin'!$G$4:$G$47</c:f>
            </c:numRef>
          </c:val>
          <c:extLst>
            <c:ext xmlns:c16="http://schemas.microsoft.com/office/drawing/2014/chart" uri="{C3380CC4-5D6E-409C-BE32-E72D297353CC}">
              <c16:uniqueId val="{00000005-98B0-4DDA-B5D4-0C285C2B7659}"/>
            </c:ext>
          </c:extLst>
        </c:ser>
        <c:ser>
          <c:idx val="6"/>
          <c:order val="6"/>
          <c:tx>
            <c:strRef>
              <c:f>'Joonis ettev. vee ja kanali hin'!$H$3</c:f>
              <c:strCache>
                <c:ptCount val="1"/>
                <c:pt idx="0">
                  <c:v>sadevesi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hin'!$H$4:$H$47</c:f>
            </c:numRef>
          </c:val>
          <c:extLst>
            <c:ext xmlns:c16="http://schemas.microsoft.com/office/drawing/2014/chart" uri="{C3380CC4-5D6E-409C-BE32-E72D297353CC}">
              <c16:uniqueId val="{00000006-98B0-4DDA-B5D4-0C285C2B7659}"/>
            </c:ext>
          </c:extLst>
        </c:ser>
        <c:ser>
          <c:idx val="7"/>
          <c:order val="7"/>
          <c:tx>
            <c:strRef>
              <c:f>'Joonis ettev. vee ja kanali hin'!$I$3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hin'!$I$4:$I$47</c:f>
            </c:numRef>
          </c:val>
          <c:extLst>
            <c:ext xmlns:c16="http://schemas.microsoft.com/office/drawing/2014/chart" uri="{C3380CC4-5D6E-409C-BE32-E72D297353CC}">
              <c16:uniqueId val="{00000007-98B0-4DDA-B5D4-0C285C2B7659}"/>
            </c:ext>
          </c:extLst>
        </c:ser>
        <c:ser>
          <c:idx val="8"/>
          <c:order val="8"/>
          <c:tx>
            <c:strRef>
              <c:f>'Joonis ettev. vee ja kanali hin'!$J$3</c:f>
              <c:strCache>
                <c:ptCount val="1"/>
                <c:pt idx="0">
                  <c:v>Vee hind €+KM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hin'!$J$4:$J$47</c:f>
              <c:numCache>
                <c:formatCode>0.000</c:formatCode>
                <c:ptCount val="43"/>
                <c:pt idx="0">
                  <c:v>1.7532000000000001</c:v>
                </c:pt>
                <c:pt idx="1">
                  <c:v>1.4604000000000001</c:v>
                </c:pt>
                <c:pt idx="2">
                  <c:v>1.1759999999999999</c:v>
                </c:pt>
                <c:pt idx="3">
                  <c:v>2.4</c:v>
                </c:pt>
                <c:pt idx="4">
                  <c:v>1.74</c:v>
                </c:pt>
                <c:pt idx="5">
                  <c:v>1.5635999999999999</c:v>
                </c:pt>
                <c:pt idx="6">
                  <c:v>1.7748000000000002</c:v>
                </c:pt>
                <c:pt idx="7">
                  <c:v>1.0680000000000001</c:v>
                </c:pt>
                <c:pt idx="8">
                  <c:v>1.548</c:v>
                </c:pt>
                <c:pt idx="9">
                  <c:v>1.3440000000000001</c:v>
                </c:pt>
                <c:pt idx="10">
                  <c:v>2.1960000000000002</c:v>
                </c:pt>
                <c:pt idx="11">
                  <c:v>1.8599999999999999</c:v>
                </c:pt>
                <c:pt idx="12">
                  <c:v>1.6320000000000001</c:v>
                </c:pt>
                <c:pt idx="13">
                  <c:v>1.2383999999999999</c:v>
                </c:pt>
                <c:pt idx="14">
                  <c:v>1.7148000000000001</c:v>
                </c:pt>
                <c:pt idx="15">
                  <c:v>1.716</c:v>
                </c:pt>
                <c:pt idx="16">
                  <c:v>1.6883999999999999</c:v>
                </c:pt>
                <c:pt idx="17">
                  <c:v>1.296</c:v>
                </c:pt>
                <c:pt idx="18">
                  <c:v>1.6812</c:v>
                </c:pt>
                <c:pt idx="19">
                  <c:v>0.9708</c:v>
                </c:pt>
                <c:pt idx="20">
                  <c:v>1.1279999999999999</c:v>
                </c:pt>
                <c:pt idx="21">
                  <c:v>1.1723999999999999</c:v>
                </c:pt>
                <c:pt idx="22">
                  <c:v>1.8587999999999998</c:v>
                </c:pt>
                <c:pt idx="23">
                  <c:v>1.1736</c:v>
                </c:pt>
                <c:pt idx="24">
                  <c:v>1.05</c:v>
                </c:pt>
                <c:pt idx="25">
                  <c:v>1.44</c:v>
                </c:pt>
                <c:pt idx="26">
                  <c:v>1.3320000000000001</c:v>
                </c:pt>
                <c:pt idx="27">
                  <c:v>2.5680000000000001</c:v>
                </c:pt>
                <c:pt idx="28">
                  <c:v>1.5563999999999998</c:v>
                </c:pt>
                <c:pt idx="29">
                  <c:v>1.7243999999999999</c:v>
                </c:pt>
                <c:pt idx="30">
                  <c:v>1.284</c:v>
                </c:pt>
                <c:pt idx="31">
                  <c:v>2.5920000000000001</c:v>
                </c:pt>
                <c:pt idx="32">
                  <c:v>2.1480000000000001</c:v>
                </c:pt>
                <c:pt idx="33">
                  <c:v>1.26</c:v>
                </c:pt>
                <c:pt idx="34">
                  <c:v>0.73919999999999997</c:v>
                </c:pt>
                <c:pt idx="35">
                  <c:v>1.5851999999999999</c:v>
                </c:pt>
                <c:pt idx="36">
                  <c:v>1.4687999999999999</c:v>
                </c:pt>
                <c:pt idx="37">
                  <c:v>1.2</c:v>
                </c:pt>
                <c:pt idx="38">
                  <c:v>1.0548</c:v>
                </c:pt>
                <c:pt idx="39">
                  <c:v>1.7363999999999999</c:v>
                </c:pt>
                <c:pt idx="40">
                  <c:v>1.2696000000000001</c:v>
                </c:pt>
                <c:pt idx="41">
                  <c:v>1.452</c:v>
                </c:pt>
                <c:pt idx="42">
                  <c:v>1.1759999999999999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B0-4DDA-B5D4-0C285C2B7659}"/>
            </c:ext>
          </c:extLst>
        </c:ser>
        <c:ser>
          <c:idx val="9"/>
          <c:order val="9"/>
          <c:tx>
            <c:strRef>
              <c:f>'Joonis ettev. vee ja kanali hin'!$K$3</c:f>
              <c:strCache>
                <c:ptCount val="1"/>
                <c:pt idx="0">
                  <c:v>elanik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hin'!$K$4:$K$47</c:f>
            </c:numRef>
          </c:val>
          <c:extLst>
            <c:ext xmlns:c16="http://schemas.microsoft.com/office/drawing/2014/chart" uri="{C3380CC4-5D6E-409C-BE32-E72D297353CC}">
              <c16:uniqueId val="{00000009-98B0-4DDA-B5D4-0C285C2B7659}"/>
            </c:ext>
          </c:extLst>
        </c:ser>
        <c:ser>
          <c:idx val="10"/>
          <c:order val="10"/>
          <c:tx>
            <c:strRef>
              <c:f>'Joonis ettev. vee ja kanali hin'!$L$3</c:f>
              <c:strCache>
                <c:ptCount val="1"/>
                <c:pt idx="0">
                  <c:v>Kanali hind €+KM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'Joonis ettev. vee ja kanali hin'!$A$4:$A$47</c:f>
              <c:strCache>
                <c:ptCount val="43"/>
                <c:pt idx="0">
                  <c:v>Abja Elamu OÜ</c:v>
                </c:pt>
                <c:pt idx="1">
                  <c:v>Emajõe Veevärk AS</c:v>
                </c:pt>
                <c:pt idx="2">
                  <c:v>Haapsalu Veevärk AS</c:v>
                </c:pt>
                <c:pt idx="3">
                  <c:v>Häädemeeste VK AS</c:v>
                </c:pt>
                <c:pt idx="4">
                  <c:v>Iivakivi AS</c:v>
                </c:pt>
                <c:pt idx="5">
                  <c:v>Jõgeva Veevärk OÜ</c:v>
                </c:pt>
                <c:pt idx="6">
                  <c:v>Järve Biopuhastus OÜ</c:v>
                </c:pt>
                <c:pt idx="7">
                  <c:v>Kadrina Soojus AS</c:v>
                </c:pt>
                <c:pt idx="8">
                  <c:v>Kehtna Vesi OÜ</c:v>
                </c:pt>
                <c:pt idx="9">
                  <c:v>Keila Vesi AS</c:v>
                </c:pt>
                <c:pt idx="10">
                  <c:v>Kiili KVH OÜ</c:v>
                </c:pt>
                <c:pt idx="11">
                  <c:v>Kohila Maja OÜ</c:v>
                </c:pt>
                <c:pt idx="12">
                  <c:v>Kose Vesi OÜ</c:v>
                </c:pt>
                <c:pt idx="13">
                  <c:v>Kuressaare Veevärk AS</c:v>
                </c:pt>
                <c:pt idx="14">
                  <c:v>Kärdla Veevärk AS</c:v>
                </c:pt>
                <c:pt idx="15">
                  <c:v>Lahevesi AS</c:v>
                </c:pt>
                <c:pt idx="16">
                  <c:v>Loo Vesi OÜ</c:v>
                </c:pt>
                <c:pt idx="17">
                  <c:v>Mako AS</c:v>
                </c:pt>
                <c:pt idx="18">
                  <c:v>Matsalu Veevärk AS</c:v>
                </c:pt>
                <c:pt idx="19">
                  <c:v>Narva Vesi AS</c:v>
                </c:pt>
                <c:pt idx="20">
                  <c:v>Otepää Veevärk AS</c:v>
                </c:pt>
                <c:pt idx="21">
                  <c:v>Paide Vesi AS</c:v>
                </c:pt>
                <c:pt idx="22">
                  <c:v>Põltsamaa Varahalduse OÜ</c:v>
                </c:pt>
                <c:pt idx="23">
                  <c:v>Põlva Vesi  AS</c:v>
                </c:pt>
                <c:pt idx="24">
                  <c:v>Pärnu Vesi AS</c:v>
                </c:pt>
                <c:pt idx="25">
                  <c:v>Rakvere Vesi AS</c:v>
                </c:pt>
                <c:pt idx="26">
                  <c:v>Rapla Vesi AS</c:v>
                </c:pt>
                <c:pt idx="27">
                  <c:v>Raven OÜ</c:v>
                </c:pt>
                <c:pt idx="28">
                  <c:v>Saarde Kommunaal</c:v>
                </c:pt>
                <c:pt idx="29">
                  <c:v>Saku Maja AS</c:v>
                </c:pt>
                <c:pt idx="30">
                  <c:v>Sillamäe Veevärk AS</c:v>
                </c:pt>
                <c:pt idx="31">
                  <c:v>Strantum OÜ</c:v>
                </c:pt>
                <c:pt idx="32">
                  <c:v>Tallinna Vesi AS</c:v>
                </c:pt>
                <c:pt idx="33">
                  <c:v>Tapa Vesi OÜ</c:v>
                </c:pt>
                <c:pt idx="34">
                  <c:v>Tartu Veevärk AS</c:v>
                </c:pt>
                <c:pt idx="35">
                  <c:v>Toila V.V AS</c:v>
                </c:pt>
                <c:pt idx="36">
                  <c:v>Türi Vesi OÜ</c:v>
                </c:pt>
                <c:pt idx="37">
                  <c:v>Valga Vesi AS</c:v>
                </c:pt>
                <c:pt idx="38">
                  <c:v>Velko AV OÜ</c:v>
                </c:pt>
                <c:pt idx="39">
                  <c:v>Viimsi Vesi AS</c:v>
                </c:pt>
                <c:pt idx="40">
                  <c:v>Viljandi Veevärk AS</c:v>
                </c:pt>
                <c:pt idx="41">
                  <c:v>Võhma Elko</c:v>
                </c:pt>
                <c:pt idx="42">
                  <c:v>Võru Vesi</c:v>
                </c:pt>
              </c:strCache>
            </c:strRef>
          </c:cat>
          <c:val>
            <c:numRef>
              <c:f>'Joonis ettev. vee ja kanali hin'!$L$4:$L$47</c:f>
              <c:numCache>
                <c:formatCode>0.000</c:formatCode>
                <c:ptCount val="43"/>
                <c:pt idx="0">
                  <c:v>2.3567999999999998</c:v>
                </c:pt>
                <c:pt idx="1">
                  <c:v>2.1528</c:v>
                </c:pt>
                <c:pt idx="2">
                  <c:v>1.7028000000000001</c:v>
                </c:pt>
                <c:pt idx="3">
                  <c:v>3.5999999999999996</c:v>
                </c:pt>
                <c:pt idx="4">
                  <c:v>2.64</c:v>
                </c:pt>
                <c:pt idx="5">
                  <c:v>2.4228000000000001</c:v>
                </c:pt>
                <c:pt idx="6">
                  <c:v>1.0464</c:v>
                </c:pt>
                <c:pt idx="7">
                  <c:v>2.3879999999999999</c:v>
                </c:pt>
                <c:pt idx="8">
                  <c:v>2.1</c:v>
                </c:pt>
                <c:pt idx="9">
                  <c:v>1.6440000000000001</c:v>
                </c:pt>
                <c:pt idx="10">
                  <c:v>3.3239999999999998</c:v>
                </c:pt>
                <c:pt idx="11">
                  <c:v>3.1799999999999997</c:v>
                </c:pt>
                <c:pt idx="12">
                  <c:v>3.048</c:v>
                </c:pt>
                <c:pt idx="13">
                  <c:v>2.4215999999999998</c:v>
                </c:pt>
                <c:pt idx="14">
                  <c:v>1.8996</c:v>
                </c:pt>
                <c:pt idx="15">
                  <c:v>2.6759999999999997</c:v>
                </c:pt>
                <c:pt idx="16">
                  <c:v>2.6688000000000001</c:v>
                </c:pt>
                <c:pt idx="17">
                  <c:v>2.3039999999999998</c:v>
                </c:pt>
                <c:pt idx="18">
                  <c:v>2.1768000000000001</c:v>
                </c:pt>
                <c:pt idx="19">
                  <c:v>1.1064000000000001</c:v>
                </c:pt>
                <c:pt idx="20">
                  <c:v>2.0135999999999998</c:v>
                </c:pt>
                <c:pt idx="21">
                  <c:v>3.5268000000000002</c:v>
                </c:pt>
                <c:pt idx="22">
                  <c:v>1.9631999999999998</c:v>
                </c:pt>
                <c:pt idx="23">
                  <c:v>1.92</c:v>
                </c:pt>
                <c:pt idx="24">
                  <c:v>1.65</c:v>
                </c:pt>
                <c:pt idx="25">
                  <c:v>1.38</c:v>
                </c:pt>
                <c:pt idx="26">
                  <c:v>1.4279999999999999</c:v>
                </c:pt>
                <c:pt idx="27">
                  <c:v>2.8679999999999999</c:v>
                </c:pt>
                <c:pt idx="28">
                  <c:v>1.9163999999999999</c:v>
                </c:pt>
                <c:pt idx="29">
                  <c:v>2.3628</c:v>
                </c:pt>
                <c:pt idx="30">
                  <c:v>1.2</c:v>
                </c:pt>
                <c:pt idx="31">
                  <c:v>4.1760000000000002</c:v>
                </c:pt>
                <c:pt idx="32">
                  <c:v>1.9679999999999997</c:v>
                </c:pt>
                <c:pt idx="33">
                  <c:v>1.74</c:v>
                </c:pt>
                <c:pt idx="34">
                  <c:v>1.296</c:v>
                </c:pt>
                <c:pt idx="35">
                  <c:v>2.8632</c:v>
                </c:pt>
                <c:pt idx="36">
                  <c:v>1.8719999999999999</c:v>
                </c:pt>
                <c:pt idx="37">
                  <c:v>1.9559999999999997</c:v>
                </c:pt>
                <c:pt idx="38">
                  <c:v>2.298</c:v>
                </c:pt>
                <c:pt idx="39">
                  <c:v>2.5715999999999997</c:v>
                </c:pt>
                <c:pt idx="40">
                  <c:v>1.47</c:v>
                </c:pt>
                <c:pt idx="41">
                  <c:v>1.9559999999999997</c:v>
                </c:pt>
                <c:pt idx="42">
                  <c:v>1.8479999999999999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B0-4DDA-B5D4-0C285C2B7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2991343"/>
        <c:axId val="433001327"/>
      </c:barChart>
      <c:catAx>
        <c:axId val="43299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001327"/>
        <c:crosses val="autoZero"/>
        <c:auto val="1"/>
        <c:lblAlgn val="ctr"/>
        <c:lblOffset val="100"/>
        <c:noMultiLvlLbl val="0"/>
      </c:catAx>
      <c:valAx>
        <c:axId val="433001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99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</a:t>
            </a:r>
            <a:r>
              <a:rPr lang="en-US"/>
              <a:t>teenuse </a:t>
            </a:r>
            <a:r>
              <a:rPr lang="et-EE"/>
              <a:t>hind</a:t>
            </a:r>
            <a:r>
              <a:rPr lang="en-US"/>
              <a:t> elanikele ja ettevõtetele</a:t>
            </a:r>
            <a:r>
              <a:rPr lang="et-EE"/>
              <a:t> koos km-ga  31.12.2020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'Joonis el. vs ettev. veeteenus'!$AP$2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'Joonis el. vs ettev. veeteenus'!$AO$3:$AO$44</c:f>
              <c:strCache>
                <c:ptCount val="42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'Joonis el. vs ettev. veeteenus'!$AP$3:$AP$44</c:f>
              <c:numCache>
                <c:formatCode>0.00</c:formatCode>
                <c:ptCount val="42"/>
                <c:pt idx="1">
                  <c:v>3.984</c:v>
                </c:pt>
                <c:pt idx="2">
                  <c:v>3.2291999999999996</c:v>
                </c:pt>
                <c:pt idx="3">
                  <c:v>1.7759999999999998</c:v>
                </c:pt>
                <c:pt idx="4" formatCode="0.000">
                  <c:v>2.8788</c:v>
                </c:pt>
                <c:pt idx="5">
                  <c:v>6</c:v>
                </c:pt>
                <c:pt idx="6">
                  <c:v>4.38</c:v>
                </c:pt>
                <c:pt idx="7">
                  <c:v>4.0224000000000002</c:v>
                </c:pt>
                <c:pt idx="8">
                  <c:v>2.5187999999999997</c:v>
                </c:pt>
                <c:pt idx="9">
                  <c:v>3.456</c:v>
                </c:pt>
                <c:pt idx="10">
                  <c:v>3.6480000000000001</c:v>
                </c:pt>
                <c:pt idx="11">
                  <c:v>2.9880000000000004</c:v>
                </c:pt>
                <c:pt idx="12">
                  <c:v>3.7560000000000002</c:v>
                </c:pt>
                <c:pt idx="13">
                  <c:v>4.5119999999999996</c:v>
                </c:pt>
                <c:pt idx="14">
                  <c:v>4.68</c:v>
                </c:pt>
                <c:pt idx="15">
                  <c:v>3.3995999999999995</c:v>
                </c:pt>
                <c:pt idx="16">
                  <c:v>3.51</c:v>
                </c:pt>
                <c:pt idx="17">
                  <c:v>3.84</c:v>
                </c:pt>
                <c:pt idx="18">
                  <c:v>2.6208</c:v>
                </c:pt>
                <c:pt idx="19">
                  <c:v>3.5999999999999996</c:v>
                </c:pt>
                <c:pt idx="20">
                  <c:v>3.8580000000000001</c:v>
                </c:pt>
                <c:pt idx="21">
                  <c:v>1.8168</c:v>
                </c:pt>
                <c:pt idx="22">
                  <c:v>3.0671999999999997</c:v>
                </c:pt>
                <c:pt idx="23">
                  <c:v>4.1520000000000001</c:v>
                </c:pt>
                <c:pt idx="24">
                  <c:v>3.7199999999999998</c:v>
                </c:pt>
                <c:pt idx="25">
                  <c:v>2.6879999999999997</c:v>
                </c:pt>
                <c:pt idx="26">
                  <c:v>2.7</c:v>
                </c:pt>
                <c:pt idx="27">
                  <c:v>2.82</c:v>
                </c:pt>
                <c:pt idx="28">
                  <c:v>2.76</c:v>
                </c:pt>
                <c:pt idx="29">
                  <c:v>5.0399999999999991</c:v>
                </c:pt>
                <c:pt idx="30">
                  <c:v>3.4727999999999994</c:v>
                </c:pt>
                <c:pt idx="31">
                  <c:v>3.0863999999999994</c:v>
                </c:pt>
                <c:pt idx="32">
                  <c:v>2.1959999999999997</c:v>
                </c:pt>
                <c:pt idx="33">
                  <c:v>4.68</c:v>
                </c:pt>
                <c:pt idx="34">
                  <c:v>1.524</c:v>
                </c:pt>
                <c:pt idx="35">
                  <c:v>2.8200000000000003</c:v>
                </c:pt>
                <c:pt idx="36">
                  <c:v>2.0352000000000001</c:v>
                </c:pt>
                <c:pt idx="37">
                  <c:v>3.7391999999999999</c:v>
                </c:pt>
                <c:pt idx="38">
                  <c:v>3.0864000000000003</c:v>
                </c:pt>
                <c:pt idx="39">
                  <c:v>3.1559999999999997</c:v>
                </c:pt>
                <c:pt idx="40">
                  <c:v>3.3528000000000002</c:v>
                </c:pt>
                <c:pt idx="41">
                  <c:v>3.7884000000000002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'Joonis el. vs ettev. veeteenus'!$AQ$2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'Joonis el. vs ettev. veeteenus'!$AO$3:$AO$44</c:f>
              <c:strCache>
                <c:ptCount val="42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'Joonis el. vs ettev. veeteenus'!$AQ$3:$AQ$44</c:f>
              <c:numCache>
                <c:formatCode>0.00</c:formatCode>
                <c:ptCount val="42"/>
                <c:pt idx="1">
                  <c:v>4.1099999999999994</c:v>
                </c:pt>
                <c:pt idx="2">
                  <c:v>3.6132</c:v>
                </c:pt>
                <c:pt idx="3">
                  <c:v>0</c:v>
                </c:pt>
                <c:pt idx="4" formatCode="0.000">
                  <c:v>2.8788</c:v>
                </c:pt>
                <c:pt idx="5">
                  <c:v>6</c:v>
                </c:pt>
                <c:pt idx="6">
                  <c:v>4.38</c:v>
                </c:pt>
                <c:pt idx="7">
                  <c:v>3.9863999999999997</c:v>
                </c:pt>
                <c:pt idx="8">
                  <c:v>2.8212000000000002</c:v>
                </c:pt>
                <c:pt idx="9">
                  <c:v>3.456</c:v>
                </c:pt>
                <c:pt idx="10">
                  <c:v>3.6480000000000001</c:v>
                </c:pt>
                <c:pt idx="11">
                  <c:v>2.9880000000000004</c:v>
                </c:pt>
                <c:pt idx="12">
                  <c:v>5.52</c:v>
                </c:pt>
                <c:pt idx="13">
                  <c:v>5.0399999999999991</c:v>
                </c:pt>
                <c:pt idx="14">
                  <c:v>4.68</c:v>
                </c:pt>
                <c:pt idx="15">
                  <c:v>3.6599999999999997</c:v>
                </c:pt>
                <c:pt idx="16">
                  <c:v>3.6143999999999998</c:v>
                </c:pt>
                <c:pt idx="17">
                  <c:v>4.3919999999999995</c:v>
                </c:pt>
                <c:pt idx="18">
                  <c:v>4.3571999999999997</c:v>
                </c:pt>
                <c:pt idx="19">
                  <c:v>3.5999999999999996</c:v>
                </c:pt>
                <c:pt idx="20">
                  <c:v>3.8580000000000001</c:v>
                </c:pt>
                <c:pt idx="21">
                  <c:v>2.0771999999999999</c:v>
                </c:pt>
                <c:pt idx="22">
                  <c:v>3.1415999999999995</c:v>
                </c:pt>
                <c:pt idx="23">
                  <c:v>4.6992000000000003</c:v>
                </c:pt>
                <c:pt idx="24">
                  <c:v>3.8219999999999996</c:v>
                </c:pt>
                <c:pt idx="25">
                  <c:v>3.0935999999999999</c:v>
                </c:pt>
                <c:pt idx="26">
                  <c:v>2.7</c:v>
                </c:pt>
                <c:pt idx="27">
                  <c:v>2.82</c:v>
                </c:pt>
                <c:pt idx="28">
                  <c:v>2.76</c:v>
                </c:pt>
                <c:pt idx="29">
                  <c:v>5.4359999999999999</c:v>
                </c:pt>
                <c:pt idx="30">
                  <c:v>3.4727999999999994</c:v>
                </c:pt>
                <c:pt idx="31">
                  <c:v>4.0872000000000002</c:v>
                </c:pt>
                <c:pt idx="32">
                  <c:v>2.484</c:v>
                </c:pt>
                <c:pt idx="33">
                  <c:v>6.7680000000000007</c:v>
                </c:pt>
                <c:pt idx="34">
                  <c:v>4.1159999999999997</c:v>
                </c:pt>
                <c:pt idx="35">
                  <c:v>3</c:v>
                </c:pt>
                <c:pt idx="36">
                  <c:v>2.0352000000000001</c:v>
                </c:pt>
                <c:pt idx="37">
                  <c:v>4.4483999999999995</c:v>
                </c:pt>
                <c:pt idx="38">
                  <c:v>3.3407999999999998</c:v>
                </c:pt>
                <c:pt idx="39">
                  <c:v>3.1559999999999997</c:v>
                </c:pt>
                <c:pt idx="40">
                  <c:v>3.3528000000000002</c:v>
                </c:pt>
                <c:pt idx="41">
                  <c:v>4.3079999999999998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38256"/>
        <c:axId val="160315096"/>
      </c:barChart>
      <c:catAx>
        <c:axId val="15983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315096"/>
        <c:crosses val="autoZero"/>
        <c:auto val="1"/>
        <c:lblAlgn val="ctr"/>
        <c:lblOffset val="100"/>
        <c:noMultiLvlLbl val="0"/>
      </c:catAx>
      <c:valAx>
        <c:axId val="160315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83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222886</xdr:colOff>
      <xdr:row>1</xdr:row>
      <xdr:rowOff>114299</xdr:rowOff>
    </xdr:from>
    <xdr:to>
      <xdr:col>57</xdr:col>
      <xdr:colOff>337185</xdr:colOff>
      <xdr:row>25</xdr:row>
      <xdr:rowOff>148590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453232</xdr:colOff>
      <xdr:row>10</xdr:row>
      <xdr:rowOff>129778</xdr:rowOff>
    </xdr:from>
    <xdr:to>
      <xdr:col>57</xdr:col>
      <xdr:colOff>476250</xdr:colOff>
      <xdr:row>28</xdr:row>
      <xdr:rowOff>165496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BB4F7A-C570-45AB-880B-0B906400DE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577850</xdr:colOff>
      <xdr:row>9</xdr:row>
      <xdr:rowOff>104774</xdr:rowOff>
    </xdr:from>
    <xdr:to>
      <xdr:col>55</xdr:col>
      <xdr:colOff>190499</xdr:colOff>
      <xdr:row>30</xdr:row>
      <xdr:rowOff>3173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066C521-9135-4C15-8FCB-F44E4B8DD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289559</xdr:colOff>
      <xdr:row>3</xdr:row>
      <xdr:rowOff>102562</xdr:rowOff>
    </xdr:from>
    <xdr:to>
      <xdr:col>62</xdr:col>
      <xdr:colOff>280275</xdr:colOff>
      <xdr:row>25</xdr:row>
      <xdr:rowOff>78828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lle%20Aarma/AppData/Local/Microsoft/Windows/INetCache/Content.Outlook/LAR7KFGE/VEE%20HINNA%20ANKEEDID%20KOOND%202020%20-%20180220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ht1"/>
      <sheetName val="31.12.2020"/>
      <sheetName val="elanike vee ja kanali hind "/>
      <sheetName val="elanike vee ja kanali hind +km"/>
      <sheetName val="elanike veeteenuse hind+km"/>
      <sheetName val="ettevõtete vee ja kanali hind"/>
      <sheetName val="graafik 1 "/>
      <sheetName val="Leht2"/>
      <sheetName val="Leht3"/>
    </sheetNames>
    <sheetDataSet>
      <sheetData sheetId="0" refreshError="1"/>
      <sheetData sheetId="1">
        <row r="4">
          <cell r="M4">
            <v>1.7532000000000001</v>
          </cell>
        </row>
      </sheetData>
      <sheetData sheetId="2"/>
      <sheetData sheetId="3"/>
      <sheetData sheetId="4">
        <row r="1">
          <cell r="AC1" t="str">
            <v>abonenttasu 1 m³ müügi kohta €</v>
          </cell>
          <cell r="AE1" t="str">
            <v>abonenttasu 1 m³ müügi kohta €</v>
          </cell>
          <cell r="AG1" t="str">
            <v>tulu 1 m³ kohta koos abonenttasuga €</v>
          </cell>
        </row>
        <row r="2">
          <cell r="AC2" t="str">
            <v>elanikud</v>
          </cell>
          <cell r="AE2" t="str">
            <v>ettevõtted</v>
          </cell>
          <cell r="AG2" t="str">
            <v>elanikud</v>
          </cell>
          <cell r="AI2" t="str">
            <v>ettevõtted</v>
          </cell>
          <cell r="AK2" t="str">
            <v>Vesi+kanal €+KM</v>
          </cell>
        </row>
        <row r="3">
          <cell r="B3" t="str">
            <v>elanik</v>
          </cell>
          <cell r="C3" t="str">
            <v>ettevõte</v>
          </cell>
          <cell r="D3" t="str">
            <v>põllumaj</v>
          </cell>
          <cell r="E3" t="str">
            <v>elanik</v>
          </cell>
          <cell r="F3" t="str">
            <v>ettev</v>
          </cell>
          <cell r="G3" t="str">
            <v>põllumaj</v>
          </cell>
          <cell r="H3" t="str">
            <v>sadevesi</v>
          </cell>
          <cell r="I3" t="str">
            <v>elanik</v>
          </cell>
          <cell r="J3" t="str">
            <v>ettevõte</v>
          </cell>
          <cell r="K3" t="str">
            <v>elanik</v>
          </cell>
          <cell r="L3" t="str">
            <v>ettevõte</v>
          </cell>
          <cell r="M3" t="str">
            <v>elanik</v>
          </cell>
          <cell r="N3" t="str">
            <v>ettevõte</v>
          </cell>
          <cell r="O3" t="str">
            <v>elanik</v>
          </cell>
          <cell r="P3" t="str">
            <v>ettevõte</v>
          </cell>
          <cell r="Q3" t="str">
            <v>elanik</v>
          </cell>
          <cell r="R3" t="str">
            <v>ettevõte</v>
          </cell>
          <cell r="S3" t="str">
            <v>põllumaj.</v>
          </cell>
          <cell r="T3" t="str">
            <v>elanik</v>
          </cell>
          <cell r="U3" t="str">
            <v>ettevõte</v>
          </cell>
          <cell r="V3" t="str">
            <v>põllumaj.</v>
          </cell>
          <cell r="W3" t="str">
            <v>elanik</v>
          </cell>
          <cell r="X3" t="str">
            <v>ettevõte</v>
          </cell>
          <cell r="Y3" t="str">
            <v>põllumaj.</v>
          </cell>
          <cell r="Z3" t="str">
            <v>elanik</v>
          </cell>
          <cell r="AA3" t="str">
            <v>ettevõte</v>
          </cell>
          <cell r="AB3" t="str">
            <v>põllumaj.</v>
          </cell>
          <cell r="AC3" t="str">
            <v>vesi</v>
          </cell>
          <cell r="AD3" t="str">
            <v>kanal</v>
          </cell>
          <cell r="AE3" t="str">
            <v>vesi</v>
          </cell>
          <cell r="AF3" t="str">
            <v>kanal</v>
          </cell>
          <cell r="AG3" t="str">
            <v>vesi</v>
          </cell>
          <cell r="AH3" t="str">
            <v>kanal</v>
          </cell>
          <cell r="AI3" t="str">
            <v>vesi</v>
          </cell>
          <cell r="AJ3" t="str">
            <v>kanal</v>
          </cell>
          <cell r="AK3" t="str">
            <v>elanik</v>
          </cell>
        </row>
        <row r="4">
          <cell r="A4" t="str">
            <v>Abja Elamu OÜ</v>
          </cell>
          <cell r="B4">
            <v>199.876</v>
          </cell>
          <cell r="C4">
            <v>69.174000000000007</v>
          </cell>
          <cell r="D4">
            <v>0</v>
          </cell>
          <cell r="E4">
            <v>198.52099999999999</v>
          </cell>
          <cell r="F4">
            <v>64.786000000000001</v>
          </cell>
          <cell r="G4">
            <v>0</v>
          </cell>
          <cell r="H4">
            <v>0</v>
          </cell>
          <cell r="I4">
            <v>1.33</v>
          </cell>
          <cell r="J4">
            <v>1.99</v>
          </cell>
          <cell r="K4">
            <v>2.1800000000000002</v>
          </cell>
          <cell r="L4">
            <v>3.07</v>
          </cell>
          <cell r="M4">
            <v>1.6</v>
          </cell>
          <cell r="N4">
            <v>2.38</v>
          </cell>
          <cell r="O4">
            <v>2.62</v>
          </cell>
          <cell r="P4">
            <v>3.68</v>
          </cell>
          <cell r="Q4">
            <v>267.30900000000003</v>
          </cell>
          <cell r="R4">
            <v>141.41499999999999</v>
          </cell>
          <cell r="S4">
            <v>0</v>
          </cell>
          <cell r="T4">
            <v>432.971</v>
          </cell>
          <cell r="U4">
            <v>198.88200000000001</v>
          </cell>
          <cell r="V4">
            <v>0</v>
          </cell>
          <cell r="W4">
            <v>0.104</v>
          </cell>
          <cell r="X4">
            <v>0.61399999999999999</v>
          </cell>
          <cell r="Y4">
            <v>0</v>
          </cell>
          <cell r="Z4">
            <v>0.10299999999999999</v>
          </cell>
          <cell r="AA4">
            <v>0.61499999999999999</v>
          </cell>
          <cell r="AB4">
            <v>0</v>
          </cell>
          <cell r="AC4">
            <v>5.2032260001200746E-4</v>
          </cell>
          <cell r="AD4">
            <v>5.1883679812211305E-4</v>
          </cell>
          <cell r="AE4">
            <v>8.8761673461127E-3</v>
          </cell>
          <cell r="AF4">
            <v>9.4927916525175196E-3</v>
          </cell>
          <cell r="AG4">
            <v>1.3378944945866438</v>
          </cell>
          <cell r="AH4">
            <v>2.1815022088343299</v>
          </cell>
          <cell r="AI4">
            <v>2.0532136351808479</v>
          </cell>
          <cell r="AJ4">
            <v>3.0793226931744515</v>
          </cell>
          <cell r="AK4">
            <v>3.984</v>
          </cell>
        </row>
        <row r="5">
          <cell r="A5" t="str">
            <v>Emajõe Veevärk AS</v>
          </cell>
          <cell r="B5">
            <v>190.68600000000001</v>
          </cell>
          <cell r="C5">
            <v>108.126</v>
          </cell>
          <cell r="D5">
            <v>0</v>
          </cell>
          <cell r="E5">
            <v>182.72499999999999</v>
          </cell>
          <cell r="F5">
            <v>92.804000000000002</v>
          </cell>
          <cell r="G5">
            <v>0</v>
          </cell>
          <cell r="I5">
            <v>0.9</v>
          </cell>
          <cell r="J5">
            <v>0.9</v>
          </cell>
          <cell r="K5">
            <v>1.0900000000000001</v>
          </cell>
          <cell r="L5">
            <v>1.0900000000000001</v>
          </cell>
          <cell r="M5">
            <v>1.08</v>
          </cell>
          <cell r="N5">
            <v>1.08</v>
          </cell>
          <cell r="O5">
            <v>1.3080000000000001</v>
          </cell>
          <cell r="P5">
            <v>1.3080000000000001</v>
          </cell>
          <cell r="Q5">
            <v>159.125</v>
          </cell>
          <cell r="R5">
            <v>84.135999999999996</v>
          </cell>
          <cell r="S5">
            <v>0</v>
          </cell>
          <cell r="T5">
            <v>192.10599999999999</v>
          </cell>
          <cell r="U5">
            <v>120.03400000000001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0.83448706250065552</v>
          </cell>
          <cell r="AH5">
            <v>1.0513394445204542</v>
          </cell>
          <cell r="AI5">
            <v>0.77812921961415382</v>
          </cell>
          <cell r="AJ5">
            <v>1.2934140769794407</v>
          </cell>
          <cell r="AK5">
            <v>3.2291999999999996</v>
          </cell>
        </row>
        <row r="6">
          <cell r="A6" t="str">
            <v>EsmarVesi OÜ</v>
          </cell>
          <cell r="B6">
            <v>44.539000000000001</v>
          </cell>
          <cell r="C6">
            <v>0</v>
          </cell>
          <cell r="D6">
            <v>0</v>
          </cell>
          <cell r="E6">
            <v>43.347999999999999</v>
          </cell>
          <cell r="F6">
            <v>0</v>
          </cell>
          <cell r="G6">
            <v>0</v>
          </cell>
          <cell r="I6">
            <v>0.73</v>
          </cell>
          <cell r="K6">
            <v>0.59</v>
          </cell>
          <cell r="M6">
            <v>0.88</v>
          </cell>
          <cell r="O6">
            <v>0.71</v>
          </cell>
          <cell r="Q6">
            <v>32.47</v>
          </cell>
          <cell r="T6">
            <v>25.533000000000001</v>
          </cell>
          <cell r="W6">
            <v>7.8680000000000003</v>
          </cell>
          <cell r="Z6">
            <v>5.8470000000000004</v>
          </cell>
          <cell r="AC6">
            <v>0.17665416825703317</v>
          </cell>
          <cell r="AD6">
            <v>0.13488511580695767</v>
          </cell>
          <cell r="AG6">
            <v>0.90567816969397608</v>
          </cell>
          <cell r="AH6">
            <v>0.72390883085724844</v>
          </cell>
          <cell r="AK6">
            <v>1.7759999999999998</v>
          </cell>
        </row>
        <row r="7">
          <cell r="A7" t="str">
            <v>Haapsalu Veevärk AS</v>
          </cell>
          <cell r="B7">
            <v>197.69200000000001</v>
          </cell>
          <cell r="C7">
            <v>90.843000000000004</v>
          </cell>
          <cell r="D7">
            <v>0</v>
          </cell>
          <cell r="E7">
            <v>189.559</v>
          </cell>
          <cell r="F7">
            <v>85.828999999999994</v>
          </cell>
          <cell r="G7">
            <v>0</v>
          </cell>
          <cell r="I7">
            <v>0.79925338405195956</v>
          </cell>
          <cell r="J7">
            <v>0.80154772519621764</v>
          </cell>
          <cell r="K7">
            <v>1.0993674792544803</v>
          </cell>
          <cell r="L7">
            <v>1.6965011825839753</v>
          </cell>
          <cell r="M7">
            <v>0.95910406086235145</v>
          </cell>
          <cell r="N7">
            <v>0.96185727023546108</v>
          </cell>
          <cell r="O7">
            <v>1.3192409751053764</v>
          </cell>
          <cell r="P7">
            <v>2.0358014191007703</v>
          </cell>
          <cell r="Q7">
            <v>158.006</v>
          </cell>
          <cell r="R7">
            <v>72.814999999999998</v>
          </cell>
          <cell r="S7">
            <v>0</v>
          </cell>
          <cell r="T7">
            <v>208.39500000000001</v>
          </cell>
          <cell r="U7">
            <v>145.60900000000001</v>
          </cell>
          <cell r="V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0.79925338405195956</v>
          </cell>
          <cell r="AH7">
            <v>1.0993674792544803</v>
          </cell>
          <cell r="AI7">
            <v>0.80154772519621764</v>
          </cell>
          <cell r="AJ7">
            <v>1.6965011825839753</v>
          </cell>
          <cell r="AK7">
            <v>2.8788</v>
          </cell>
        </row>
        <row r="8">
          <cell r="A8" t="str">
            <v>Häädemeeste VK AS</v>
          </cell>
          <cell r="B8">
            <v>197.69200000000001</v>
          </cell>
          <cell r="C8">
            <v>90.843000000000004</v>
          </cell>
          <cell r="D8">
            <v>0</v>
          </cell>
          <cell r="E8">
            <v>189.559</v>
          </cell>
          <cell r="F8">
            <v>85.828999999999994</v>
          </cell>
          <cell r="G8">
            <v>0</v>
          </cell>
          <cell r="I8">
            <v>0.79925338405195956</v>
          </cell>
          <cell r="J8">
            <v>0.80154772519621764</v>
          </cell>
          <cell r="K8">
            <v>1.0993674792544803</v>
          </cell>
          <cell r="L8">
            <v>1.6965011825839753</v>
          </cell>
          <cell r="M8">
            <v>0.95910406086235145</v>
          </cell>
          <cell r="N8">
            <v>0.96185727023546108</v>
          </cell>
          <cell r="O8">
            <v>1.3192409751053764</v>
          </cell>
          <cell r="P8">
            <v>2.0358014191007703</v>
          </cell>
          <cell r="Q8">
            <v>158.006</v>
          </cell>
          <cell r="R8">
            <v>72.814999999999998</v>
          </cell>
          <cell r="S8">
            <v>0</v>
          </cell>
          <cell r="T8">
            <v>208.39500000000001</v>
          </cell>
          <cell r="U8">
            <v>145.60900000000001</v>
          </cell>
          <cell r="V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0.79925338405195956</v>
          </cell>
          <cell r="AH8">
            <v>1.0993674792544803</v>
          </cell>
          <cell r="AI8">
            <v>0.80154772519621764</v>
          </cell>
          <cell r="AJ8">
            <v>1.6965011825839753</v>
          </cell>
          <cell r="AK8">
            <v>6</v>
          </cell>
        </row>
        <row r="9">
          <cell r="A9" t="str">
            <v>Iivakivi AS</v>
          </cell>
          <cell r="B9">
            <v>21.403300000000002</v>
          </cell>
          <cell r="C9">
            <v>7.2202000000000002</v>
          </cell>
          <cell r="D9">
            <v>0</v>
          </cell>
          <cell r="E9">
            <v>20.667999999999999</v>
          </cell>
          <cell r="F9">
            <v>6.8114999999999997</v>
          </cell>
          <cell r="G9">
            <v>0</v>
          </cell>
          <cell r="I9">
            <v>0.88</v>
          </cell>
          <cell r="J9">
            <v>1.05</v>
          </cell>
          <cell r="K9">
            <v>1.3</v>
          </cell>
          <cell r="L9">
            <v>1.56</v>
          </cell>
          <cell r="M9">
            <v>1.06</v>
          </cell>
          <cell r="N9">
            <v>1.26</v>
          </cell>
          <cell r="O9">
            <v>1.56</v>
          </cell>
          <cell r="P9">
            <v>1.87</v>
          </cell>
          <cell r="Q9">
            <v>18.835599999999999</v>
          </cell>
          <cell r="R9">
            <v>7.5952000000000002</v>
          </cell>
          <cell r="S9">
            <v>0</v>
          </cell>
          <cell r="T9">
            <v>26.8597</v>
          </cell>
          <cell r="U9">
            <v>10.6469</v>
          </cell>
          <cell r="V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0.88003251834997398</v>
          </cell>
          <cell r="AH9">
            <v>1.2995790594155217</v>
          </cell>
          <cell r="AI9">
            <v>1.0519376194565246</v>
          </cell>
          <cell r="AJ9">
            <v>1.5630771489392941</v>
          </cell>
          <cell r="AK9">
            <v>4.38</v>
          </cell>
        </row>
        <row r="10">
          <cell r="A10" t="str">
            <v>Jõgeva Veevärk OÜ</v>
          </cell>
          <cell r="B10">
            <v>920.88</v>
          </cell>
          <cell r="C10">
            <v>139.12299999999999</v>
          </cell>
          <cell r="D10">
            <v>0</v>
          </cell>
          <cell r="E10">
            <v>810.15499999999997</v>
          </cell>
          <cell r="F10">
            <v>138.42400000000001</v>
          </cell>
          <cell r="G10">
            <v>0</v>
          </cell>
          <cell r="I10">
            <v>0.61</v>
          </cell>
          <cell r="J10">
            <v>0.71</v>
          </cell>
          <cell r="K10">
            <v>0.8</v>
          </cell>
          <cell r="L10">
            <v>0.84</v>
          </cell>
          <cell r="M10">
            <v>0.73199999999999998</v>
          </cell>
          <cell r="N10">
            <v>0.85199999999999998</v>
          </cell>
          <cell r="O10">
            <v>0.96</v>
          </cell>
          <cell r="P10">
            <v>1.008</v>
          </cell>
          <cell r="Q10">
            <v>559.827</v>
          </cell>
          <cell r="R10">
            <v>99.11</v>
          </cell>
          <cell r="S10">
            <v>0</v>
          </cell>
          <cell r="T10">
            <v>644.548</v>
          </cell>
          <cell r="U10">
            <v>116.55200000000001</v>
          </cell>
          <cell r="V10">
            <v>0</v>
          </cell>
          <cell r="W10">
            <v>10.1</v>
          </cell>
          <cell r="X10">
            <v>14.377000000000001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1.0967769959169489E-2</v>
          </cell>
          <cell r="AD10">
            <v>0</v>
          </cell>
          <cell r="AE10">
            <v>0.10334020974245813</v>
          </cell>
          <cell r="AF10">
            <v>0</v>
          </cell>
          <cell r="AG10">
            <v>0.61889388411085056</v>
          </cell>
          <cell r="AH10">
            <v>0.79558602983379723</v>
          </cell>
          <cell r="AI10">
            <v>0.81573140314685566</v>
          </cell>
          <cell r="AJ10">
            <v>0.84199271802577591</v>
          </cell>
          <cell r="AK10">
            <v>4.0224000000000002</v>
          </cell>
        </row>
        <row r="11">
          <cell r="A11" t="str">
            <v>Järve Biopuhastus OÜ</v>
          </cell>
          <cell r="B11">
            <v>60.89</v>
          </cell>
          <cell r="C11">
            <v>19.367999999999999</v>
          </cell>
          <cell r="D11">
            <v>6.8000000000000005E-2</v>
          </cell>
          <cell r="E11">
            <v>60.308999999999997</v>
          </cell>
          <cell r="F11">
            <v>23.094000000000001</v>
          </cell>
          <cell r="G11">
            <v>3.5999999999999997E-2</v>
          </cell>
          <cell r="H11">
            <v>9.99</v>
          </cell>
          <cell r="I11">
            <v>0.98</v>
          </cell>
          <cell r="J11">
            <v>0.98</v>
          </cell>
          <cell r="K11">
            <v>1.3</v>
          </cell>
          <cell r="L11">
            <v>1.3</v>
          </cell>
          <cell r="M11">
            <v>1.1759999999999999</v>
          </cell>
          <cell r="N11">
            <v>1.1759999999999999</v>
          </cell>
          <cell r="O11">
            <v>1.56</v>
          </cell>
          <cell r="P11">
            <v>1.56</v>
          </cell>
          <cell r="Q11">
            <v>59.665999999999997</v>
          </cell>
          <cell r="R11">
            <v>18.995000000000001</v>
          </cell>
          <cell r="S11">
            <v>6.7000000000000004E-2</v>
          </cell>
          <cell r="T11">
            <v>78.400999999999996</v>
          </cell>
          <cell r="U11">
            <v>40.485999999999997</v>
          </cell>
          <cell r="V11">
            <v>4.7E-2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0.97989817704056492</v>
          </cell>
          <cell r="AH11">
            <v>1.299988393108823</v>
          </cell>
          <cell r="AI11">
            <v>0.98074142916150364</v>
          </cell>
          <cell r="AJ11">
            <v>1.7523994811932551</v>
          </cell>
          <cell r="AK11">
            <v>2.5187999999999997</v>
          </cell>
        </row>
        <row r="12">
          <cell r="A12" t="str">
            <v>Kadrina Soojus AS</v>
          </cell>
          <cell r="B12">
            <v>36.872999999999998</v>
          </cell>
          <cell r="C12">
            <v>11.788</v>
          </cell>
          <cell r="D12">
            <v>0</v>
          </cell>
          <cell r="E12">
            <v>36.313000000000002</v>
          </cell>
          <cell r="F12">
            <v>7.87</v>
          </cell>
          <cell r="G12">
            <v>0</v>
          </cell>
          <cell r="I12">
            <v>0.8</v>
          </cell>
          <cell r="J12">
            <v>0.8</v>
          </cell>
          <cell r="K12">
            <v>1.6</v>
          </cell>
          <cell r="L12">
            <v>1.6</v>
          </cell>
          <cell r="M12">
            <v>0.96</v>
          </cell>
          <cell r="N12">
            <v>0.96</v>
          </cell>
          <cell r="O12">
            <v>1.92</v>
          </cell>
          <cell r="P12">
            <v>1.92</v>
          </cell>
          <cell r="Q12">
            <v>25.811</v>
          </cell>
          <cell r="R12">
            <v>8.2520000000000007</v>
          </cell>
          <cell r="S12">
            <v>0</v>
          </cell>
          <cell r="T12">
            <v>53.38</v>
          </cell>
          <cell r="U12">
            <v>11.569000000000001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0.69999728798850114</v>
          </cell>
          <cell r="AH12">
            <v>1.4699969707818137</v>
          </cell>
          <cell r="AI12">
            <v>0.70003393281303028</v>
          </cell>
          <cell r="AJ12">
            <v>1.470012706480305</v>
          </cell>
          <cell r="AK12">
            <v>3.456</v>
          </cell>
        </row>
        <row r="13">
          <cell r="A13" t="str">
            <v>Kehtna Vesi OÜ</v>
          </cell>
          <cell r="B13">
            <v>46.732999999999997</v>
          </cell>
          <cell r="C13">
            <v>23.170999999999999</v>
          </cell>
          <cell r="D13">
            <v>0</v>
          </cell>
          <cell r="E13">
            <v>42.805</v>
          </cell>
          <cell r="F13">
            <v>17.260000000000002</v>
          </cell>
          <cell r="G13">
            <v>0</v>
          </cell>
          <cell r="I13">
            <v>1.1499999999999999</v>
          </cell>
          <cell r="J13">
            <v>1.21</v>
          </cell>
          <cell r="K13">
            <v>1.3</v>
          </cell>
          <cell r="L13">
            <v>1.33</v>
          </cell>
          <cell r="M13">
            <v>1.38</v>
          </cell>
          <cell r="N13">
            <v>1.45</v>
          </cell>
          <cell r="O13">
            <v>1.56</v>
          </cell>
          <cell r="P13">
            <v>1.5960000000000001</v>
          </cell>
          <cell r="Q13">
            <v>53.838000000000001</v>
          </cell>
          <cell r="R13">
            <v>28.036000000000001</v>
          </cell>
          <cell r="S13">
            <v>0</v>
          </cell>
          <cell r="T13">
            <v>55.718000000000004</v>
          </cell>
          <cell r="U13">
            <v>22.933</v>
          </cell>
          <cell r="V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1.1520338946782789</v>
          </cell>
          <cell r="AH13">
            <v>1.3016703656114941</v>
          </cell>
          <cell r="AI13">
            <v>1.2099607267705321</v>
          </cell>
          <cell r="AJ13">
            <v>1.3286790266512165</v>
          </cell>
          <cell r="AK13">
            <v>3.6480000000000001</v>
          </cell>
        </row>
        <row r="14">
          <cell r="A14" t="str">
            <v>Keila Vesi AS</v>
          </cell>
          <cell r="AK14">
            <v>2.9880000000000004</v>
          </cell>
        </row>
        <row r="15">
          <cell r="A15" t="str">
            <v>Kiili KVH OÜ</v>
          </cell>
          <cell r="B15">
            <v>133.16900000000001</v>
          </cell>
          <cell r="C15">
            <v>34.134999999999998</v>
          </cell>
          <cell r="D15">
            <v>0</v>
          </cell>
          <cell r="E15">
            <v>130.85900000000001</v>
          </cell>
          <cell r="F15">
            <v>56.753</v>
          </cell>
          <cell r="H15">
            <v>4.6150000000000002</v>
          </cell>
          <cell r="I15">
            <v>0.88</v>
          </cell>
          <cell r="J15">
            <v>0.88</v>
          </cell>
          <cell r="K15">
            <v>0.91</v>
          </cell>
          <cell r="L15">
            <v>0.91</v>
          </cell>
          <cell r="M15">
            <v>1.06</v>
          </cell>
          <cell r="N15">
            <v>1.06</v>
          </cell>
          <cell r="O15">
            <v>1.0900000000000001</v>
          </cell>
          <cell r="P15">
            <v>1.0900000000000001</v>
          </cell>
          <cell r="Q15">
            <v>117.18899999999999</v>
          </cell>
          <cell r="R15">
            <v>30.039000000000001</v>
          </cell>
          <cell r="S15">
            <v>0</v>
          </cell>
          <cell r="T15">
            <v>119.07899999999999</v>
          </cell>
          <cell r="U15">
            <v>51.646000000000001</v>
          </cell>
          <cell r="V15">
            <v>0</v>
          </cell>
          <cell r="W15">
            <v>15.78</v>
          </cell>
          <cell r="X15">
            <v>2.6871999999999998</v>
          </cell>
          <cell r="Y15">
            <v>0</v>
          </cell>
          <cell r="Z15">
            <v>15.5496</v>
          </cell>
          <cell r="AA15">
            <v>3.7191999999999998</v>
          </cell>
          <cell r="AC15">
            <v>0.11849604637715984</v>
          </cell>
          <cell r="AD15">
            <v>0.11882713454940048</v>
          </cell>
          <cell r="AE15">
            <v>7.8722718617255022E-2</v>
          </cell>
          <cell r="AF15">
            <v>6.5533099571828804E-2</v>
          </cell>
          <cell r="AG15">
            <v>0.99849814896860367</v>
          </cell>
          <cell r="AH15">
            <v>1.0288065780725819</v>
          </cell>
          <cell r="AI15">
            <v>0.95872857770616671</v>
          </cell>
          <cell r="AJ15">
            <v>0.97554666713653904</v>
          </cell>
          <cell r="AK15">
            <v>3.7560000000000002</v>
          </cell>
        </row>
        <row r="16">
          <cell r="A16" t="str">
            <v>Kohila Maja OÜ</v>
          </cell>
          <cell r="B16">
            <v>48.48</v>
          </cell>
          <cell r="C16">
            <v>6.8789999999999996</v>
          </cell>
          <cell r="D16">
            <v>7.4999999999999997E-2</v>
          </cell>
          <cell r="E16">
            <v>46.804000000000002</v>
          </cell>
          <cell r="F16">
            <v>4.7789999999999999</v>
          </cell>
          <cell r="I16">
            <v>1.1399999999999999</v>
          </cell>
          <cell r="J16">
            <v>1.68</v>
          </cell>
          <cell r="K16">
            <v>1.68</v>
          </cell>
          <cell r="L16">
            <v>2.71</v>
          </cell>
          <cell r="M16">
            <v>1.3680000000000001</v>
          </cell>
          <cell r="N16">
            <v>2.016</v>
          </cell>
          <cell r="O16">
            <v>2.016</v>
          </cell>
          <cell r="P16">
            <v>3.2519999999999998</v>
          </cell>
          <cell r="Q16">
            <v>55.267000000000003</v>
          </cell>
          <cell r="R16">
            <v>11.557</v>
          </cell>
          <cell r="S16">
            <v>0.126</v>
          </cell>
          <cell r="T16">
            <v>78.631</v>
          </cell>
          <cell r="U16">
            <v>12.951000000000001</v>
          </cell>
          <cell r="V16">
            <v>0</v>
          </cell>
          <cell r="W16">
            <v>7.694</v>
          </cell>
          <cell r="X16">
            <v>0.33</v>
          </cell>
          <cell r="Y16">
            <v>1.9E-2</v>
          </cell>
          <cell r="Z16">
            <v>0</v>
          </cell>
          <cell r="AA16">
            <v>0</v>
          </cell>
          <cell r="AB16">
            <v>0</v>
          </cell>
          <cell r="AC16">
            <v>0.15870462046204623</v>
          </cell>
          <cell r="AD16">
            <v>0</v>
          </cell>
          <cell r="AE16">
            <v>5.0186942766752951E-2</v>
          </cell>
          <cell r="AF16">
            <v>0</v>
          </cell>
          <cell r="AG16">
            <v>1.2987004950495051</v>
          </cell>
          <cell r="AH16">
            <v>1.6800059823946671</v>
          </cell>
          <cell r="AI16">
            <v>1.7280127925570579</v>
          </cell>
          <cell r="AJ16">
            <v>2.7099811676082863</v>
          </cell>
          <cell r="AK16">
            <v>4.5119999999999996</v>
          </cell>
        </row>
        <row r="17">
          <cell r="A17" t="str">
            <v>Kose Vesi OÜ</v>
          </cell>
          <cell r="B17">
            <v>87.013999999999996</v>
          </cell>
          <cell r="C17">
            <v>12.169</v>
          </cell>
          <cell r="D17">
            <v>1.71</v>
          </cell>
          <cell r="E17">
            <v>64.790999999999997</v>
          </cell>
          <cell r="F17">
            <v>11.026999999999999</v>
          </cell>
          <cell r="H17">
            <v>23.187000000000001</v>
          </cell>
          <cell r="I17">
            <v>1.03</v>
          </cell>
          <cell r="J17">
            <v>0.84</v>
          </cell>
          <cell r="K17">
            <v>1.03</v>
          </cell>
          <cell r="L17">
            <v>0.84</v>
          </cell>
          <cell r="M17">
            <v>1.236</v>
          </cell>
          <cell r="O17">
            <v>1.236</v>
          </cell>
          <cell r="Q17">
            <v>38.466999999999999</v>
          </cell>
          <cell r="R17">
            <v>9.7439999999999998</v>
          </cell>
          <cell r="S17">
            <v>1.2010000000000001</v>
          </cell>
          <cell r="T17">
            <v>64.619</v>
          </cell>
          <cell r="U17">
            <v>8.7319999999999993</v>
          </cell>
          <cell r="W17">
            <v>6.0579999999999998</v>
          </cell>
          <cell r="X17">
            <v>0.90500000000000003</v>
          </cell>
          <cell r="Y17">
            <v>0.02</v>
          </cell>
          <cell r="Z17">
            <v>2.2970000000000002</v>
          </cell>
          <cell r="AC17">
            <v>6.9620980531868437E-2</v>
          </cell>
          <cell r="AD17">
            <v>3.5452454816255349E-2</v>
          </cell>
          <cell r="AE17">
            <v>6.6647452986526398E-2</v>
          </cell>
          <cell r="AF17">
            <v>0</v>
          </cell>
          <cell r="AG17">
            <v>0.51169926678465538</v>
          </cell>
          <cell r="AH17">
            <v>1.0327977651216991</v>
          </cell>
          <cell r="AI17">
            <v>0.87509244802366659</v>
          </cell>
          <cell r="AJ17">
            <v>0.79187448988845555</v>
          </cell>
          <cell r="AK17">
            <v>4.68</v>
          </cell>
        </row>
        <row r="18">
          <cell r="A18" t="str">
            <v>Kuressaare Veevärk AS</v>
          </cell>
          <cell r="B18">
            <v>43.003</v>
          </cell>
          <cell r="C18">
            <v>30.690999999999999</v>
          </cell>
          <cell r="D18">
            <v>0</v>
          </cell>
          <cell r="E18">
            <v>35.256</v>
          </cell>
          <cell r="F18">
            <v>29.937000000000001</v>
          </cell>
          <cell r="G18">
            <v>0</v>
          </cell>
          <cell r="I18">
            <v>0.88</v>
          </cell>
          <cell r="J18">
            <v>1.06</v>
          </cell>
          <cell r="K18">
            <v>1.64</v>
          </cell>
          <cell r="L18">
            <v>1.97</v>
          </cell>
          <cell r="M18">
            <v>1.06</v>
          </cell>
          <cell r="N18">
            <v>1.27</v>
          </cell>
          <cell r="O18">
            <v>1.97</v>
          </cell>
          <cell r="P18">
            <v>2.36</v>
          </cell>
          <cell r="Q18">
            <v>37.817999999999998</v>
          </cell>
          <cell r="R18">
            <v>32.036999999999999</v>
          </cell>
          <cell r="S18">
            <v>0</v>
          </cell>
          <cell r="T18">
            <v>57.792999999999999</v>
          </cell>
          <cell r="U18">
            <v>56.536999999999999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0.87942701671976364</v>
          </cell>
          <cell r="AH18">
            <v>1.639238711141366</v>
          </cell>
          <cell r="AI18">
            <v>1.0438565051643804</v>
          </cell>
          <cell r="AJ18">
            <v>1.8885325850953669</v>
          </cell>
          <cell r="AK18">
            <v>3.3995999999999995</v>
          </cell>
        </row>
        <row r="19">
          <cell r="A19" t="str">
            <v>Kärdla Veevärk AS</v>
          </cell>
          <cell r="B19" t="str">
            <v>eraldi elanike ja ettevõtete vahel arvestust ei peeta</v>
          </cell>
          <cell r="AK19">
            <v>3.51</v>
          </cell>
        </row>
        <row r="20">
          <cell r="A20" t="str">
            <v>Lahevesi AS</v>
          </cell>
          <cell r="B20">
            <v>197.55199999999999</v>
          </cell>
          <cell r="C20">
            <v>138.773</v>
          </cell>
          <cell r="D20">
            <v>0</v>
          </cell>
          <cell r="E20">
            <v>197.649</v>
          </cell>
          <cell r="F20">
            <v>184.97</v>
          </cell>
          <cell r="G20">
            <v>0</v>
          </cell>
          <cell r="I20">
            <v>0.87777395318700902</v>
          </cell>
          <cell r="J20">
            <v>0.94025494872921966</v>
          </cell>
          <cell r="K20">
            <v>1.6651235270605973</v>
          </cell>
          <cell r="L20">
            <v>2.1628588419743742</v>
          </cell>
          <cell r="M20">
            <v>1.0533287438244108</v>
          </cell>
          <cell r="N20">
            <v>1.1283059384750636</v>
          </cell>
          <cell r="O20">
            <v>1.9981482324727167</v>
          </cell>
          <cell r="P20">
            <v>2.5954306103692488</v>
          </cell>
          <cell r="Q20">
            <v>173.40600000000001</v>
          </cell>
          <cell r="R20">
            <v>130.482</v>
          </cell>
          <cell r="S20">
            <v>0</v>
          </cell>
          <cell r="T20">
            <v>329.11</v>
          </cell>
          <cell r="U20">
            <v>400.06400000000002</v>
          </cell>
          <cell r="V20">
            <v>0</v>
          </cell>
          <cell r="W20">
            <v>1.169</v>
          </cell>
          <cell r="X20">
            <v>0.20300000000000001</v>
          </cell>
          <cell r="Y20">
            <v>0</v>
          </cell>
          <cell r="Z20">
            <v>1.1639999999999999</v>
          </cell>
          <cell r="AA20">
            <v>0.17499999999999999</v>
          </cell>
          <cell r="AC20">
            <v>5.9174293350611491E-3</v>
          </cell>
          <cell r="AD20">
            <v>5.889227873654812E-3</v>
          </cell>
          <cell r="AE20">
            <v>1.4628205774898577E-3</v>
          </cell>
          <cell r="AF20">
            <v>9.4609936746499425E-4</v>
          </cell>
          <cell r="AG20">
            <v>0.88369138252207025</v>
          </cell>
          <cell r="AH20">
            <v>1.6710127549342522</v>
          </cell>
          <cell r="AI20">
            <v>0.94171776930670958</v>
          </cell>
          <cell r="AJ20">
            <v>2.1638049413418394</v>
          </cell>
          <cell r="AK20">
            <v>0</v>
          </cell>
        </row>
        <row r="21">
          <cell r="A21" t="str">
            <v>Loo Vesi OÜ</v>
          </cell>
          <cell r="B21">
            <v>27.053999999999998</v>
          </cell>
          <cell r="C21">
            <v>8.9260000000000002</v>
          </cell>
          <cell r="D21">
            <v>0</v>
          </cell>
          <cell r="E21">
            <v>24.202999999999999</v>
          </cell>
          <cell r="F21">
            <v>3.0680000000000001</v>
          </cell>
          <cell r="G21">
            <v>0</v>
          </cell>
          <cell r="I21">
            <v>0.8</v>
          </cell>
          <cell r="J21">
            <v>0.8</v>
          </cell>
          <cell r="K21">
            <v>1.1399999999999999</v>
          </cell>
          <cell r="L21">
            <v>1.1399999999999999</v>
          </cell>
          <cell r="M21">
            <v>0.96</v>
          </cell>
          <cell r="N21">
            <v>0.96</v>
          </cell>
          <cell r="O21">
            <v>1.37</v>
          </cell>
          <cell r="P21">
            <v>1.37</v>
          </cell>
          <cell r="Q21">
            <v>20.622</v>
          </cell>
          <cell r="R21">
            <v>8.1769999999999996</v>
          </cell>
          <cell r="S21">
            <v>0</v>
          </cell>
          <cell r="T21">
            <v>26.148</v>
          </cell>
          <cell r="U21">
            <v>4.976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0.76225327123530717</v>
          </cell>
          <cell r="AH21">
            <v>1.0803619386026526</v>
          </cell>
          <cell r="AI21">
            <v>0.9160878332959892</v>
          </cell>
          <cell r="AJ21">
            <v>1.621903520208605</v>
          </cell>
          <cell r="AK21">
            <v>2.6208</v>
          </cell>
        </row>
        <row r="22">
          <cell r="A22" t="str">
            <v>Mako AS</v>
          </cell>
          <cell r="B22">
            <v>27.053999999999998</v>
          </cell>
          <cell r="C22">
            <v>8.9260000000000002</v>
          </cell>
          <cell r="D22">
            <v>0</v>
          </cell>
          <cell r="E22">
            <v>24.202999999999999</v>
          </cell>
          <cell r="F22">
            <v>3.0680000000000001</v>
          </cell>
          <cell r="G22">
            <v>0</v>
          </cell>
          <cell r="I22">
            <v>0.8</v>
          </cell>
          <cell r="J22">
            <v>0.8</v>
          </cell>
          <cell r="K22">
            <v>1.1399999999999999</v>
          </cell>
          <cell r="L22">
            <v>1.1399999999999999</v>
          </cell>
          <cell r="M22">
            <v>0.96</v>
          </cell>
          <cell r="N22">
            <v>0.96</v>
          </cell>
          <cell r="O22">
            <v>1.37</v>
          </cell>
          <cell r="P22">
            <v>1.37</v>
          </cell>
          <cell r="Q22">
            <v>20.622</v>
          </cell>
          <cell r="R22">
            <v>8.1769999999999996</v>
          </cell>
          <cell r="S22">
            <v>0</v>
          </cell>
          <cell r="T22">
            <v>26.148</v>
          </cell>
          <cell r="U22">
            <v>4.976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0.76225327123530717</v>
          </cell>
          <cell r="AH22">
            <v>1.0803619386026526</v>
          </cell>
          <cell r="AI22">
            <v>0.9160878332959892</v>
          </cell>
          <cell r="AJ22">
            <v>1.621903520208605</v>
          </cell>
          <cell r="AK22">
            <v>3.5999999999999996</v>
          </cell>
        </row>
        <row r="23">
          <cell r="A23" t="str">
            <v>Matsalu Veevärk AS</v>
          </cell>
          <cell r="B23">
            <v>86.745000000000005</v>
          </cell>
          <cell r="C23">
            <v>30.204999999999998</v>
          </cell>
          <cell r="D23">
            <v>1.0680000000000001</v>
          </cell>
          <cell r="E23">
            <v>75.878</v>
          </cell>
          <cell r="F23">
            <v>31.818999999999999</v>
          </cell>
          <cell r="G23">
            <v>0</v>
          </cell>
          <cell r="I23">
            <v>1.1100000000000001</v>
          </cell>
          <cell r="J23">
            <v>1.1100000000000001</v>
          </cell>
          <cell r="K23">
            <v>1.42</v>
          </cell>
          <cell r="L23">
            <v>1.42</v>
          </cell>
          <cell r="M23">
            <v>1.3320000000000001</v>
          </cell>
          <cell r="N23">
            <v>1.3320000000000001</v>
          </cell>
          <cell r="O23">
            <v>1.704</v>
          </cell>
          <cell r="P23">
            <v>1.704</v>
          </cell>
          <cell r="Q23">
            <v>94.081999999999994</v>
          </cell>
          <cell r="R23">
            <v>32.622</v>
          </cell>
          <cell r="S23">
            <v>1.151</v>
          </cell>
          <cell r="T23">
            <v>104.221</v>
          </cell>
          <cell r="U23">
            <v>43.646000000000001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1.0845812438757276</v>
          </cell>
          <cell r="AH23">
            <v>1.373533830622842</v>
          </cell>
          <cell r="AI23">
            <v>1.080019864260884</v>
          </cell>
          <cell r="AJ23">
            <v>1.3716961563845502</v>
          </cell>
          <cell r="AK23">
            <v>3.8580000000000001</v>
          </cell>
        </row>
        <row r="24">
          <cell r="A24" t="str">
            <v>Narva Vesi AS</v>
          </cell>
          <cell r="B24">
            <v>65.808000000000007</v>
          </cell>
          <cell r="C24">
            <v>30.744</v>
          </cell>
          <cell r="D24">
            <v>0</v>
          </cell>
          <cell r="E24">
            <v>62.63</v>
          </cell>
          <cell r="F24">
            <v>20.655000000000001</v>
          </cell>
          <cell r="I24">
            <v>0.89</v>
          </cell>
          <cell r="J24">
            <v>1.28</v>
          </cell>
          <cell r="K24">
            <v>0.89</v>
          </cell>
          <cell r="L24">
            <v>1.28</v>
          </cell>
          <cell r="M24">
            <v>1.0680000000000001</v>
          </cell>
          <cell r="N24">
            <v>1.536</v>
          </cell>
          <cell r="O24">
            <v>1.0680000000000001</v>
          </cell>
          <cell r="P24">
            <v>1.536</v>
          </cell>
          <cell r="Q24">
            <v>58.569000000000003</v>
          </cell>
          <cell r="R24">
            <v>39.351999999999997</v>
          </cell>
          <cell r="S24">
            <v>0</v>
          </cell>
          <cell r="T24">
            <v>56.006</v>
          </cell>
          <cell r="U24">
            <v>30.353000000000002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0.88999817651349378</v>
          </cell>
          <cell r="AH24">
            <v>0.8942359891425834</v>
          </cell>
          <cell r="AI24">
            <v>1.2799895914650012</v>
          </cell>
          <cell r="AJ24">
            <v>1.469523117889131</v>
          </cell>
          <cell r="AK24">
            <v>1.8168</v>
          </cell>
        </row>
        <row r="25">
          <cell r="A25" t="str">
            <v>Otepää Veevärk AS</v>
          </cell>
          <cell r="B25">
            <v>583.51300000000003</v>
          </cell>
          <cell r="C25">
            <v>489.33699999999999</v>
          </cell>
          <cell r="D25">
            <v>0</v>
          </cell>
          <cell r="E25">
            <v>571.53099999999995</v>
          </cell>
          <cell r="F25">
            <v>513.67399999999998</v>
          </cell>
          <cell r="G25">
            <v>0</v>
          </cell>
          <cell r="I25">
            <v>0.75</v>
          </cell>
          <cell r="J25">
            <v>0.75</v>
          </cell>
          <cell r="K25">
            <v>1.24</v>
          </cell>
          <cell r="L25">
            <v>1.24</v>
          </cell>
          <cell r="M25">
            <v>0.9</v>
          </cell>
          <cell r="N25">
            <v>0.9</v>
          </cell>
          <cell r="O25">
            <v>1.49</v>
          </cell>
          <cell r="P25">
            <v>1.49</v>
          </cell>
          <cell r="Q25">
            <v>441.22699999999998</v>
          </cell>
          <cell r="R25">
            <v>321.84500000000003</v>
          </cell>
          <cell r="S25">
            <v>0</v>
          </cell>
          <cell r="T25">
            <v>703.88400000000001</v>
          </cell>
          <cell r="U25">
            <v>570.30499999999995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0.75615624673314896</v>
          </cell>
          <cell r="AH25">
            <v>1.2315762399589876</v>
          </cell>
          <cell r="AI25">
            <v>0.65771646125267458</v>
          </cell>
          <cell r="AJ25">
            <v>1.1102469659745284</v>
          </cell>
          <cell r="AK25">
            <v>3.0671999999999997</v>
          </cell>
        </row>
        <row r="26">
          <cell r="A26" t="str">
            <v>Paide Vesi AS</v>
          </cell>
          <cell r="B26">
            <v>34.863</v>
          </cell>
          <cell r="C26">
            <v>12.739000000000001</v>
          </cell>
          <cell r="D26">
            <v>0</v>
          </cell>
          <cell r="E26">
            <v>41.622</v>
          </cell>
          <cell r="F26">
            <v>103.999</v>
          </cell>
          <cell r="G26">
            <v>0</v>
          </cell>
          <cell r="I26">
            <v>0.95</v>
          </cell>
          <cell r="J26">
            <v>1.05</v>
          </cell>
          <cell r="K26">
            <v>1.2</v>
          </cell>
          <cell r="L26">
            <v>1.35</v>
          </cell>
          <cell r="M26">
            <v>1.1399999999999999</v>
          </cell>
          <cell r="N26">
            <v>1.26</v>
          </cell>
          <cell r="O26">
            <v>1.44</v>
          </cell>
          <cell r="P26">
            <v>1.62</v>
          </cell>
          <cell r="Q26">
            <v>33.119</v>
          </cell>
          <cell r="R26">
            <v>13.375999999999999</v>
          </cell>
          <cell r="S26">
            <v>0</v>
          </cell>
          <cell r="T26">
            <v>49.945999999999998</v>
          </cell>
          <cell r="U26">
            <v>151.82400000000001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0.94997561885093085</v>
          </cell>
          <cell r="AH26">
            <v>1.199990389697756</v>
          </cell>
          <cell r="AI26">
            <v>1.0500039249548629</v>
          </cell>
          <cell r="AJ26">
            <v>1.4598601909633748</v>
          </cell>
          <cell r="AK26">
            <v>4.1520000000000001</v>
          </cell>
        </row>
        <row r="27">
          <cell r="A27" t="str">
            <v>Põltsamaa Varahalduse OÜ</v>
          </cell>
          <cell r="B27">
            <v>86.088999999999999</v>
          </cell>
          <cell r="C27">
            <v>29.715</v>
          </cell>
          <cell r="D27">
            <v>1.278</v>
          </cell>
          <cell r="E27">
            <v>82.031999999999996</v>
          </cell>
          <cell r="F27">
            <v>161.767</v>
          </cell>
          <cell r="G27">
            <v>6.4000000000000001E-2</v>
          </cell>
          <cell r="I27">
            <v>0.62</v>
          </cell>
          <cell r="J27">
            <v>0.9</v>
          </cell>
          <cell r="K27">
            <v>1.22</v>
          </cell>
          <cell r="L27">
            <v>1.38</v>
          </cell>
          <cell r="M27">
            <v>0.74399999999999999</v>
          </cell>
          <cell r="O27">
            <v>1.464</v>
          </cell>
          <cell r="Q27">
            <v>53.636000000000003</v>
          </cell>
          <cell r="R27">
            <v>26.614999999999998</v>
          </cell>
          <cell r="S27">
            <v>1.1499999999999999</v>
          </cell>
          <cell r="T27">
            <v>100.179</v>
          </cell>
          <cell r="U27">
            <v>239.465</v>
          </cell>
          <cell r="V27">
            <v>8.7999999999999995E-2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0.62302965535666577</v>
          </cell>
          <cell r="AH27">
            <v>1.221218548858982</v>
          </cell>
          <cell r="AI27">
            <v>0.89567558472152109</v>
          </cell>
          <cell r="AJ27">
            <v>1.4802664508036163</v>
          </cell>
          <cell r="AK27">
            <v>3.7199999999999998</v>
          </cell>
        </row>
        <row r="28">
          <cell r="A28" t="str">
            <v>Põlva Vesi  AS</v>
          </cell>
          <cell r="B28">
            <v>202.804</v>
          </cell>
          <cell r="C28">
            <v>88.013999999999996</v>
          </cell>
          <cell r="D28">
            <v>0</v>
          </cell>
          <cell r="E28">
            <v>201.33500000000001</v>
          </cell>
          <cell r="F28">
            <v>364.75099999999998</v>
          </cell>
          <cell r="G28">
            <v>0</v>
          </cell>
          <cell r="I28">
            <v>0.76400000000000001</v>
          </cell>
          <cell r="J28">
            <v>0.76400000000000001</v>
          </cell>
          <cell r="K28">
            <v>0.64500000000000002</v>
          </cell>
          <cell r="L28">
            <v>0.64500000000000002</v>
          </cell>
          <cell r="M28">
            <v>0.91700000000000004</v>
          </cell>
          <cell r="N28">
            <v>0.91700000000000004</v>
          </cell>
          <cell r="O28">
            <v>0.77400000000000002</v>
          </cell>
          <cell r="P28">
            <v>0.77400000000000002</v>
          </cell>
          <cell r="Q28">
            <v>154.94200000000001</v>
          </cell>
          <cell r="R28">
            <v>67.242999999999995</v>
          </cell>
          <cell r="S28">
            <v>0</v>
          </cell>
          <cell r="T28">
            <v>129.86099999999999</v>
          </cell>
          <cell r="U28">
            <v>235.26400000000001</v>
          </cell>
          <cell r="V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0.76399873769748139</v>
          </cell>
          <cell r="AH28">
            <v>0.64499962748652739</v>
          </cell>
          <cell r="AI28">
            <v>0.76400345399595515</v>
          </cell>
          <cell r="AJ28">
            <v>0.64499891706945289</v>
          </cell>
          <cell r="AK28">
            <v>2.6879999999999997</v>
          </cell>
        </row>
        <row r="29">
          <cell r="A29" t="str">
            <v>Pärnu Vesi AS</v>
          </cell>
          <cell r="AK29">
            <v>2.7</v>
          </cell>
        </row>
        <row r="30">
          <cell r="A30" t="str">
            <v>Rakvere Vesi AS</v>
          </cell>
          <cell r="AK30">
            <v>2.82</v>
          </cell>
        </row>
        <row r="31">
          <cell r="A31" t="str">
            <v>Rapla Vesi AS</v>
          </cell>
          <cell r="B31">
            <v>82.738</v>
          </cell>
          <cell r="C31">
            <v>47.920999999999999</v>
          </cell>
          <cell r="D31">
            <v>0</v>
          </cell>
          <cell r="E31">
            <v>78.588999999999999</v>
          </cell>
          <cell r="F31">
            <v>75.173000000000002</v>
          </cell>
          <cell r="G31">
            <v>0</v>
          </cell>
          <cell r="I31">
            <v>0.71</v>
          </cell>
          <cell r="J31">
            <v>0.71</v>
          </cell>
          <cell r="K31">
            <v>0.94</v>
          </cell>
          <cell r="L31">
            <v>0.94</v>
          </cell>
          <cell r="M31">
            <v>0.85</v>
          </cell>
          <cell r="N31">
            <v>0.85</v>
          </cell>
          <cell r="O31">
            <v>1.1299999999999999</v>
          </cell>
          <cell r="P31">
            <v>1.1299999999999999</v>
          </cell>
          <cell r="Q31">
            <v>60.081000000000003</v>
          </cell>
          <cell r="R31">
            <v>34.343000000000004</v>
          </cell>
          <cell r="S31">
            <v>0</v>
          </cell>
          <cell r="T31">
            <v>71.887</v>
          </cell>
          <cell r="U31">
            <v>70.387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0.72615968478812642</v>
          </cell>
          <cell r="AH31">
            <v>0.91472088969194165</v>
          </cell>
          <cell r="AI31">
            <v>0.71665866739007955</v>
          </cell>
          <cell r="AJ31">
            <v>0.93633352400462933</v>
          </cell>
          <cell r="AK31">
            <v>2.76</v>
          </cell>
        </row>
        <row r="32">
          <cell r="A32" t="str">
            <v>Raven OÜ</v>
          </cell>
          <cell r="B32">
            <v>64.039000000000001</v>
          </cell>
          <cell r="C32">
            <v>43.48</v>
          </cell>
          <cell r="E32">
            <v>50.304000000000002</v>
          </cell>
          <cell r="F32">
            <v>116.218</v>
          </cell>
          <cell r="I32">
            <v>1.1399999999999999</v>
          </cell>
          <cell r="J32">
            <v>1.29</v>
          </cell>
          <cell r="K32">
            <v>1.1399999999999999</v>
          </cell>
          <cell r="L32">
            <v>2</v>
          </cell>
          <cell r="M32">
            <v>1.3680000000000001</v>
          </cell>
          <cell r="N32">
            <v>1.548</v>
          </cell>
          <cell r="O32">
            <v>1.3680000000000001</v>
          </cell>
          <cell r="P32">
            <v>2.4</v>
          </cell>
          <cell r="Q32">
            <v>72.759</v>
          </cell>
          <cell r="R32">
            <v>56.183</v>
          </cell>
          <cell r="T32">
            <v>57.56</v>
          </cell>
          <cell r="U32">
            <v>232.012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1.1361670232202252</v>
          </cell>
          <cell r="AH32">
            <v>1.1442430025445292</v>
          </cell>
          <cell r="AI32">
            <v>1.2921573137074518</v>
          </cell>
          <cell r="AJ32">
            <v>1.9963516839043864</v>
          </cell>
          <cell r="AK32">
            <v>5.0399999999999991</v>
          </cell>
        </row>
        <row r="33">
          <cell r="A33" t="str">
            <v>Saarde Kommunaal</v>
          </cell>
          <cell r="B33">
            <v>279.01499999999999</v>
          </cell>
          <cell r="C33">
            <v>35.755000000000003</v>
          </cell>
          <cell r="D33">
            <v>0</v>
          </cell>
          <cell r="E33">
            <v>278.822</v>
          </cell>
          <cell r="F33">
            <v>89.075999999999993</v>
          </cell>
          <cell r="G33">
            <v>0</v>
          </cell>
          <cell r="H33">
            <v>331.53100000000001</v>
          </cell>
          <cell r="I33">
            <v>0.77</v>
          </cell>
          <cell r="J33">
            <v>0.89</v>
          </cell>
          <cell r="K33">
            <v>0.59</v>
          </cell>
          <cell r="L33">
            <v>0.75</v>
          </cell>
          <cell r="M33">
            <v>0.92400000000000004</v>
          </cell>
          <cell r="N33">
            <v>1.0680000000000001</v>
          </cell>
          <cell r="O33">
            <v>0.70799999999999996</v>
          </cell>
          <cell r="P33">
            <v>0.9</v>
          </cell>
          <cell r="Q33">
            <v>212.327</v>
          </cell>
          <cell r="R33">
            <v>31.821999999999999</v>
          </cell>
          <cell r="S33">
            <v>0</v>
          </cell>
          <cell r="T33">
            <v>162.58099999999999</v>
          </cell>
          <cell r="U33">
            <v>76.38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0.76098776051466765</v>
          </cell>
          <cell r="AH33">
            <v>0.58309961193879967</v>
          </cell>
          <cell r="AI33">
            <v>0.89000139840581727</v>
          </cell>
          <cell r="AJ33">
            <v>0.85747002559612018</v>
          </cell>
          <cell r="AK33">
            <v>3.4727999999999994</v>
          </cell>
        </row>
        <row r="34">
          <cell r="A34" t="str">
            <v>Saku Maja AS</v>
          </cell>
          <cell r="B34">
            <v>85.986000000000004</v>
          </cell>
          <cell r="C34">
            <v>22.3</v>
          </cell>
          <cell r="D34">
            <v>0</v>
          </cell>
          <cell r="E34">
            <v>74.53</v>
          </cell>
          <cell r="F34">
            <v>21.016999999999999</v>
          </cell>
          <cell r="G34">
            <v>0</v>
          </cell>
          <cell r="H34">
            <v>87.019000000000005</v>
          </cell>
          <cell r="I34">
            <v>0.89</v>
          </cell>
          <cell r="J34">
            <v>1.69</v>
          </cell>
          <cell r="K34">
            <v>1.32</v>
          </cell>
          <cell r="L34">
            <v>2.5299999999999998</v>
          </cell>
          <cell r="M34">
            <v>1.0680000000000001</v>
          </cell>
          <cell r="N34">
            <v>2.028</v>
          </cell>
          <cell r="O34">
            <v>1.5840000000000001</v>
          </cell>
          <cell r="P34">
            <v>3.036</v>
          </cell>
          <cell r="Q34">
            <v>78.753</v>
          </cell>
          <cell r="R34">
            <v>34.359000000000002</v>
          </cell>
          <cell r="T34">
            <v>101.633</v>
          </cell>
          <cell r="U34">
            <v>48.17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0.91588165515316444</v>
          </cell>
          <cell r="AH34">
            <v>1.3636522205823158</v>
          </cell>
          <cell r="AI34">
            <v>1.540762331838565</v>
          </cell>
          <cell r="AJ34">
            <v>2.2919541323690349</v>
          </cell>
          <cell r="AK34">
            <v>3.0863999999999994</v>
          </cell>
        </row>
        <row r="35">
          <cell r="A35" t="str">
            <v>Sillamäe Veevärk AS</v>
          </cell>
          <cell r="B35">
            <v>6860</v>
          </cell>
          <cell r="C35">
            <v>2735</v>
          </cell>
          <cell r="D35">
            <v>0</v>
          </cell>
          <cell r="E35">
            <v>6832</v>
          </cell>
          <cell r="F35">
            <v>5116</v>
          </cell>
          <cell r="G35">
            <v>0</v>
          </cell>
          <cell r="H35">
            <v>10903</v>
          </cell>
          <cell r="I35">
            <v>0.95</v>
          </cell>
          <cell r="J35">
            <v>2.3199999999999998</v>
          </cell>
          <cell r="K35">
            <v>0.78</v>
          </cell>
          <cell r="L35">
            <v>1.72</v>
          </cell>
          <cell r="M35">
            <v>1.1399999999999999</v>
          </cell>
          <cell r="N35">
            <v>2.78</v>
          </cell>
          <cell r="O35">
            <v>0.94</v>
          </cell>
          <cell r="P35">
            <v>2.06</v>
          </cell>
          <cell r="Q35">
            <v>6517</v>
          </cell>
          <cell r="R35">
            <v>5806</v>
          </cell>
          <cell r="S35">
            <v>0</v>
          </cell>
          <cell r="T35">
            <v>5329</v>
          </cell>
          <cell r="U35">
            <v>7493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0.95</v>
          </cell>
          <cell r="AH35">
            <v>0.78000585480093676</v>
          </cell>
          <cell r="AI35">
            <v>2.122851919561243</v>
          </cell>
          <cell r="AJ35">
            <v>1.4646207974980454</v>
          </cell>
          <cell r="AK35">
            <v>2.1959999999999997</v>
          </cell>
        </row>
        <row r="36">
          <cell r="A36" t="str">
            <v>Strantum OÜ</v>
          </cell>
          <cell r="B36">
            <v>63.982999999999997</v>
          </cell>
          <cell r="C36">
            <v>39.924999999999997</v>
          </cell>
          <cell r="D36">
            <v>0</v>
          </cell>
          <cell r="E36">
            <v>56.715000000000003</v>
          </cell>
          <cell r="F36">
            <v>39.075000000000003</v>
          </cell>
          <cell r="G36">
            <v>0</v>
          </cell>
          <cell r="I36">
            <v>0.89</v>
          </cell>
          <cell r="J36">
            <v>1.05</v>
          </cell>
          <cell r="K36">
            <v>1.1299999999999999</v>
          </cell>
          <cell r="L36">
            <v>1.33</v>
          </cell>
          <cell r="M36">
            <v>1.07</v>
          </cell>
          <cell r="N36">
            <v>1.26</v>
          </cell>
          <cell r="O36">
            <v>1.35</v>
          </cell>
          <cell r="P36">
            <v>1.59</v>
          </cell>
          <cell r="Q36">
            <v>57.072000000000003</v>
          </cell>
          <cell r="R36">
            <v>41.920999999999999</v>
          </cell>
          <cell r="S36">
            <v>0</v>
          </cell>
          <cell r="T36">
            <v>63.807000000000002</v>
          </cell>
          <cell r="U36">
            <v>51.774999999999999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0.89198693402935159</v>
          </cell>
          <cell r="AH36">
            <v>1.125046284051838</v>
          </cell>
          <cell r="AI36">
            <v>1.0499937382592361</v>
          </cell>
          <cell r="AJ36">
            <v>1.3250159948816378</v>
          </cell>
          <cell r="AK36">
            <v>4.68</v>
          </cell>
        </row>
        <row r="37">
          <cell r="A37" t="str">
            <v>Tallinna Vesi AS</v>
          </cell>
          <cell r="B37">
            <v>1423.1279999999999</v>
          </cell>
          <cell r="C37">
            <v>744.68799999999999</v>
          </cell>
          <cell r="D37">
            <v>0</v>
          </cell>
          <cell r="E37">
            <v>1425.3440000000001</v>
          </cell>
          <cell r="F37">
            <v>959.87400000000002</v>
          </cell>
          <cell r="G37">
            <v>0</v>
          </cell>
          <cell r="H37">
            <v>1802.748</v>
          </cell>
          <cell r="I37">
            <v>0.57999999999999996</v>
          </cell>
          <cell r="J37">
            <v>0.57999999999999996</v>
          </cell>
          <cell r="K37">
            <v>1</v>
          </cell>
          <cell r="L37">
            <v>1</v>
          </cell>
          <cell r="M37">
            <v>0.69599999999999995</v>
          </cell>
          <cell r="N37">
            <v>0.69599999999999995</v>
          </cell>
          <cell r="O37">
            <v>1.2</v>
          </cell>
          <cell r="P37">
            <v>1.2</v>
          </cell>
          <cell r="Q37">
            <v>826.00599999999997</v>
          </cell>
          <cell r="R37">
            <v>432.24200000000002</v>
          </cell>
          <cell r="S37">
            <v>0</v>
          </cell>
          <cell r="T37">
            <v>1425.355</v>
          </cell>
          <cell r="U37">
            <v>1272.337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0.58041581642691309</v>
          </cell>
          <cell r="AH37">
            <v>1.0000077174352295</v>
          </cell>
          <cell r="AI37">
            <v>0.58043368497948133</v>
          </cell>
          <cell r="AJ37">
            <v>1.3255250168251249</v>
          </cell>
          <cell r="AK37">
            <v>1.524</v>
          </cell>
        </row>
        <row r="38">
          <cell r="A38" t="str">
            <v>Tapa Vesi OÜ</v>
          </cell>
          <cell r="B38">
            <v>69.224000000000004</v>
          </cell>
          <cell r="C38">
            <v>16.905999999999999</v>
          </cell>
          <cell r="D38">
            <v>3.0870000000000002</v>
          </cell>
          <cell r="E38">
            <v>75.018000000000001</v>
          </cell>
          <cell r="F38">
            <v>16.988</v>
          </cell>
          <cell r="G38">
            <v>17.923999999999999</v>
          </cell>
          <cell r="I38">
            <v>0.80400000000000005</v>
          </cell>
          <cell r="J38">
            <v>0.96299999999999997</v>
          </cell>
          <cell r="K38">
            <v>0.90300000000000002</v>
          </cell>
          <cell r="L38">
            <v>1.052</v>
          </cell>
          <cell r="M38">
            <v>0.96499999999999997</v>
          </cell>
          <cell r="N38">
            <v>1.1559999999999999</v>
          </cell>
          <cell r="O38">
            <v>1.0840000000000001</v>
          </cell>
          <cell r="P38">
            <v>1.262</v>
          </cell>
          <cell r="Q38">
            <v>55.219000000000001</v>
          </cell>
          <cell r="R38">
            <v>16.114000000000001</v>
          </cell>
          <cell r="S38">
            <v>2.863</v>
          </cell>
          <cell r="T38">
            <v>67.652000000000001</v>
          </cell>
          <cell r="U38">
            <v>17.904</v>
          </cell>
          <cell r="V38">
            <v>18.876999999999999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0.79768577372009708</v>
          </cell>
          <cell r="AH38">
            <v>0.90181023221093604</v>
          </cell>
          <cell r="AI38">
            <v>0.95315272684254126</v>
          </cell>
          <cell r="AJ38">
            <v>1.0535346012832263</v>
          </cell>
          <cell r="AK38">
            <v>2.8200000000000003</v>
          </cell>
        </row>
        <row r="39">
          <cell r="A39" t="str">
            <v>Tartu Veevärk AS</v>
          </cell>
          <cell r="B39">
            <v>122.01300000000001</v>
          </cell>
          <cell r="C39">
            <v>34.591000000000001</v>
          </cell>
          <cell r="D39">
            <v>0</v>
          </cell>
          <cell r="E39">
            <v>118.628</v>
          </cell>
          <cell r="F39">
            <v>52.676000000000002</v>
          </cell>
          <cell r="G39">
            <v>0</v>
          </cell>
          <cell r="I39">
            <v>1.01</v>
          </cell>
          <cell r="J39">
            <v>1.01</v>
          </cell>
          <cell r="K39">
            <v>1.18</v>
          </cell>
          <cell r="L39">
            <v>1.18</v>
          </cell>
          <cell r="M39">
            <v>1.21</v>
          </cell>
          <cell r="N39">
            <v>1.21</v>
          </cell>
          <cell r="O39">
            <v>1.42</v>
          </cell>
          <cell r="P39">
            <v>1.42</v>
          </cell>
          <cell r="Q39">
            <v>122.947</v>
          </cell>
          <cell r="R39">
            <v>34.886000000000003</v>
          </cell>
          <cell r="S39">
            <v>0</v>
          </cell>
          <cell r="T39">
            <v>139.62799999999999</v>
          </cell>
          <cell r="U39">
            <v>61.500999999999998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1.0076549220165065</v>
          </cell>
          <cell r="AH39">
            <v>1.1770239741039215</v>
          </cell>
          <cell r="AI39">
            <v>1.0085282298863867</v>
          </cell>
          <cell r="AJ39">
            <v>1.1675336016402156</v>
          </cell>
          <cell r="AK39">
            <v>2.0352000000000001</v>
          </cell>
        </row>
        <row r="40">
          <cell r="A40" t="str">
            <v>Toila V.V AS</v>
          </cell>
          <cell r="B40">
            <v>25.544</v>
          </cell>
          <cell r="C40">
            <v>8.86</v>
          </cell>
          <cell r="D40">
            <v>0</v>
          </cell>
          <cell r="E40">
            <v>24.933</v>
          </cell>
          <cell r="F40">
            <v>10.736000000000001</v>
          </cell>
          <cell r="G40">
            <v>0</v>
          </cell>
          <cell r="I40">
            <v>0.77</v>
          </cell>
          <cell r="J40">
            <v>0.77</v>
          </cell>
          <cell r="K40">
            <v>0.95</v>
          </cell>
          <cell r="L40">
            <v>0.95</v>
          </cell>
          <cell r="M40">
            <v>0.92</v>
          </cell>
          <cell r="N40">
            <v>0.92</v>
          </cell>
          <cell r="O40">
            <v>1.1399999999999999</v>
          </cell>
          <cell r="P40">
            <v>1.1399999999999999</v>
          </cell>
          <cell r="Q40">
            <v>19.747</v>
          </cell>
          <cell r="R40">
            <v>6.851</v>
          </cell>
          <cell r="S40">
            <v>0</v>
          </cell>
          <cell r="T40">
            <v>23.736000000000001</v>
          </cell>
          <cell r="U40">
            <v>10.506</v>
          </cell>
          <cell r="V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0.7730582524271844</v>
          </cell>
          <cell r="AH40">
            <v>0.9519913367825773</v>
          </cell>
          <cell r="AI40">
            <v>0.77325056433408579</v>
          </cell>
          <cell r="AJ40">
            <v>0.97857675111773468</v>
          </cell>
          <cell r="AK40">
            <v>3.7391999999999999</v>
          </cell>
        </row>
        <row r="41">
          <cell r="A41" t="str">
            <v>Türi Vesi OÜ</v>
          </cell>
          <cell r="B41">
            <v>274.10300000000001</v>
          </cell>
          <cell r="C41">
            <v>56.46</v>
          </cell>
          <cell r="D41">
            <v>0</v>
          </cell>
          <cell r="E41">
            <v>267.08100000000002</v>
          </cell>
          <cell r="F41">
            <v>65.215000000000003</v>
          </cell>
          <cell r="G41">
            <v>0</v>
          </cell>
          <cell r="I41">
            <v>1.25</v>
          </cell>
          <cell r="J41">
            <v>1.47</v>
          </cell>
          <cell r="K41">
            <v>1.95</v>
          </cell>
          <cell r="L41">
            <v>2.2000000000000002</v>
          </cell>
          <cell r="M41">
            <v>1.5</v>
          </cell>
          <cell r="N41">
            <v>1.76</v>
          </cell>
          <cell r="O41">
            <v>2.34</v>
          </cell>
          <cell r="P41">
            <v>2.64</v>
          </cell>
          <cell r="Q41">
            <v>343.35399999999998</v>
          </cell>
          <cell r="R41">
            <v>92.013000000000005</v>
          </cell>
          <cell r="S41">
            <v>0</v>
          </cell>
          <cell r="T41">
            <v>495.00299999999999</v>
          </cell>
          <cell r="U41">
            <v>120.42400000000001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1.2526459031823802</v>
          </cell>
          <cell r="AH41">
            <v>1.8533815584036302</v>
          </cell>
          <cell r="AI41">
            <v>1.629702444208289</v>
          </cell>
          <cell r="AJ41">
            <v>1.8465690408648316</v>
          </cell>
          <cell r="AK41">
            <v>3.0864000000000003</v>
          </cell>
        </row>
        <row r="42">
          <cell r="A42" t="str">
            <v>Valga Vesi AS</v>
          </cell>
          <cell r="B42">
            <v>243.86699999999999</v>
          </cell>
          <cell r="C42">
            <v>93.9</v>
          </cell>
          <cell r="D42">
            <v>0.112</v>
          </cell>
          <cell r="E42">
            <v>246.12700000000001</v>
          </cell>
          <cell r="F42">
            <v>183.131</v>
          </cell>
          <cell r="G42">
            <v>9.6000000000000002E-2</v>
          </cell>
          <cell r="I42">
            <v>0.77</v>
          </cell>
          <cell r="J42">
            <v>0.77</v>
          </cell>
          <cell r="K42">
            <v>0.99</v>
          </cell>
          <cell r="L42">
            <v>0.99</v>
          </cell>
          <cell r="M42">
            <v>0.92</v>
          </cell>
          <cell r="N42">
            <v>0.92</v>
          </cell>
          <cell r="O42">
            <v>1.19</v>
          </cell>
          <cell r="P42">
            <v>1.19</v>
          </cell>
          <cell r="Q42">
            <v>184.74299999999999</v>
          </cell>
          <cell r="R42">
            <v>71.406000000000006</v>
          </cell>
          <cell r="S42">
            <v>8.5000000000000006E-2</v>
          </cell>
          <cell r="T42">
            <v>240.22800000000001</v>
          </cell>
          <cell r="U42">
            <v>236.751</v>
          </cell>
          <cell r="V42">
            <v>9.4E-2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0.75755637294098832</v>
          </cell>
          <cell r="AH42">
            <v>0.97603269856618735</v>
          </cell>
          <cell r="AI42">
            <v>0.76044728434504794</v>
          </cell>
          <cell r="AJ42">
            <v>1.2926315444776151</v>
          </cell>
          <cell r="AK42">
            <v>3.1559999999999997</v>
          </cell>
        </row>
        <row r="43">
          <cell r="A43" t="str">
            <v>Velko AV OÜ</v>
          </cell>
          <cell r="B43">
            <v>243.86699999999999</v>
          </cell>
          <cell r="C43">
            <v>93.9</v>
          </cell>
          <cell r="D43">
            <v>0.112</v>
          </cell>
          <cell r="E43">
            <v>246.12700000000001</v>
          </cell>
          <cell r="F43">
            <v>183.131</v>
          </cell>
          <cell r="G43">
            <v>9.6000000000000002E-2</v>
          </cell>
          <cell r="I43">
            <v>0.77</v>
          </cell>
          <cell r="J43">
            <v>0.77</v>
          </cell>
          <cell r="K43">
            <v>0.99</v>
          </cell>
          <cell r="L43">
            <v>0.99</v>
          </cell>
          <cell r="M43">
            <v>0.92</v>
          </cell>
          <cell r="N43">
            <v>0.92</v>
          </cell>
          <cell r="O43">
            <v>1.19</v>
          </cell>
          <cell r="P43">
            <v>1.19</v>
          </cell>
          <cell r="Q43">
            <v>184.74299999999999</v>
          </cell>
          <cell r="R43">
            <v>71.406000000000006</v>
          </cell>
          <cell r="S43">
            <v>8.5000000000000006E-2</v>
          </cell>
          <cell r="T43">
            <v>240.22800000000001</v>
          </cell>
          <cell r="U43">
            <v>236.751</v>
          </cell>
          <cell r="V43">
            <v>9.4E-2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0.75755637294098832</v>
          </cell>
          <cell r="AH43">
            <v>0.97603269856618735</v>
          </cell>
          <cell r="AI43">
            <v>0.76044728434504794</v>
          </cell>
          <cell r="AJ43">
            <v>1.2926315444776151</v>
          </cell>
          <cell r="AK43">
            <v>3.3528000000000002</v>
          </cell>
        </row>
        <row r="44">
          <cell r="A44" t="str">
            <v>Viimsi Vesi AS</v>
          </cell>
          <cell r="B44">
            <v>243.86699999999999</v>
          </cell>
          <cell r="C44">
            <v>93.9</v>
          </cell>
          <cell r="D44">
            <v>0.112</v>
          </cell>
          <cell r="E44">
            <v>246.12700000000001</v>
          </cell>
          <cell r="F44">
            <v>183.131</v>
          </cell>
          <cell r="G44">
            <v>9.6000000000000002E-2</v>
          </cell>
          <cell r="I44">
            <v>0.77</v>
          </cell>
          <cell r="J44">
            <v>0.77</v>
          </cell>
          <cell r="K44">
            <v>0.99</v>
          </cell>
          <cell r="L44">
            <v>0.99</v>
          </cell>
          <cell r="M44">
            <v>0.92</v>
          </cell>
          <cell r="N44">
            <v>0.92</v>
          </cell>
          <cell r="O44">
            <v>1.19</v>
          </cell>
          <cell r="P44">
            <v>1.19</v>
          </cell>
          <cell r="Q44">
            <v>184.74299999999999</v>
          </cell>
          <cell r="R44">
            <v>71.406000000000006</v>
          </cell>
          <cell r="S44">
            <v>8.5000000000000006E-2</v>
          </cell>
          <cell r="T44">
            <v>240.22800000000001</v>
          </cell>
          <cell r="U44">
            <v>236.751</v>
          </cell>
          <cell r="V44">
            <v>9.4E-2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0.75755637294098832</v>
          </cell>
          <cell r="AH44">
            <v>0.97603269856618735</v>
          </cell>
          <cell r="AI44">
            <v>0.76044728434504794</v>
          </cell>
          <cell r="AJ44">
            <v>1.2926315444776151</v>
          </cell>
          <cell r="AK44">
            <v>3.7884000000000002</v>
          </cell>
        </row>
        <row r="45">
          <cell r="A45" t="str">
            <v>Viljandi Veevärk AS</v>
          </cell>
          <cell r="AK45">
            <v>2.7396000000000003</v>
          </cell>
        </row>
        <row r="46">
          <cell r="A46" t="str">
            <v>Võhma Elko</v>
          </cell>
          <cell r="AK46">
            <v>3.4079999999999995</v>
          </cell>
        </row>
        <row r="47">
          <cell r="A47" t="str">
            <v>Võru Vesi</v>
          </cell>
          <cell r="AK47">
            <v>3.024</v>
          </cell>
        </row>
        <row r="48">
          <cell r="A48" t="str">
            <v>keskmine</v>
          </cell>
          <cell r="AK48">
            <v>3.3416372093023252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2" sqref="Q2:R2"/>
    </sheetView>
  </sheetViews>
  <sheetFormatPr defaultRowHeight="14.5" x14ac:dyDescent="0.35"/>
  <cols>
    <col min="1" max="1" width="25.453125" style="3" customWidth="1"/>
    <col min="2" max="2" width="14.90625" style="3" customWidth="1"/>
    <col min="3" max="3" width="13" style="3" hidden="1" customWidth="1"/>
    <col min="4" max="4" width="10.81640625" customWidth="1"/>
    <col min="5" max="5" width="11.54296875" customWidth="1"/>
    <col min="6" max="7" width="11.90625" customWidth="1"/>
    <col min="8" max="8" width="11" customWidth="1"/>
    <col min="9" max="9" width="9.6328125" customWidth="1"/>
    <col min="10" max="10" width="10.08984375" customWidth="1"/>
    <col min="11" max="11" width="10" customWidth="1"/>
    <col min="12" max="12" width="10.08984375" customWidth="1"/>
    <col min="13" max="13" width="10.81640625" customWidth="1"/>
    <col min="14" max="14" width="10.453125" customWidth="1"/>
    <col min="15" max="15" width="11.1796875" customWidth="1"/>
    <col min="16" max="16" width="11" customWidth="1"/>
    <col min="17" max="17" width="10.90625" customWidth="1"/>
    <col min="18" max="18" width="10.1796875" customWidth="1"/>
    <col min="19" max="31" width="9.08984375" style="3"/>
  </cols>
  <sheetData>
    <row r="1" spans="1:31" ht="15" thickBot="1" x14ac:dyDescent="0.4"/>
    <row r="2" spans="1:31" x14ac:dyDescent="0.35">
      <c r="A2" s="77"/>
      <c r="B2" s="109" t="s">
        <v>4</v>
      </c>
      <c r="C2" s="101" t="s">
        <v>5</v>
      </c>
      <c r="D2" s="124" t="s">
        <v>90</v>
      </c>
      <c r="E2" s="125"/>
      <c r="F2" s="124" t="s">
        <v>91</v>
      </c>
      <c r="G2" s="127"/>
      <c r="H2" s="128"/>
      <c r="I2" s="124" t="s">
        <v>92</v>
      </c>
      <c r="J2" s="125"/>
      <c r="K2" s="124" t="s">
        <v>93</v>
      </c>
      <c r="L2" s="125"/>
      <c r="M2" s="124" t="s">
        <v>95</v>
      </c>
      <c r="N2" s="125"/>
      <c r="O2" s="124" t="s">
        <v>96</v>
      </c>
      <c r="P2" s="125"/>
      <c r="Q2" s="126" t="s">
        <v>94</v>
      </c>
      <c r="R2" s="125"/>
    </row>
    <row r="3" spans="1:31" ht="21" x14ac:dyDescent="0.5">
      <c r="A3" s="97"/>
      <c r="B3" s="110">
        <v>2020</v>
      </c>
      <c r="C3" s="102">
        <v>2014</v>
      </c>
      <c r="D3" s="43" t="s">
        <v>18</v>
      </c>
      <c r="E3" s="44" t="s">
        <v>19</v>
      </c>
      <c r="F3" s="64" t="s">
        <v>18</v>
      </c>
      <c r="G3" s="5" t="s">
        <v>19</v>
      </c>
      <c r="H3" s="65" t="s">
        <v>80</v>
      </c>
      <c r="I3" s="43" t="s">
        <v>18</v>
      </c>
      <c r="J3" s="44" t="s">
        <v>19</v>
      </c>
      <c r="K3" s="43" t="s">
        <v>18</v>
      </c>
      <c r="L3" s="44" t="s">
        <v>19</v>
      </c>
      <c r="M3" s="43" t="s">
        <v>18</v>
      </c>
      <c r="N3" s="44" t="s">
        <v>19</v>
      </c>
      <c r="O3" s="43" t="s">
        <v>18</v>
      </c>
      <c r="P3" s="44" t="s">
        <v>19</v>
      </c>
      <c r="Q3" s="43" t="s">
        <v>18</v>
      </c>
      <c r="R3" s="44" t="s">
        <v>19</v>
      </c>
    </row>
    <row r="4" spans="1:31" ht="18.649999999999999" customHeight="1" x14ac:dyDescent="0.5">
      <c r="A4" s="97" t="s">
        <v>89</v>
      </c>
      <c r="B4" s="120"/>
      <c r="C4" s="102"/>
      <c r="D4" s="78"/>
      <c r="E4" s="79"/>
      <c r="F4" s="66"/>
      <c r="G4" s="42"/>
      <c r="H4" s="67"/>
      <c r="I4" s="45">
        <f t="shared" ref="I4:Q4" si="0">SUM(I5:I48)/44</f>
        <v>1.145272727272727</v>
      </c>
      <c r="J4" s="46">
        <f>SUM(J5:J48)/43</f>
        <v>1.2750232558139534</v>
      </c>
      <c r="K4" s="45">
        <f t="shared" si="0"/>
        <v>1.6488636363636366</v>
      </c>
      <c r="L4" s="46">
        <f>SUM(L5:L48)/43</f>
        <v>1.8430697674418604</v>
      </c>
      <c r="M4" s="45">
        <f t="shared" si="0"/>
        <v>1.3743272727272726</v>
      </c>
      <c r="N4" s="46">
        <f>SUM(N5:N48)/43</f>
        <v>1.5300279069767442</v>
      </c>
      <c r="O4" s="45">
        <f t="shared" si="0"/>
        <v>1.9786363636363633</v>
      </c>
      <c r="P4" s="46">
        <f>SUM(P5:P48)/43</f>
        <v>2.2116837209302331</v>
      </c>
      <c r="Q4" s="45">
        <f t="shared" si="0"/>
        <v>3.3529636363636368</v>
      </c>
      <c r="R4" s="46">
        <f>SUM(R5:R48)/43</f>
        <v>3.7417116279069766</v>
      </c>
    </row>
    <row r="5" spans="1:31" s="3" customFormat="1" x14ac:dyDescent="0.35">
      <c r="A5" s="98" t="s">
        <v>72</v>
      </c>
      <c r="B5" s="111">
        <v>219.173</v>
      </c>
      <c r="C5" s="103">
        <v>109.489</v>
      </c>
      <c r="D5" s="47">
        <v>48.417999999999999</v>
      </c>
      <c r="E5" s="48">
        <v>19.596</v>
      </c>
      <c r="F5" s="47">
        <v>44.917000000000002</v>
      </c>
      <c r="G5" s="68">
        <v>18.488</v>
      </c>
      <c r="H5" s="48"/>
      <c r="I5" s="47">
        <v>1.4610000000000001</v>
      </c>
      <c r="J5" s="48">
        <v>1.4610000000000001</v>
      </c>
      <c r="K5" s="47">
        <v>1.859</v>
      </c>
      <c r="L5" s="48">
        <v>1.964</v>
      </c>
      <c r="M5" s="51">
        <f t="shared" ref="M5:P5" si="1">I5*1.2</f>
        <v>1.7532000000000001</v>
      </c>
      <c r="N5" s="52">
        <f t="shared" si="1"/>
        <v>1.7532000000000001</v>
      </c>
      <c r="O5" s="51">
        <f t="shared" si="1"/>
        <v>2.2307999999999999</v>
      </c>
      <c r="P5" s="52">
        <f t="shared" si="1"/>
        <v>2.3567999999999998</v>
      </c>
      <c r="Q5" s="51">
        <f>M5+O5</f>
        <v>3.984</v>
      </c>
      <c r="R5" s="52">
        <f>N5+P5</f>
        <v>4.1099999999999994</v>
      </c>
    </row>
    <row r="6" spans="1:31" x14ac:dyDescent="0.35">
      <c r="A6" s="98" t="s">
        <v>55</v>
      </c>
      <c r="B6" s="111">
        <v>2394.8939999999998</v>
      </c>
      <c r="C6" s="103">
        <v>1662.13</v>
      </c>
      <c r="D6" s="69">
        <v>749.95100000000002</v>
      </c>
      <c r="E6" s="70">
        <v>169.91300000000001</v>
      </c>
      <c r="F6" s="69">
        <v>691.84400000000005</v>
      </c>
      <c r="G6" s="40">
        <v>142.947</v>
      </c>
      <c r="H6" s="70"/>
      <c r="I6" s="55">
        <v>1.204</v>
      </c>
      <c r="J6" s="56">
        <v>1.2170000000000001</v>
      </c>
      <c r="K6" s="55">
        <v>1.4870000000000001</v>
      </c>
      <c r="L6" s="56">
        <v>1.794</v>
      </c>
      <c r="M6" s="51">
        <f t="shared" ref="M6:M48" si="2">I6*1.2</f>
        <v>1.4447999999999999</v>
      </c>
      <c r="N6" s="52">
        <f t="shared" ref="N6:N48" si="3">J6*1.2</f>
        <v>1.4604000000000001</v>
      </c>
      <c r="O6" s="51">
        <f t="shared" ref="O6:O48" si="4">K6*1.2</f>
        <v>1.7844</v>
      </c>
      <c r="P6" s="52">
        <f t="shared" ref="P6:P48" si="5">L6*1.2</f>
        <v>2.1528</v>
      </c>
      <c r="Q6" s="51">
        <f t="shared" ref="Q6:Q48" si="6">M6+O6</f>
        <v>3.2291999999999996</v>
      </c>
      <c r="R6" s="52">
        <f t="shared" ref="R6:R48" si="7">N6+P6</f>
        <v>3.6132</v>
      </c>
    </row>
    <row r="7" spans="1:31" s="13" customFormat="1" x14ac:dyDescent="0.35">
      <c r="A7" s="98" t="s">
        <v>73</v>
      </c>
      <c r="B7" s="112">
        <v>302.68799999999999</v>
      </c>
      <c r="C7" s="104">
        <v>233.28800000000001</v>
      </c>
      <c r="D7" s="49">
        <v>203.84100000000001</v>
      </c>
      <c r="E7" s="50">
        <v>0</v>
      </c>
      <c r="F7" s="49">
        <v>189.24100000000001</v>
      </c>
      <c r="G7" s="71">
        <v>0</v>
      </c>
      <c r="H7" s="50"/>
      <c r="I7" s="49">
        <v>0.82</v>
      </c>
      <c r="J7" s="50"/>
      <c r="K7" s="49">
        <v>0.66</v>
      </c>
      <c r="L7" s="50"/>
      <c r="M7" s="60">
        <f t="shared" si="2"/>
        <v>0.98399999999999987</v>
      </c>
      <c r="N7" s="61">
        <f t="shared" si="3"/>
        <v>0</v>
      </c>
      <c r="O7" s="60">
        <f t="shared" si="4"/>
        <v>0.79200000000000004</v>
      </c>
      <c r="P7" s="145">
        <f t="shared" si="5"/>
        <v>0</v>
      </c>
      <c r="Q7" s="146">
        <f t="shared" si="6"/>
        <v>1.7759999999999998</v>
      </c>
      <c r="R7" s="145">
        <f t="shared" si="7"/>
        <v>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x14ac:dyDescent="0.35">
      <c r="A8" s="98" t="s">
        <v>84</v>
      </c>
      <c r="B8" s="111">
        <v>1442.0930000000001</v>
      </c>
      <c r="C8" s="103">
        <v>1187.9110000000001</v>
      </c>
      <c r="D8" s="47">
        <v>442.96499999999997</v>
      </c>
      <c r="E8" s="48">
        <v>168.56299999999999</v>
      </c>
      <c r="F8" s="47">
        <v>425.19200000000001</v>
      </c>
      <c r="G8" s="68">
        <v>158.839</v>
      </c>
      <c r="H8" s="48"/>
      <c r="I8" s="51">
        <v>0.98</v>
      </c>
      <c r="J8" s="52">
        <v>0.98</v>
      </c>
      <c r="K8" s="51">
        <v>1.419</v>
      </c>
      <c r="L8" s="52">
        <v>1.419</v>
      </c>
      <c r="M8" s="51">
        <f t="shared" si="2"/>
        <v>1.1759999999999999</v>
      </c>
      <c r="N8" s="52">
        <f t="shared" si="3"/>
        <v>1.1759999999999999</v>
      </c>
      <c r="O8" s="51">
        <f t="shared" si="4"/>
        <v>1.7028000000000001</v>
      </c>
      <c r="P8" s="52">
        <f t="shared" si="5"/>
        <v>1.7028000000000001</v>
      </c>
      <c r="Q8" s="51">
        <f t="shared" si="6"/>
        <v>2.8788</v>
      </c>
      <c r="R8" s="52">
        <f t="shared" si="7"/>
        <v>2.8788</v>
      </c>
    </row>
    <row r="9" spans="1:31" x14ac:dyDescent="0.35">
      <c r="A9" s="98" t="s">
        <v>27</v>
      </c>
      <c r="B9" s="111">
        <v>84.602999999999994</v>
      </c>
      <c r="C9" s="103">
        <v>1187.9110000000001</v>
      </c>
      <c r="D9" s="47">
        <v>22.823</v>
      </c>
      <c r="E9" s="48">
        <v>5.12</v>
      </c>
      <c r="F9" s="47">
        <v>7.7809999999999997</v>
      </c>
      <c r="G9" s="68">
        <v>3.78</v>
      </c>
      <c r="H9" s="48"/>
      <c r="I9" s="51">
        <v>2</v>
      </c>
      <c r="J9" s="52">
        <v>2</v>
      </c>
      <c r="K9" s="51">
        <v>3</v>
      </c>
      <c r="L9" s="52">
        <v>3</v>
      </c>
      <c r="M9" s="51">
        <f t="shared" si="2"/>
        <v>2.4</v>
      </c>
      <c r="N9" s="52">
        <f t="shared" si="3"/>
        <v>2.4</v>
      </c>
      <c r="O9" s="51">
        <f t="shared" si="4"/>
        <v>3.5999999999999996</v>
      </c>
      <c r="P9" s="52">
        <f t="shared" si="5"/>
        <v>3.5999999999999996</v>
      </c>
      <c r="Q9" s="51">
        <f t="shared" si="6"/>
        <v>6</v>
      </c>
      <c r="R9" s="52">
        <f t="shared" si="7"/>
        <v>6</v>
      </c>
    </row>
    <row r="10" spans="1:31" s="18" customFormat="1" x14ac:dyDescent="0.35">
      <c r="A10" s="98" t="s">
        <v>57</v>
      </c>
      <c r="B10" s="112">
        <v>235.37899999999999</v>
      </c>
      <c r="C10" s="104">
        <v>156.61199999999999</v>
      </c>
      <c r="D10" s="49">
        <v>49.582999999999998</v>
      </c>
      <c r="E10" s="50">
        <v>19.324999999999999</v>
      </c>
      <c r="F10" s="49">
        <v>47.966000000000001</v>
      </c>
      <c r="G10" s="71">
        <v>15.336</v>
      </c>
      <c r="H10" s="50"/>
      <c r="I10" s="49">
        <v>1.45</v>
      </c>
      <c r="J10" s="50">
        <v>1.45</v>
      </c>
      <c r="K10" s="49">
        <v>2.2000000000000002</v>
      </c>
      <c r="L10" s="50">
        <v>2.2000000000000002</v>
      </c>
      <c r="M10" s="60">
        <f t="shared" si="2"/>
        <v>1.74</v>
      </c>
      <c r="N10" s="61">
        <f t="shared" si="3"/>
        <v>1.74</v>
      </c>
      <c r="O10" s="60">
        <f t="shared" si="4"/>
        <v>2.64</v>
      </c>
      <c r="P10" s="61">
        <f t="shared" si="5"/>
        <v>2.64</v>
      </c>
      <c r="Q10" s="146">
        <f t="shared" si="6"/>
        <v>4.38</v>
      </c>
      <c r="R10" s="145">
        <f t="shared" si="7"/>
        <v>4.38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x14ac:dyDescent="0.35">
      <c r="A11" s="98" t="s">
        <v>59</v>
      </c>
      <c r="B11" s="111">
        <v>936.52499999999998</v>
      </c>
      <c r="C11" s="103">
        <v>5332.19</v>
      </c>
      <c r="D11" s="51">
        <v>204.78200000000001</v>
      </c>
      <c r="E11" s="52">
        <v>61.131999999999998</v>
      </c>
      <c r="F11" s="47">
        <v>195.16900000000001</v>
      </c>
      <c r="G11" s="68">
        <v>91.643000000000001</v>
      </c>
      <c r="H11" s="48">
        <v>31.905999999999999</v>
      </c>
      <c r="I11" s="47">
        <v>1.329</v>
      </c>
      <c r="J11" s="48">
        <v>1.3029999999999999</v>
      </c>
      <c r="K11" s="47">
        <v>2.0230000000000001</v>
      </c>
      <c r="L11" s="48">
        <v>2.0190000000000001</v>
      </c>
      <c r="M11" s="51">
        <f t="shared" si="2"/>
        <v>1.5948</v>
      </c>
      <c r="N11" s="52">
        <f t="shared" si="3"/>
        <v>1.5635999999999999</v>
      </c>
      <c r="O11" s="51">
        <f t="shared" si="4"/>
        <v>2.4276</v>
      </c>
      <c r="P11" s="52">
        <f t="shared" si="5"/>
        <v>2.4228000000000001</v>
      </c>
      <c r="Q11" s="51">
        <f t="shared" si="6"/>
        <v>4.0224000000000002</v>
      </c>
      <c r="R11" s="52">
        <f t="shared" si="7"/>
        <v>3.9863999999999997</v>
      </c>
    </row>
    <row r="12" spans="1:31" s="18" customFormat="1" x14ac:dyDescent="0.35">
      <c r="A12" s="98" t="s">
        <v>58</v>
      </c>
      <c r="B12" s="111">
        <v>7041.01</v>
      </c>
      <c r="C12" s="103">
        <v>436.286</v>
      </c>
      <c r="D12" s="47">
        <v>1889.3109999999999</v>
      </c>
      <c r="E12" s="48">
        <v>392.88600000000002</v>
      </c>
      <c r="F12" s="47">
        <v>1758.7249999999999</v>
      </c>
      <c r="G12" s="68">
        <v>2439.078</v>
      </c>
      <c r="H12" s="48"/>
      <c r="I12" s="47">
        <v>1.1539999999999999</v>
      </c>
      <c r="J12" s="48">
        <v>1.4790000000000001</v>
      </c>
      <c r="K12" s="47">
        <v>0.94499999999999995</v>
      </c>
      <c r="L12" s="48">
        <v>0.872</v>
      </c>
      <c r="M12" s="51">
        <f t="shared" si="2"/>
        <v>1.3847999999999998</v>
      </c>
      <c r="N12" s="52">
        <f t="shared" si="3"/>
        <v>1.7748000000000002</v>
      </c>
      <c r="O12" s="51">
        <f t="shared" si="4"/>
        <v>1.1339999999999999</v>
      </c>
      <c r="P12" s="52">
        <f t="shared" si="5"/>
        <v>1.0464</v>
      </c>
      <c r="Q12" s="51">
        <f t="shared" si="6"/>
        <v>2.5187999999999997</v>
      </c>
      <c r="R12" s="52">
        <f t="shared" si="7"/>
        <v>2.8212000000000002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s="3" customFormat="1" x14ac:dyDescent="0.35">
      <c r="A13" s="98" t="s">
        <v>28</v>
      </c>
      <c r="B13" s="112">
        <v>290.07299999999998</v>
      </c>
      <c r="C13" s="104">
        <v>225.67</v>
      </c>
      <c r="D13" s="49">
        <v>80.082999999999998</v>
      </c>
      <c r="E13" s="50">
        <v>26.529</v>
      </c>
      <c r="F13" s="49">
        <v>78.37</v>
      </c>
      <c r="G13" s="71">
        <v>17.55</v>
      </c>
      <c r="H13" s="50"/>
      <c r="I13" s="49">
        <v>0.89</v>
      </c>
      <c r="J13" s="50">
        <v>0.89</v>
      </c>
      <c r="K13" s="49">
        <v>1.99</v>
      </c>
      <c r="L13" s="50">
        <v>1.99</v>
      </c>
      <c r="M13" s="60">
        <f t="shared" si="2"/>
        <v>1.0680000000000001</v>
      </c>
      <c r="N13" s="61">
        <f t="shared" si="3"/>
        <v>1.0680000000000001</v>
      </c>
      <c r="O13" s="60">
        <f t="shared" si="4"/>
        <v>2.3879999999999999</v>
      </c>
      <c r="P13" s="61">
        <f t="shared" si="5"/>
        <v>2.3879999999999999</v>
      </c>
      <c r="Q13" s="146">
        <f t="shared" si="6"/>
        <v>3.456</v>
      </c>
      <c r="R13" s="145">
        <f t="shared" si="7"/>
        <v>3.456</v>
      </c>
    </row>
    <row r="14" spans="1:31" x14ac:dyDescent="0.35">
      <c r="A14" s="98" t="s">
        <v>74</v>
      </c>
      <c r="B14" s="111">
        <v>319.43299999999999</v>
      </c>
      <c r="C14" s="103">
        <v>335.61399999999998</v>
      </c>
      <c r="D14" s="47">
        <v>81.001999999999995</v>
      </c>
      <c r="E14" s="48">
        <v>17.318999999999999</v>
      </c>
      <c r="F14" s="47">
        <v>11.497</v>
      </c>
      <c r="G14" s="68">
        <v>17.018999999999998</v>
      </c>
      <c r="H14" s="48">
        <v>68.519000000000005</v>
      </c>
      <c r="I14" s="47">
        <v>1.29</v>
      </c>
      <c r="J14" s="48">
        <v>1.29</v>
      </c>
      <c r="K14" s="47">
        <v>1.75</v>
      </c>
      <c r="L14" s="48">
        <v>1.75</v>
      </c>
      <c r="M14" s="51">
        <f t="shared" si="2"/>
        <v>1.548</v>
      </c>
      <c r="N14" s="52">
        <f t="shared" si="3"/>
        <v>1.548</v>
      </c>
      <c r="O14" s="51">
        <f t="shared" si="4"/>
        <v>2.1</v>
      </c>
      <c r="P14" s="52">
        <f t="shared" si="5"/>
        <v>2.1</v>
      </c>
      <c r="Q14" s="51">
        <f t="shared" si="6"/>
        <v>3.6480000000000001</v>
      </c>
      <c r="R14" s="52">
        <f t="shared" si="7"/>
        <v>3.6480000000000001</v>
      </c>
    </row>
    <row r="15" spans="1:31" s="18" customFormat="1" x14ac:dyDescent="0.35">
      <c r="A15" s="98" t="s">
        <v>30</v>
      </c>
      <c r="B15" s="111">
        <v>1189.057</v>
      </c>
      <c r="C15" s="103"/>
      <c r="D15" s="47">
        <v>321.71199999999999</v>
      </c>
      <c r="E15" s="48">
        <v>89.572999999999993</v>
      </c>
      <c r="F15" s="47">
        <v>381.92200000000003</v>
      </c>
      <c r="G15" s="68">
        <v>114.251</v>
      </c>
      <c r="H15" s="48">
        <v>3.0790000000000002</v>
      </c>
      <c r="I15" s="47">
        <v>1.1200000000000001</v>
      </c>
      <c r="J15" s="48">
        <v>1.1200000000000001</v>
      </c>
      <c r="K15" s="47">
        <v>1.37</v>
      </c>
      <c r="L15" s="48">
        <v>1.37</v>
      </c>
      <c r="M15" s="51">
        <f t="shared" si="2"/>
        <v>1.3440000000000001</v>
      </c>
      <c r="N15" s="52">
        <f t="shared" si="3"/>
        <v>1.3440000000000001</v>
      </c>
      <c r="O15" s="51">
        <f t="shared" si="4"/>
        <v>1.6440000000000001</v>
      </c>
      <c r="P15" s="52">
        <f t="shared" si="5"/>
        <v>1.6440000000000001</v>
      </c>
      <c r="Q15" s="51">
        <f t="shared" si="6"/>
        <v>2.9880000000000004</v>
      </c>
      <c r="R15" s="52">
        <f t="shared" si="7"/>
        <v>2.9880000000000004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x14ac:dyDescent="0.35">
      <c r="A16" s="98" t="s">
        <v>31</v>
      </c>
      <c r="B16" s="112">
        <v>665.59900000000005</v>
      </c>
      <c r="C16" s="104">
        <v>838.03800000000001</v>
      </c>
      <c r="D16" s="49">
        <v>191.255</v>
      </c>
      <c r="E16" s="50">
        <v>22.474</v>
      </c>
      <c r="F16" s="49">
        <v>179.30600000000001</v>
      </c>
      <c r="G16" s="71">
        <v>17.137</v>
      </c>
      <c r="H16" s="50"/>
      <c r="I16" s="49">
        <v>1.32</v>
      </c>
      <c r="J16" s="50">
        <v>1.83</v>
      </c>
      <c r="K16" s="57">
        <v>1.81</v>
      </c>
      <c r="L16" s="50">
        <v>2.77</v>
      </c>
      <c r="M16" s="60">
        <f t="shared" si="2"/>
        <v>1.5840000000000001</v>
      </c>
      <c r="N16" s="61">
        <f t="shared" si="3"/>
        <v>2.1960000000000002</v>
      </c>
      <c r="O16" s="60">
        <f t="shared" si="4"/>
        <v>2.1720000000000002</v>
      </c>
      <c r="P16" s="61">
        <f t="shared" si="5"/>
        <v>3.3239999999999998</v>
      </c>
      <c r="Q16" s="146">
        <f t="shared" si="6"/>
        <v>3.7560000000000002</v>
      </c>
      <c r="R16" s="145">
        <f t="shared" si="7"/>
        <v>5.52</v>
      </c>
    </row>
    <row r="17" spans="1:31" s="13" customFormat="1" x14ac:dyDescent="0.35">
      <c r="A17" s="98" t="s">
        <v>32</v>
      </c>
      <c r="B17" s="111">
        <v>569.51300000000003</v>
      </c>
      <c r="C17" s="103">
        <v>402.20400000000001</v>
      </c>
      <c r="D17" s="47">
        <v>114.956</v>
      </c>
      <c r="E17" s="48">
        <v>42.457999999999998</v>
      </c>
      <c r="F17" s="47">
        <v>104.02500000000001</v>
      </c>
      <c r="G17" s="68">
        <v>49.073999999999998</v>
      </c>
      <c r="H17" s="48"/>
      <c r="I17" s="47">
        <v>1.4</v>
      </c>
      <c r="J17" s="48">
        <v>1.55</v>
      </c>
      <c r="K17" s="47">
        <v>2.36</v>
      </c>
      <c r="L17" s="48">
        <v>2.65</v>
      </c>
      <c r="M17" s="51">
        <f t="shared" si="2"/>
        <v>1.68</v>
      </c>
      <c r="N17" s="52">
        <f t="shared" si="3"/>
        <v>1.8599999999999999</v>
      </c>
      <c r="O17" s="51">
        <f t="shared" si="4"/>
        <v>2.8319999999999999</v>
      </c>
      <c r="P17" s="52">
        <f t="shared" si="5"/>
        <v>3.1799999999999997</v>
      </c>
      <c r="Q17" s="51">
        <f t="shared" si="6"/>
        <v>4.5119999999999996</v>
      </c>
      <c r="R17" s="52">
        <f t="shared" si="7"/>
        <v>5.0399999999999991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18" customFormat="1" x14ac:dyDescent="0.35">
      <c r="A18" s="98" t="s">
        <v>33</v>
      </c>
      <c r="B18" s="111">
        <v>495.73200000000003</v>
      </c>
      <c r="C18" s="103">
        <v>375.63499999999999</v>
      </c>
      <c r="D18" s="47">
        <v>106.105</v>
      </c>
      <c r="E18" s="48">
        <v>27.113</v>
      </c>
      <c r="F18" s="47">
        <v>99.683999999999997</v>
      </c>
      <c r="G18" s="68">
        <v>24.158000000000001</v>
      </c>
      <c r="H18" s="48"/>
      <c r="I18" s="47">
        <v>1.36</v>
      </c>
      <c r="J18" s="48">
        <v>1.36</v>
      </c>
      <c r="K18" s="47">
        <v>2.54</v>
      </c>
      <c r="L18" s="48">
        <v>2.54</v>
      </c>
      <c r="M18" s="51">
        <f t="shared" si="2"/>
        <v>1.6320000000000001</v>
      </c>
      <c r="N18" s="52">
        <f t="shared" si="3"/>
        <v>1.6320000000000001</v>
      </c>
      <c r="O18" s="51">
        <f t="shared" si="4"/>
        <v>3.048</v>
      </c>
      <c r="P18" s="52">
        <f t="shared" si="5"/>
        <v>3.048</v>
      </c>
      <c r="Q18" s="51">
        <f t="shared" si="6"/>
        <v>4.68</v>
      </c>
      <c r="R18" s="52">
        <f t="shared" si="7"/>
        <v>4.68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13" customFormat="1" x14ac:dyDescent="0.35">
      <c r="A19" s="99" t="s">
        <v>82</v>
      </c>
      <c r="B19" s="112">
        <v>2557.3310000000001</v>
      </c>
      <c r="C19" s="104">
        <v>374.93400000000003</v>
      </c>
      <c r="D19" s="49">
        <v>458.15899999999999</v>
      </c>
      <c r="E19" s="50">
        <v>287.303</v>
      </c>
      <c r="F19" s="49">
        <v>452.49400000000003</v>
      </c>
      <c r="G19" s="71">
        <v>401.62700000000001</v>
      </c>
      <c r="H19" s="50"/>
      <c r="I19" s="49">
        <v>0.97399999999999998</v>
      </c>
      <c r="J19" s="50">
        <v>1.032</v>
      </c>
      <c r="K19" s="49">
        <v>1.859</v>
      </c>
      <c r="L19" s="50">
        <v>2.0179999999999998</v>
      </c>
      <c r="M19" s="60">
        <f t="shared" si="2"/>
        <v>1.1687999999999998</v>
      </c>
      <c r="N19" s="61">
        <f t="shared" si="3"/>
        <v>1.2383999999999999</v>
      </c>
      <c r="O19" s="60">
        <f t="shared" si="4"/>
        <v>2.2307999999999999</v>
      </c>
      <c r="P19" s="61">
        <f t="shared" si="5"/>
        <v>2.4215999999999998</v>
      </c>
      <c r="Q19" s="146">
        <f t="shared" si="6"/>
        <v>3.3995999999999995</v>
      </c>
      <c r="R19" s="145">
        <f t="shared" si="7"/>
        <v>3.6599999999999997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31" customFormat="1" x14ac:dyDescent="0.35">
      <c r="A20" s="98" t="s">
        <v>83</v>
      </c>
      <c r="B20" s="113">
        <v>469.79500000000002</v>
      </c>
      <c r="C20" s="105">
        <v>2195.241</v>
      </c>
      <c r="D20" s="72">
        <v>122.782</v>
      </c>
      <c r="E20" s="74">
        <v>43.158000000000001</v>
      </c>
      <c r="F20" s="72">
        <v>119.146</v>
      </c>
      <c r="G20" s="73">
        <v>34.539000000000001</v>
      </c>
      <c r="H20" s="74"/>
      <c r="I20" s="58">
        <v>1.36</v>
      </c>
      <c r="J20" s="59">
        <v>1.429</v>
      </c>
      <c r="K20" s="58">
        <v>1.5649999999999999</v>
      </c>
      <c r="L20" s="59">
        <v>1.583</v>
      </c>
      <c r="M20" s="51">
        <f t="shared" si="2"/>
        <v>1.6320000000000001</v>
      </c>
      <c r="N20" s="52">
        <f t="shared" si="3"/>
        <v>1.7148000000000001</v>
      </c>
      <c r="O20" s="51">
        <f t="shared" si="4"/>
        <v>1.8779999999999999</v>
      </c>
      <c r="P20" s="52">
        <f t="shared" si="5"/>
        <v>1.8996</v>
      </c>
      <c r="Q20" s="51">
        <f t="shared" si="6"/>
        <v>3.51</v>
      </c>
      <c r="R20" s="52">
        <f t="shared" si="7"/>
        <v>3.6143999999999998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13" customFormat="1" x14ac:dyDescent="0.35">
      <c r="A21" s="98" t="s">
        <v>62</v>
      </c>
      <c r="B21" s="114">
        <v>948.10599999999999</v>
      </c>
      <c r="C21" s="106" t="e">
        <f>#REF!+#REF!+#REF!+#REF!+#REF!+#REF!+#REF!+#REF!+#REF!+#REF!+#REF!+#REF!</f>
        <v>#REF!</v>
      </c>
      <c r="D21" s="47">
        <v>324.34100000000001</v>
      </c>
      <c r="E21" s="48">
        <v>30.163</v>
      </c>
      <c r="F21" s="47">
        <v>290.51100000000002</v>
      </c>
      <c r="G21" s="68">
        <v>14.148</v>
      </c>
      <c r="H21" s="48"/>
      <c r="I21" s="47">
        <v>1.21</v>
      </c>
      <c r="J21" s="48">
        <v>1.43</v>
      </c>
      <c r="K21" s="47">
        <v>1.99</v>
      </c>
      <c r="L21" s="48">
        <v>2.23</v>
      </c>
      <c r="M21" s="51">
        <f t="shared" si="2"/>
        <v>1.452</v>
      </c>
      <c r="N21" s="52">
        <f t="shared" si="3"/>
        <v>1.716</v>
      </c>
      <c r="O21" s="51">
        <f t="shared" si="4"/>
        <v>2.3879999999999999</v>
      </c>
      <c r="P21" s="52">
        <f t="shared" si="5"/>
        <v>2.6759999999999997</v>
      </c>
      <c r="Q21" s="51">
        <f t="shared" si="6"/>
        <v>3.84</v>
      </c>
      <c r="R21" s="52">
        <f t="shared" si="7"/>
        <v>4.3919999999999995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x14ac:dyDescent="0.35">
      <c r="A22" s="98" t="s">
        <v>75</v>
      </c>
      <c r="B22" s="112">
        <v>1013.826</v>
      </c>
      <c r="C22" s="104">
        <v>607.24099999999999</v>
      </c>
      <c r="D22" s="49">
        <v>201.35900000000001</v>
      </c>
      <c r="E22" s="50">
        <v>124.34</v>
      </c>
      <c r="F22" s="49">
        <v>163.52600000000001</v>
      </c>
      <c r="G22" s="71">
        <v>184.684</v>
      </c>
      <c r="H22" s="50"/>
      <c r="I22" s="49">
        <v>0.65100000000000002</v>
      </c>
      <c r="J22" s="50">
        <v>1.407</v>
      </c>
      <c r="K22" s="49">
        <v>1.5329999999999999</v>
      </c>
      <c r="L22" s="50">
        <v>2.2240000000000002</v>
      </c>
      <c r="M22" s="60">
        <f t="shared" si="2"/>
        <v>0.78120000000000001</v>
      </c>
      <c r="N22" s="61">
        <f t="shared" si="3"/>
        <v>1.6883999999999999</v>
      </c>
      <c r="O22" s="60">
        <f t="shared" si="4"/>
        <v>1.8395999999999999</v>
      </c>
      <c r="P22" s="61">
        <f t="shared" si="5"/>
        <v>2.6688000000000001</v>
      </c>
      <c r="Q22" s="146">
        <f t="shared" si="6"/>
        <v>2.6208</v>
      </c>
      <c r="R22" s="145">
        <f t="shared" si="7"/>
        <v>4.3571999999999997</v>
      </c>
    </row>
    <row r="23" spans="1:31" x14ac:dyDescent="0.35">
      <c r="A23" s="98" t="s">
        <v>71</v>
      </c>
      <c r="B23" s="111">
        <v>476.06200000000001</v>
      </c>
      <c r="C23" s="103">
        <v>607.24099999999999</v>
      </c>
      <c r="D23" s="47">
        <v>151.38999999999999</v>
      </c>
      <c r="E23" s="48">
        <v>20.643999999999998</v>
      </c>
      <c r="F23" s="47">
        <v>140.83099999999999</v>
      </c>
      <c r="G23" s="68">
        <v>19.204000000000001</v>
      </c>
      <c r="H23" s="48"/>
      <c r="I23" s="47">
        <v>1.08</v>
      </c>
      <c r="J23" s="48">
        <v>1.08</v>
      </c>
      <c r="K23" s="47">
        <v>1.92</v>
      </c>
      <c r="L23" s="48">
        <v>1.92</v>
      </c>
      <c r="M23" s="51">
        <f t="shared" si="2"/>
        <v>1.296</v>
      </c>
      <c r="N23" s="52">
        <f t="shared" si="3"/>
        <v>1.296</v>
      </c>
      <c r="O23" s="51">
        <f t="shared" si="4"/>
        <v>2.3039999999999998</v>
      </c>
      <c r="P23" s="52">
        <f t="shared" si="5"/>
        <v>2.3039999999999998</v>
      </c>
      <c r="Q23" s="51">
        <f t="shared" si="6"/>
        <v>3.5999999999999996</v>
      </c>
      <c r="R23" s="52">
        <f t="shared" si="7"/>
        <v>3.5999999999999996</v>
      </c>
    </row>
    <row r="24" spans="1:31" s="18" customFormat="1" x14ac:dyDescent="0.35">
      <c r="A24" s="98" t="s">
        <v>35</v>
      </c>
      <c r="B24" s="111">
        <v>782.40700000000004</v>
      </c>
      <c r="C24" s="103">
        <v>1084.577</v>
      </c>
      <c r="D24" s="47">
        <v>182.13200000000001</v>
      </c>
      <c r="E24" s="48">
        <v>72.385000000000005</v>
      </c>
      <c r="F24" s="47">
        <v>201.369</v>
      </c>
      <c r="G24" s="68">
        <v>33.377000000000002</v>
      </c>
      <c r="H24" s="48"/>
      <c r="I24" s="47">
        <v>1.401</v>
      </c>
      <c r="J24" s="48">
        <v>1.401</v>
      </c>
      <c r="K24" s="47">
        <v>1.8140000000000001</v>
      </c>
      <c r="L24" s="48">
        <v>1.8140000000000001</v>
      </c>
      <c r="M24" s="51">
        <f t="shared" si="2"/>
        <v>1.6812</v>
      </c>
      <c r="N24" s="52">
        <f t="shared" si="3"/>
        <v>1.6812</v>
      </c>
      <c r="O24" s="51">
        <f t="shared" si="4"/>
        <v>2.1768000000000001</v>
      </c>
      <c r="P24" s="52">
        <f t="shared" si="5"/>
        <v>2.1768000000000001</v>
      </c>
      <c r="Q24" s="51">
        <f t="shared" si="6"/>
        <v>3.8580000000000001</v>
      </c>
      <c r="R24" s="52">
        <f t="shared" si="7"/>
        <v>3.8580000000000001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x14ac:dyDescent="0.35">
      <c r="A25" s="98" t="s">
        <v>76</v>
      </c>
      <c r="B25" s="112">
        <v>4134.9440000000004</v>
      </c>
      <c r="C25" s="104">
        <v>4612.1769999999997</v>
      </c>
      <c r="D25" s="49">
        <v>2215.2429999999999</v>
      </c>
      <c r="E25" s="50">
        <v>417.14400000000001</v>
      </c>
      <c r="F25" s="49">
        <v>2203.4580000000001</v>
      </c>
      <c r="G25" s="71">
        <v>440.34199999999998</v>
      </c>
      <c r="H25" s="50">
        <v>535.77499999999998</v>
      </c>
      <c r="I25" s="49">
        <v>0.68700000000000006</v>
      </c>
      <c r="J25" s="50">
        <v>0.80900000000000005</v>
      </c>
      <c r="K25" s="49">
        <v>0.82699999999999996</v>
      </c>
      <c r="L25" s="50">
        <v>0.92200000000000004</v>
      </c>
      <c r="M25" s="60">
        <f t="shared" si="2"/>
        <v>0.82440000000000002</v>
      </c>
      <c r="N25" s="61">
        <f t="shared" si="3"/>
        <v>0.9708</v>
      </c>
      <c r="O25" s="60">
        <f t="shared" si="4"/>
        <v>0.99239999999999995</v>
      </c>
      <c r="P25" s="61">
        <f t="shared" si="5"/>
        <v>1.1064000000000001</v>
      </c>
      <c r="Q25" s="146">
        <f t="shared" si="6"/>
        <v>1.8168</v>
      </c>
      <c r="R25" s="145">
        <f t="shared" si="7"/>
        <v>2.0771999999999999</v>
      </c>
    </row>
    <row r="26" spans="1:31" x14ac:dyDescent="0.35">
      <c r="A26" s="98" t="s">
        <v>77</v>
      </c>
      <c r="B26" s="111">
        <v>371.54500000000002</v>
      </c>
      <c r="C26" s="103">
        <v>625.38900000000001</v>
      </c>
      <c r="D26" s="47">
        <v>80.209000000000003</v>
      </c>
      <c r="E26" s="48">
        <v>35.840000000000003</v>
      </c>
      <c r="F26" s="47">
        <v>76.048000000000002</v>
      </c>
      <c r="G26" s="68">
        <v>65.397000000000006</v>
      </c>
      <c r="H26" s="48"/>
      <c r="I26" s="47">
        <v>0.94</v>
      </c>
      <c r="J26" s="48">
        <v>0.94</v>
      </c>
      <c r="K26" s="47">
        <v>1.6160000000000001</v>
      </c>
      <c r="L26" s="48">
        <v>1.6779999999999999</v>
      </c>
      <c r="M26" s="51">
        <f t="shared" si="2"/>
        <v>1.1279999999999999</v>
      </c>
      <c r="N26" s="52">
        <f t="shared" si="3"/>
        <v>1.1279999999999999</v>
      </c>
      <c r="O26" s="51">
        <f t="shared" si="4"/>
        <v>1.9392</v>
      </c>
      <c r="P26" s="52">
        <f t="shared" si="5"/>
        <v>2.0135999999999998</v>
      </c>
      <c r="Q26" s="51">
        <f t="shared" si="6"/>
        <v>3.0671999999999997</v>
      </c>
      <c r="R26" s="52">
        <f t="shared" si="7"/>
        <v>3.1415999999999995</v>
      </c>
    </row>
    <row r="27" spans="1:31" s="13" customFormat="1" x14ac:dyDescent="0.35">
      <c r="A27" s="98" t="s">
        <v>85</v>
      </c>
      <c r="B27" s="111">
        <v>1477.749</v>
      </c>
      <c r="C27" s="103">
        <v>811.77800000000002</v>
      </c>
      <c r="D27" s="47">
        <v>293.24299999999999</v>
      </c>
      <c r="E27" s="48">
        <v>149.76599999999999</v>
      </c>
      <c r="F27" s="47">
        <v>283.24299999999999</v>
      </c>
      <c r="G27" s="68">
        <v>116.315</v>
      </c>
      <c r="H27" s="48">
        <v>909.91499999999996</v>
      </c>
      <c r="I27" s="47">
        <v>0.95299999999999996</v>
      </c>
      <c r="J27" s="48">
        <v>0.97699999999999998</v>
      </c>
      <c r="K27" s="47">
        <v>2.5070000000000001</v>
      </c>
      <c r="L27" s="48">
        <v>2.9390000000000001</v>
      </c>
      <c r="M27" s="51">
        <f t="shared" si="2"/>
        <v>1.1435999999999999</v>
      </c>
      <c r="N27" s="52">
        <f t="shared" si="3"/>
        <v>1.1723999999999999</v>
      </c>
      <c r="O27" s="51">
        <f t="shared" si="4"/>
        <v>3.0084</v>
      </c>
      <c r="P27" s="52">
        <f t="shared" si="5"/>
        <v>3.5268000000000002</v>
      </c>
      <c r="Q27" s="51">
        <f t="shared" si="6"/>
        <v>4.1520000000000001</v>
      </c>
      <c r="R27" s="52">
        <f t="shared" si="7"/>
        <v>4.6992000000000003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18" customFormat="1" x14ac:dyDescent="0.35">
      <c r="A28" s="98" t="s">
        <v>64</v>
      </c>
      <c r="B28" s="112">
        <v>1098.037</v>
      </c>
      <c r="C28" s="104">
        <v>1682.942</v>
      </c>
      <c r="D28" s="49">
        <v>138.12299999999999</v>
      </c>
      <c r="E28" s="50">
        <v>71.942999999999998</v>
      </c>
      <c r="F28" s="49">
        <v>146.465</v>
      </c>
      <c r="G28" s="71">
        <v>329.87400000000002</v>
      </c>
      <c r="H28" s="50"/>
      <c r="I28" s="49">
        <v>1.51</v>
      </c>
      <c r="J28" s="50">
        <v>1.5489999999999999</v>
      </c>
      <c r="K28" s="49">
        <v>1.59</v>
      </c>
      <c r="L28" s="50">
        <v>1.6359999999999999</v>
      </c>
      <c r="M28" s="60">
        <f t="shared" si="2"/>
        <v>1.8119999999999998</v>
      </c>
      <c r="N28" s="61">
        <f t="shared" si="3"/>
        <v>1.8587999999999998</v>
      </c>
      <c r="O28" s="60">
        <f t="shared" si="4"/>
        <v>1.9079999999999999</v>
      </c>
      <c r="P28" s="61">
        <f t="shared" si="5"/>
        <v>1.9631999999999998</v>
      </c>
      <c r="Q28" s="146">
        <f t="shared" si="6"/>
        <v>3.7199999999999998</v>
      </c>
      <c r="R28" s="145">
        <f t="shared" si="7"/>
        <v>3.8219999999999996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x14ac:dyDescent="0.35">
      <c r="A29" s="98" t="s">
        <v>65</v>
      </c>
      <c r="B29" s="111">
        <v>995.61599999999999</v>
      </c>
      <c r="C29" s="103">
        <v>475.51299999999998</v>
      </c>
      <c r="D29" s="47">
        <v>209.93</v>
      </c>
      <c r="E29" s="48">
        <v>67.956999999999994</v>
      </c>
      <c r="F29" s="47">
        <v>200.31700000000001</v>
      </c>
      <c r="G29" s="68">
        <v>438.71</v>
      </c>
      <c r="H29" s="48">
        <v>32.856000000000002</v>
      </c>
      <c r="I29" s="47">
        <v>0.75</v>
      </c>
      <c r="J29" s="48">
        <v>0.97799999999999998</v>
      </c>
      <c r="K29" s="47">
        <v>1.49</v>
      </c>
      <c r="L29" s="48">
        <v>1.6</v>
      </c>
      <c r="M29" s="51">
        <f t="shared" si="2"/>
        <v>0.89999999999999991</v>
      </c>
      <c r="N29" s="52">
        <f t="shared" si="3"/>
        <v>1.1736</v>
      </c>
      <c r="O29" s="51">
        <f t="shared" si="4"/>
        <v>1.788</v>
      </c>
      <c r="P29" s="52">
        <f t="shared" si="5"/>
        <v>1.92</v>
      </c>
      <c r="Q29" s="51">
        <f t="shared" si="6"/>
        <v>2.6879999999999997</v>
      </c>
      <c r="R29" s="52">
        <f t="shared" si="7"/>
        <v>3.0935999999999999</v>
      </c>
    </row>
    <row r="30" spans="1:31" x14ac:dyDescent="0.35">
      <c r="A30" s="98" t="s">
        <v>86</v>
      </c>
      <c r="B30" s="115">
        <v>5376.5529999999999</v>
      </c>
      <c r="C30" s="103">
        <v>220.07400000000001</v>
      </c>
      <c r="D30" s="47">
        <v>1430.444</v>
      </c>
      <c r="E30" s="48">
        <v>1182.9290000000001</v>
      </c>
      <c r="F30" s="47">
        <v>1387.921</v>
      </c>
      <c r="G30" s="68">
        <v>1124.7909999999999</v>
      </c>
      <c r="H30" s="48"/>
      <c r="I30" s="47">
        <v>0.875</v>
      </c>
      <c r="J30" s="48">
        <v>0.875</v>
      </c>
      <c r="K30" s="47">
        <v>1.375</v>
      </c>
      <c r="L30" s="48">
        <v>1.375</v>
      </c>
      <c r="M30" s="51">
        <f t="shared" si="2"/>
        <v>1.05</v>
      </c>
      <c r="N30" s="52">
        <f t="shared" si="3"/>
        <v>1.05</v>
      </c>
      <c r="O30" s="51">
        <f t="shared" si="4"/>
        <v>1.65</v>
      </c>
      <c r="P30" s="52">
        <f t="shared" si="5"/>
        <v>1.65</v>
      </c>
      <c r="Q30" s="51">
        <f t="shared" si="6"/>
        <v>2.7</v>
      </c>
      <c r="R30" s="52">
        <f t="shared" si="7"/>
        <v>2.7</v>
      </c>
    </row>
    <row r="31" spans="1:31" s="18" customFormat="1" x14ac:dyDescent="0.35">
      <c r="A31" s="99" t="s">
        <v>81</v>
      </c>
      <c r="B31" s="112">
        <v>2271.5590000000002</v>
      </c>
      <c r="C31" s="104">
        <v>220.07400000000001</v>
      </c>
      <c r="D31" s="49">
        <v>478.721</v>
      </c>
      <c r="E31" s="50">
        <v>183.947</v>
      </c>
      <c r="F31" s="49">
        <v>478.46699999999998</v>
      </c>
      <c r="G31" s="71">
        <v>805.303</v>
      </c>
      <c r="H31" s="50">
        <v>1229.0999999999999</v>
      </c>
      <c r="I31" s="49">
        <v>1.2</v>
      </c>
      <c r="J31" s="50">
        <v>1.2</v>
      </c>
      <c r="K31" s="49">
        <v>1.1499999999999999</v>
      </c>
      <c r="L31" s="50">
        <v>1.1499999999999999</v>
      </c>
      <c r="M31" s="60">
        <f t="shared" si="2"/>
        <v>1.44</v>
      </c>
      <c r="N31" s="61">
        <f t="shared" si="3"/>
        <v>1.44</v>
      </c>
      <c r="O31" s="60">
        <f t="shared" si="4"/>
        <v>1.38</v>
      </c>
      <c r="P31" s="61">
        <f t="shared" si="5"/>
        <v>1.38</v>
      </c>
      <c r="Q31" s="146">
        <f t="shared" si="6"/>
        <v>2.82</v>
      </c>
      <c r="R31" s="145">
        <f t="shared" si="7"/>
        <v>2.82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13" customFormat="1" x14ac:dyDescent="0.35">
      <c r="A32" s="98" t="s">
        <v>38</v>
      </c>
      <c r="B32" s="116">
        <v>908.69500000000005</v>
      </c>
      <c r="C32" s="106">
        <f>491.034+474.941</f>
        <v>965.97499999999991</v>
      </c>
      <c r="D32" s="47">
        <v>221.68700000000001</v>
      </c>
      <c r="E32" s="48">
        <v>93.465000000000003</v>
      </c>
      <c r="F32" s="47">
        <v>221.87299999999999</v>
      </c>
      <c r="G32" s="68">
        <v>178.69200000000001</v>
      </c>
      <c r="H32" s="48"/>
      <c r="I32" s="47">
        <v>1.1100000000000001</v>
      </c>
      <c r="J32" s="48">
        <v>1.1100000000000001</v>
      </c>
      <c r="K32" s="47">
        <v>1.19</v>
      </c>
      <c r="L32" s="48">
        <v>1.19</v>
      </c>
      <c r="M32" s="51">
        <f t="shared" si="2"/>
        <v>1.3320000000000001</v>
      </c>
      <c r="N32" s="52">
        <f t="shared" si="3"/>
        <v>1.3320000000000001</v>
      </c>
      <c r="O32" s="51">
        <f t="shared" si="4"/>
        <v>1.4279999999999999</v>
      </c>
      <c r="P32" s="52">
        <f t="shared" si="5"/>
        <v>1.4279999999999999</v>
      </c>
      <c r="Q32" s="51">
        <f t="shared" si="6"/>
        <v>2.76</v>
      </c>
      <c r="R32" s="52">
        <f t="shared" si="7"/>
        <v>2.76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x14ac:dyDescent="0.35">
      <c r="A33" s="98" t="s">
        <v>39</v>
      </c>
      <c r="B33" s="111">
        <v>346.81200000000001</v>
      </c>
      <c r="C33" s="103">
        <v>982.803</v>
      </c>
      <c r="D33" s="47">
        <v>79.028999999999996</v>
      </c>
      <c r="E33" s="48">
        <v>10.74</v>
      </c>
      <c r="F33" s="47">
        <v>63.965000000000003</v>
      </c>
      <c r="G33" s="68">
        <v>9.9130000000000003</v>
      </c>
      <c r="H33" s="48"/>
      <c r="I33" s="47">
        <v>2.09</v>
      </c>
      <c r="J33" s="48">
        <v>2.14</v>
      </c>
      <c r="K33" s="47">
        <v>2.11</v>
      </c>
      <c r="L33" s="48">
        <v>2.39</v>
      </c>
      <c r="M33" s="51">
        <f t="shared" si="2"/>
        <v>2.5079999999999996</v>
      </c>
      <c r="N33" s="52">
        <f t="shared" si="3"/>
        <v>2.5680000000000001</v>
      </c>
      <c r="O33" s="51">
        <f t="shared" si="4"/>
        <v>2.5319999999999996</v>
      </c>
      <c r="P33" s="52">
        <f t="shared" si="5"/>
        <v>2.8679999999999999</v>
      </c>
      <c r="Q33" s="51">
        <f t="shared" si="6"/>
        <v>5.0399999999999991</v>
      </c>
      <c r="R33" s="52">
        <f t="shared" si="7"/>
        <v>5.4359999999999999</v>
      </c>
    </row>
    <row r="34" spans="1:31" s="18" customFormat="1" x14ac:dyDescent="0.35">
      <c r="A34" s="98" t="s">
        <v>78</v>
      </c>
      <c r="B34" s="112">
        <v>207.51499999999999</v>
      </c>
      <c r="C34" s="104">
        <v>684.79899999999998</v>
      </c>
      <c r="D34" s="49">
        <v>58.813000000000002</v>
      </c>
      <c r="E34" s="50">
        <v>17.13</v>
      </c>
      <c r="F34" s="49">
        <v>54.009</v>
      </c>
      <c r="G34" s="71">
        <v>14.282999999999999</v>
      </c>
      <c r="H34" s="50"/>
      <c r="I34" s="49">
        <v>1.2969999999999999</v>
      </c>
      <c r="J34" s="50">
        <v>1.2969999999999999</v>
      </c>
      <c r="K34" s="49">
        <v>1.597</v>
      </c>
      <c r="L34" s="50">
        <v>1.597</v>
      </c>
      <c r="M34" s="60">
        <f t="shared" si="2"/>
        <v>1.5563999999999998</v>
      </c>
      <c r="N34" s="61">
        <f t="shared" si="3"/>
        <v>1.5563999999999998</v>
      </c>
      <c r="O34" s="60">
        <f t="shared" si="4"/>
        <v>1.9163999999999999</v>
      </c>
      <c r="P34" s="61">
        <f t="shared" si="5"/>
        <v>1.9163999999999999</v>
      </c>
      <c r="Q34" s="146">
        <f t="shared" si="6"/>
        <v>3.4727999999999994</v>
      </c>
      <c r="R34" s="145">
        <f t="shared" si="7"/>
        <v>3.4727999999999994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13" customFormat="1" x14ac:dyDescent="0.35">
      <c r="A35" s="98" t="s">
        <v>66</v>
      </c>
      <c r="B35" s="111">
        <v>1236.367</v>
      </c>
      <c r="C35" s="103">
        <v>50832</v>
      </c>
      <c r="D35" s="47">
        <v>243.83199999999999</v>
      </c>
      <c r="E35" s="48">
        <v>71.959999999999994</v>
      </c>
      <c r="F35" s="51">
        <v>216.06299999999999</v>
      </c>
      <c r="G35" s="68">
        <v>275.48899999999998</v>
      </c>
      <c r="H35" s="48"/>
      <c r="I35" s="47">
        <v>1.2549999999999999</v>
      </c>
      <c r="J35" s="48">
        <v>1.4370000000000001</v>
      </c>
      <c r="K35" s="47">
        <v>1.3169999999999999</v>
      </c>
      <c r="L35" s="48">
        <v>1.9690000000000001</v>
      </c>
      <c r="M35" s="51">
        <f t="shared" si="2"/>
        <v>1.5059999999999998</v>
      </c>
      <c r="N35" s="52">
        <f t="shared" si="3"/>
        <v>1.7243999999999999</v>
      </c>
      <c r="O35" s="51">
        <f t="shared" si="4"/>
        <v>1.5803999999999998</v>
      </c>
      <c r="P35" s="52">
        <f t="shared" si="5"/>
        <v>2.3628</v>
      </c>
      <c r="Q35" s="51">
        <f t="shared" si="6"/>
        <v>3.0863999999999994</v>
      </c>
      <c r="R35" s="52">
        <f t="shared" si="7"/>
        <v>4.0872000000000002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35">
      <c r="A36" s="98" t="s">
        <v>40</v>
      </c>
      <c r="B36" s="111">
        <v>1142.2429999999999</v>
      </c>
      <c r="C36" s="103">
        <v>479.52100000000002</v>
      </c>
      <c r="D36" s="47">
        <v>497.72699999999998</v>
      </c>
      <c r="E36" s="48">
        <v>65.807000000000002</v>
      </c>
      <c r="F36" s="47">
        <v>497.34800000000001</v>
      </c>
      <c r="G36" s="68">
        <v>164.74299999999999</v>
      </c>
      <c r="H36" s="48">
        <v>326.58699999999999</v>
      </c>
      <c r="I36" s="47">
        <v>0.96</v>
      </c>
      <c r="J36" s="48">
        <v>1.07</v>
      </c>
      <c r="K36" s="47">
        <v>0.87</v>
      </c>
      <c r="L36" s="48">
        <v>1</v>
      </c>
      <c r="M36" s="51">
        <f t="shared" si="2"/>
        <v>1.1519999999999999</v>
      </c>
      <c r="N36" s="52">
        <f t="shared" si="3"/>
        <v>1.284</v>
      </c>
      <c r="O36" s="51">
        <f t="shared" si="4"/>
        <v>1.044</v>
      </c>
      <c r="P36" s="52">
        <f t="shared" si="5"/>
        <v>1.2</v>
      </c>
      <c r="Q36" s="51">
        <f t="shared" si="6"/>
        <v>2.1959999999999997</v>
      </c>
      <c r="R36" s="52">
        <f t="shared" si="7"/>
        <v>2.484</v>
      </c>
    </row>
    <row r="37" spans="1:31" s="18" customFormat="1" x14ac:dyDescent="0.35">
      <c r="A37" s="98" t="s">
        <v>41</v>
      </c>
      <c r="B37" s="112">
        <v>1615.527</v>
      </c>
      <c r="C37" s="104">
        <v>8115.5020000000004</v>
      </c>
      <c r="D37" s="60">
        <v>482.30599999999998</v>
      </c>
      <c r="E37" s="50">
        <v>47.103000000000002</v>
      </c>
      <c r="F37" s="49">
        <v>475.78</v>
      </c>
      <c r="G37" s="71">
        <v>42.942999999999998</v>
      </c>
      <c r="H37" s="50">
        <v>150.80699999999999</v>
      </c>
      <c r="I37" s="49">
        <v>1.47</v>
      </c>
      <c r="J37" s="50">
        <v>2.16</v>
      </c>
      <c r="K37" s="49">
        <v>2.4300000000000002</v>
      </c>
      <c r="L37" s="50">
        <v>3.48</v>
      </c>
      <c r="M37" s="60">
        <f t="shared" si="2"/>
        <v>1.764</v>
      </c>
      <c r="N37" s="61">
        <f t="shared" si="3"/>
        <v>2.5920000000000001</v>
      </c>
      <c r="O37" s="60">
        <f t="shared" si="4"/>
        <v>2.9159999999999999</v>
      </c>
      <c r="P37" s="61">
        <f t="shared" si="5"/>
        <v>4.1760000000000002</v>
      </c>
      <c r="Q37" s="146">
        <f t="shared" si="6"/>
        <v>4.68</v>
      </c>
      <c r="R37" s="145">
        <f t="shared" si="7"/>
        <v>6.7680000000000007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35">
      <c r="A38" s="98" t="s">
        <v>67</v>
      </c>
      <c r="B38" s="111">
        <v>40932.589999999997</v>
      </c>
      <c r="C38" s="106">
        <f>100.746+122.093</f>
        <v>222.839</v>
      </c>
      <c r="D38" s="51">
        <v>15894.615</v>
      </c>
      <c r="E38" s="48">
        <v>4027.7420000000002</v>
      </c>
      <c r="F38" s="47">
        <v>15852.451999999999</v>
      </c>
      <c r="G38" s="68">
        <v>4524.0010000000002</v>
      </c>
      <c r="H38" s="48">
        <v>22285.169000000002</v>
      </c>
      <c r="I38" s="47">
        <v>0.51</v>
      </c>
      <c r="J38" s="48">
        <v>1.79</v>
      </c>
      <c r="K38" s="47">
        <v>0.76</v>
      </c>
      <c r="L38" s="48">
        <v>1.64</v>
      </c>
      <c r="M38" s="51">
        <f t="shared" si="2"/>
        <v>0.61199999999999999</v>
      </c>
      <c r="N38" s="52">
        <f t="shared" si="3"/>
        <v>2.1480000000000001</v>
      </c>
      <c r="O38" s="51">
        <f t="shared" si="4"/>
        <v>0.91199999999999992</v>
      </c>
      <c r="P38" s="52">
        <f t="shared" si="5"/>
        <v>1.9679999999999997</v>
      </c>
      <c r="Q38" s="51">
        <f t="shared" si="6"/>
        <v>1.524</v>
      </c>
      <c r="R38" s="52">
        <f>N38+P38</f>
        <v>4.1159999999999997</v>
      </c>
    </row>
    <row r="39" spans="1:31" s="18" customFormat="1" x14ac:dyDescent="0.35">
      <c r="A39" s="98" t="s">
        <v>42</v>
      </c>
      <c r="B39" s="111">
        <v>1048.6569999999999</v>
      </c>
      <c r="C39" s="103">
        <v>389.61599999999999</v>
      </c>
      <c r="D39" s="47">
        <v>243.34299999999999</v>
      </c>
      <c r="E39" s="48">
        <v>202.64099999999999</v>
      </c>
      <c r="F39" s="47">
        <v>231.78700000000001</v>
      </c>
      <c r="G39" s="68">
        <v>193.751</v>
      </c>
      <c r="H39" s="48">
        <v>0.46800000000000003</v>
      </c>
      <c r="I39" s="47">
        <v>0.9</v>
      </c>
      <c r="J39" s="48">
        <v>1.05</v>
      </c>
      <c r="K39" s="47">
        <v>1.45</v>
      </c>
      <c r="L39" s="48">
        <v>1.45</v>
      </c>
      <c r="M39" s="51">
        <f t="shared" si="2"/>
        <v>1.08</v>
      </c>
      <c r="N39" s="52">
        <f t="shared" si="3"/>
        <v>1.26</v>
      </c>
      <c r="O39" s="51">
        <f t="shared" si="4"/>
        <v>1.74</v>
      </c>
      <c r="P39" s="52">
        <f t="shared" si="5"/>
        <v>1.74</v>
      </c>
      <c r="Q39" s="51">
        <f t="shared" si="6"/>
        <v>2.8200000000000003</v>
      </c>
      <c r="R39" s="52">
        <f t="shared" si="7"/>
        <v>3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35">
      <c r="A40" s="98" t="s">
        <v>43</v>
      </c>
      <c r="B40" s="112">
        <v>9973.5229999999992</v>
      </c>
      <c r="C40" s="104">
        <v>809.14499999999998</v>
      </c>
      <c r="D40" s="49">
        <v>3449.2269999999999</v>
      </c>
      <c r="E40" s="50">
        <v>1458.8309999999999</v>
      </c>
      <c r="F40" s="49">
        <v>3447.444</v>
      </c>
      <c r="G40" s="71">
        <v>1865.271</v>
      </c>
      <c r="H40" s="50">
        <v>3321.8130000000001</v>
      </c>
      <c r="I40" s="60">
        <v>0.61599999999999999</v>
      </c>
      <c r="J40" s="61">
        <v>0.61599999999999999</v>
      </c>
      <c r="K40" s="60">
        <v>1.08</v>
      </c>
      <c r="L40" s="61">
        <v>1.08</v>
      </c>
      <c r="M40" s="60">
        <f t="shared" si="2"/>
        <v>0.73919999999999997</v>
      </c>
      <c r="N40" s="61">
        <f t="shared" si="3"/>
        <v>0.73919999999999997</v>
      </c>
      <c r="O40" s="60">
        <f t="shared" si="4"/>
        <v>1.296</v>
      </c>
      <c r="P40" s="61">
        <f t="shared" si="5"/>
        <v>1.296</v>
      </c>
      <c r="Q40" s="146">
        <f t="shared" si="6"/>
        <v>2.0352000000000001</v>
      </c>
      <c r="R40" s="145">
        <f t="shared" si="7"/>
        <v>2.0352000000000001</v>
      </c>
    </row>
    <row r="41" spans="1:31" x14ac:dyDescent="0.35">
      <c r="A41" s="98" t="s">
        <v>44</v>
      </c>
      <c r="B41" s="111">
        <v>212.92</v>
      </c>
      <c r="C41" s="103">
        <v>163.917</v>
      </c>
      <c r="D41" s="47">
        <v>40.44</v>
      </c>
      <c r="E41" s="48">
        <v>6.2670000000000003</v>
      </c>
      <c r="F41" s="47">
        <v>39.456000000000003</v>
      </c>
      <c r="G41" s="68">
        <v>33.692</v>
      </c>
      <c r="H41" s="48"/>
      <c r="I41" s="47">
        <v>1.321</v>
      </c>
      <c r="J41" s="48">
        <v>1.321</v>
      </c>
      <c r="K41" s="47">
        <v>1.7949999999999999</v>
      </c>
      <c r="L41" s="48">
        <v>2.3860000000000001</v>
      </c>
      <c r="M41" s="51">
        <f t="shared" si="2"/>
        <v>1.5851999999999999</v>
      </c>
      <c r="N41" s="52">
        <f t="shared" si="3"/>
        <v>1.5851999999999999</v>
      </c>
      <c r="O41" s="51">
        <f t="shared" si="4"/>
        <v>2.1539999999999999</v>
      </c>
      <c r="P41" s="52">
        <f t="shared" si="5"/>
        <v>2.8632</v>
      </c>
      <c r="Q41" s="51">
        <f t="shared" si="6"/>
        <v>3.7391999999999999</v>
      </c>
      <c r="R41" s="52">
        <f t="shared" si="7"/>
        <v>4.4483999999999995</v>
      </c>
    </row>
    <row r="42" spans="1:31" s="13" customFormat="1" x14ac:dyDescent="0.35">
      <c r="A42" s="98" t="s">
        <v>68</v>
      </c>
      <c r="B42" s="111">
        <v>668.20799999999997</v>
      </c>
      <c r="C42" s="103">
        <v>2363.634</v>
      </c>
      <c r="D42" s="47">
        <v>183.12200000000001</v>
      </c>
      <c r="E42" s="48">
        <v>45.531999999999996</v>
      </c>
      <c r="F42" s="47">
        <v>192.24199999999999</v>
      </c>
      <c r="G42" s="68">
        <v>82.646000000000001</v>
      </c>
      <c r="H42" s="48"/>
      <c r="I42" s="47">
        <v>1.1220000000000001</v>
      </c>
      <c r="J42" s="48">
        <v>1.224</v>
      </c>
      <c r="K42" s="47">
        <v>1.45</v>
      </c>
      <c r="L42" s="48">
        <v>1.56</v>
      </c>
      <c r="M42" s="51">
        <f t="shared" si="2"/>
        <v>1.3464</v>
      </c>
      <c r="N42" s="52">
        <f t="shared" si="3"/>
        <v>1.4687999999999999</v>
      </c>
      <c r="O42" s="51">
        <f t="shared" si="4"/>
        <v>1.74</v>
      </c>
      <c r="P42" s="52">
        <f t="shared" si="5"/>
        <v>1.8719999999999999</v>
      </c>
      <c r="Q42" s="51">
        <f t="shared" si="6"/>
        <v>3.0864000000000003</v>
      </c>
      <c r="R42" s="52">
        <f t="shared" si="7"/>
        <v>3.3407999999999998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18" customFormat="1" x14ac:dyDescent="0.35">
      <c r="A43" s="98" t="s">
        <v>69</v>
      </c>
      <c r="B43" s="112">
        <v>1055.6859999999999</v>
      </c>
      <c r="C43" s="104">
        <v>1516.357</v>
      </c>
      <c r="D43" s="49">
        <v>299.697</v>
      </c>
      <c r="E43" s="50">
        <v>82.93</v>
      </c>
      <c r="F43" s="49">
        <v>293.24900000000002</v>
      </c>
      <c r="G43" s="71">
        <v>123.29300000000001</v>
      </c>
      <c r="H43" s="50"/>
      <c r="I43" s="49">
        <v>1</v>
      </c>
      <c r="J43" s="50">
        <v>1</v>
      </c>
      <c r="K43" s="49">
        <v>1.63</v>
      </c>
      <c r="L43" s="50">
        <v>1.63</v>
      </c>
      <c r="M43" s="60">
        <f t="shared" si="2"/>
        <v>1.2</v>
      </c>
      <c r="N43" s="61">
        <f t="shared" si="3"/>
        <v>1.2</v>
      </c>
      <c r="O43" s="60">
        <f t="shared" si="4"/>
        <v>1.9559999999999997</v>
      </c>
      <c r="P43" s="61">
        <f t="shared" si="5"/>
        <v>1.9559999999999997</v>
      </c>
      <c r="Q43" s="146">
        <f t="shared" si="6"/>
        <v>3.1559999999999997</v>
      </c>
      <c r="R43" s="145">
        <f t="shared" si="7"/>
        <v>3.1559999999999997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35">
      <c r="A44" s="98" t="s">
        <v>45</v>
      </c>
      <c r="B44" s="111">
        <v>390.57900000000001</v>
      </c>
      <c r="C44" s="103">
        <v>1516.357</v>
      </c>
      <c r="D44" s="47">
        <v>123.842</v>
      </c>
      <c r="E44" s="48">
        <v>18.571000000000002</v>
      </c>
      <c r="F44" s="47">
        <v>120.652</v>
      </c>
      <c r="G44" s="68">
        <v>17.920999999999999</v>
      </c>
      <c r="H44" s="48"/>
      <c r="I44" s="47">
        <v>0.879</v>
      </c>
      <c r="J44" s="48">
        <v>0.879</v>
      </c>
      <c r="K44" s="47">
        <v>1.915</v>
      </c>
      <c r="L44" s="48">
        <v>1.915</v>
      </c>
      <c r="M44" s="51">
        <f t="shared" si="2"/>
        <v>1.0548</v>
      </c>
      <c r="N44" s="52">
        <f t="shared" si="3"/>
        <v>1.0548</v>
      </c>
      <c r="O44" s="51">
        <f t="shared" si="4"/>
        <v>2.298</v>
      </c>
      <c r="P44" s="52">
        <f t="shared" si="5"/>
        <v>2.298</v>
      </c>
      <c r="Q44" s="51">
        <f t="shared" si="6"/>
        <v>3.3528000000000002</v>
      </c>
      <c r="R44" s="52">
        <f t="shared" si="7"/>
        <v>3.3528000000000002</v>
      </c>
    </row>
    <row r="45" spans="1:31" x14ac:dyDescent="0.35">
      <c r="A45" s="98" t="s">
        <v>87</v>
      </c>
      <c r="B45" s="117">
        <v>3336.895</v>
      </c>
      <c r="C45" s="107">
        <v>1098.5</v>
      </c>
      <c r="D45" s="62">
        <v>834.34799999999996</v>
      </c>
      <c r="E45" s="63">
        <v>161.14500000000001</v>
      </c>
      <c r="F45" s="62">
        <v>844.399</v>
      </c>
      <c r="G45" s="75">
        <v>194.584</v>
      </c>
      <c r="H45" s="63"/>
      <c r="I45" s="62">
        <v>1.2450000000000001</v>
      </c>
      <c r="J45" s="63">
        <v>1.4470000000000001</v>
      </c>
      <c r="K45" s="62">
        <v>1.9119999999999999</v>
      </c>
      <c r="L45" s="63">
        <v>2.1429999999999998</v>
      </c>
      <c r="M45" s="51">
        <f t="shared" si="2"/>
        <v>1.494</v>
      </c>
      <c r="N45" s="52">
        <f t="shared" si="3"/>
        <v>1.7363999999999999</v>
      </c>
      <c r="O45" s="51">
        <f t="shared" si="4"/>
        <v>2.2944</v>
      </c>
      <c r="P45" s="52">
        <f t="shared" si="5"/>
        <v>2.5715999999999997</v>
      </c>
      <c r="Q45" s="51">
        <f t="shared" si="6"/>
        <v>3.7884000000000002</v>
      </c>
      <c r="R45" s="52">
        <f t="shared" si="7"/>
        <v>4.3079999999999998</v>
      </c>
    </row>
    <row r="46" spans="1:31" x14ac:dyDescent="0.35">
      <c r="A46" s="98" t="s">
        <v>47</v>
      </c>
      <c r="B46" s="112">
        <v>1651.7719999999999</v>
      </c>
      <c r="C46" s="104"/>
      <c r="D46" s="49">
        <v>540.79700000000003</v>
      </c>
      <c r="E46" s="50">
        <v>190.83600000000001</v>
      </c>
      <c r="F46" s="49">
        <v>545.40200000000004</v>
      </c>
      <c r="G46" s="71">
        <v>366.38400000000001</v>
      </c>
      <c r="H46" s="50"/>
      <c r="I46" s="49">
        <v>1.0580000000000001</v>
      </c>
      <c r="J46" s="50">
        <v>1.0580000000000001</v>
      </c>
      <c r="K46" s="49">
        <v>1.2250000000000001</v>
      </c>
      <c r="L46" s="50">
        <v>1.2250000000000001</v>
      </c>
      <c r="M46" s="60">
        <f t="shared" si="2"/>
        <v>1.2696000000000001</v>
      </c>
      <c r="N46" s="61">
        <f t="shared" si="3"/>
        <v>1.2696000000000001</v>
      </c>
      <c r="O46" s="60">
        <f t="shared" si="4"/>
        <v>1.47</v>
      </c>
      <c r="P46" s="61">
        <f t="shared" si="5"/>
        <v>1.47</v>
      </c>
      <c r="Q46" s="146">
        <f t="shared" si="6"/>
        <v>2.7396000000000003</v>
      </c>
      <c r="R46" s="145">
        <f t="shared" si="7"/>
        <v>2.7396000000000003</v>
      </c>
    </row>
    <row r="47" spans="1:31" x14ac:dyDescent="0.35">
      <c r="A47" s="100" t="s">
        <v>79</v>
      </c>
      <c r="B47" s="118">
        <v>117.26600000000001</v>
      </c>
      <c r="C47" s="108"/>
      <c r="D47" s="47">
        <v>11.451000000000001</v>
      </c>
      <c r="E47" s="48">
        <v>29.905999999999999</v>
      </c>
      <c r="F47" s="47">
        <v>12.022</v>
      </c>
      <c r="G47" s="68">
        <v>29.238</v>
      </c>
      <c r="H47" s="48"/>
      <c r="I47" s="47">
        <v>1.21</v>
      </c>
      <c r="J47" s="48">
        <v>1.21</v>
      </c>
      <c r="K47" s="47">
        <v>1.63</v>
      </c>
      <c r="L47" s="48">
        <v>1.63</v>
      </c>
      <c r="M47" s="51">
        <f t="shared" si="2"/>
        <v>1.452</v>
      </c>
      <c r="N47" s="52">
        <f t="shared" si="3"/>
        <v>1.452</v>
      </c>
      <c r="O47" s="51">
        <f t="shared" si="4"/>
        <v>1.9559999999999997</v>
      </c>
      <c r="P47" s="52">
        <f t="shared" si="5"/>
        <v>1.9559999999999997</v>
      </c>
      <c r="Q47" s="51">
        <f t="shared" si="6"/>
        <v>3.4079999999999995</v>
      </c>
      <c r="R47" s="52">
        <f t="shared" si="7"/>
        <v>3.4079999999999995</v>
      </c>
    </row>
    <row r="48" spans="1:31" ht="15" thickBot="1" x14ac:dyDescent="0.4">
      <c r="A48" s="98" t="s">
        <v>88</v>
      </c>
      <c r="B48" s="119">
        <v>1704.4469999999999</v>
      </c>
      <c r="C48" s="108"/>
      <c r="D48" s="53">
        <v>485.678</v>
      </c>
      <c r="E48" s="54">
        <v>209.63900000000001</v>
      </c>
      <c r="F48" s="53">
        <v>463.24900000000002</v>
      </c>
      <c r="G48" s="76">
        <v>215.82599999999999</v>
      </c>
      <c r="H48" s="54"/>
      <c r="I48" s="53">
        <v>0.98</v>
      </c>
      <c r="J48" s="54">
        <v>0.98</v>
      </c>
      <c r="K48" s="53">
        <v>1.54</v>
      </c>
      <c r="L48" s="54">
        <v>1.54</v>
      </c>
      <c r="M48" s="147">
        <f t="shared" si="2"/>
        <v>1.1759999999999999</v>
      </c>
      <c r="N48" s="148">
        <f t="shared" si="3"/>
        <v>1.1759999999999999</v>
      </c>
      <c r="O48" s="147">
        <f t="shared" si="4"/>
        <v>1.8479999999999999</v>
      </c>
      <c r="P48" s="148">
        <f t="shared" si="5"/>
        <v>1.8479999999999999</v>
      </c>
      <c r="Q48" s="147">
        <f t="shared" si="6"/>
        <v>3.024</v>
      </c>
      <c r="R48" s="148">
        <f t="shared" si="7"/>
        <v>3.024</v>
      </c>
    </row>
  </sheetData>
  <mergeCells count="7">
    <mergeCell ref="O2:P2"/>
    <mergeCell ref="Q2:R2"/>
    <mergeCell ref="F2:H2"/>
    <mergeCell ref="D2:E2"/>
    <mergeCell ref="I2:J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zoomScale="90" zoomScaleNormal="9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O4" sqref="O4"/>
    </sheetView>
  </sheetViews>
  <sheetFormatPr defaultRowHeight="14.5" x14ac:dyDescent="0.35"/>
  <cols>
    <col min="1" max="1" width="25.453125" style="3" customWidth="1"/>
    <col min="2" max="2" width="8.54296875" hidden="1" customWidth="1"/>
    <col min="3" max="12" width="9.08984375" hidden="1" customWidth="1"/>
    <col min="13" max="13" width="14.36328125" customWidth="1"/>
    <col min="14" max="14" width="9.08984375" hidden="1" customWidth="1"/>
    <col min="15" max="15" width="17" customWidth="1"/>
    <col min="16" max="27" width="9.08984375" hidden="1" customWidth="1"/>
    <col min="28" max="28" width="10.6328125" hidden="1" customWidth="1"/>
    <col min="29" max="29" width="15" hidden="1" customWidth="1"/>
    <col min="30" max="30" width="15.6328125" hidden="1" customWidth="1"/>
    <col min="31" max="31" width="18.6328125" hidden="1" customWidth="1"/>
    <col min="32" max="32" width="17.36328125" hidden="1" customWidth="1"/>
    <col min="33" max="36" width="9.08984375" hidden="1" customWidth="1"/>
    <col min="37" max="37" width="16.54296875" hidden="1" customWidth="1"/>
  </cols>
  <sheetData>
    <row r="1" spans="1:37" x14ac:dyDescent="0.35">
      <c r="AC1" s="6" t="s">
        <v>0</v>
      </c>
      <c r="AD1" s="7"/>
      <c r="AE1" s="6" t="s">
        <v>0</v>
      </c>
      <c r="AF1" s="7"/>
      <c r="AG1" s="9" t="s">
        <v>3</v>
      </c>
      <c r="AH1" s="10"/>
      <c r="AI1" s="10"/>
      <c r="AJ1" s="11"/>
      <c r="AK1" s="3"/>
    </row>
    <row r="2" spans="1:37" x14ac:dyDescent="0.35">
      <c r="A2" s="1"/>
      <c r="B2" s="129" t="s">
        <v>6</v>
      </c>
      <c r="C2" s="130"/>
      <c r="D2" s="131"/>
      <c r="E2" s="129" t="s">
        <v>7</v>
      </c>
      <c r="F2" s="130"/>
      <c r="G2" s="130"/>
      <c r="H2" s="22"/>
      <c r="I2" s="21" t="s">
        <v>8</v>
      </c>
      <c r="J2" s="22"/>
      <c r="K2" s="20" t="s">
        <v>9</v>
      </c>
      <c r="L2" s="22"/>
      <c r="M2" s="121" t="s">
        <v>98</v>
      </c>
      <c r="N2" s="122"/>
      <c r="O2" s="121" t="s">
        <v>99</v>
      </c>
      <c r="P2" s="22"/>
      <c r="Q2" s="20" t="s">
        <v>12</v>
      </c>
      <c r="R2" s="21"/>
      <c r="S2" s="22"/>
      <c r="T2" s="20" t="s">
        <v>13</v>
      </c>
      <c r="U2" s="21"/>
      <c r="V2" s="22"/>
      <c r="W2" s="20" t="s">
        <v>14</v>
      </c>
      <c r="X2" s="21"/>
      <c r="Y2" s="22"/>
      <c r="Z2" s="132" t="s">
        <v>15</v>
      </c>
      <c r="AA2" s="133"/>
      <c r="AB2" s="134"/>
      <c r="AC2" s="6" t="s">
        <v>16</v>
      </c>
      <c r="AD2" s="7"/>
      <c r="AE2" s="6" t="s">
        <v>17</v>
      </c>
      <c r="AF2" s="7"/>
      <c r="AG2" s="9" t="s">
        <v>16</v>
      </c>
      <c r="AH2" s="11"/>
      <c r="AI2" s="9" t="s">
        <v>17</v>
      </c>
      <c r="AJ2" s="11"/>
      <c r="AK2" s="23" t="s">
        <v>51</v>
      </c>
    </row>
    <row r="3" spans="1:37" ht="21" x14ac:dyDescent="0.5">
      <c r="A3" s="2"/>
      <c r="B3" s="23" t="s">
        <v>18</v>
      </c>
      <c r="C3" s="23" t="s">
        <v>19</v>
      </c>
      <c r="D3" s="23" t="s">
        <v>20</v>
      </c>
      <c r="E3" s="5" t="s">
        <v>18</v>
      </c>
      <c r="F3" s="5" t="s">
        <v>21</v>
      </c>
      <c r="G3" s="5" t="s">
        <v>20</v>
      </c>
      <c r="H3" s="5" t="s">
        <v>22</v>
      </c>
      <c r="I3" s="23" t="s">
        <v>18</v>
      </c>
      <c r="J3" s="23" t="s">
        <v>19</v>
      </c>
      <c r="K3" s="23" t="s">
        <v>18</v>
      </c>
      <c r="L3" s="23" t="s">
        <v>19</v>
      </c>
      <c r="M3" s="123" t="s">
        <v>18</v>
      </c>
      <c r="N3" s="123" t="s">
        <v>19</v>
      </c>
      <c r="O3" s="123" t="s">
        <v>18</v>
      </c>
      <c r="P3" s="23" t="s">
        <v>19</v>
      </c>
      <c r="Q3" s="23" t="s">
        <v>18</v>
      </c>
      <c r="R3" s="23" t="s">
        <v>19</v>
      </c>
      <c r="S3" s="23" t="s">
        <v>23</v>
      </c>
      <c r="T3" s="23" t="s">
        <v>18</v>
      </c>
      <c r="U3" s="23" t="s">
        <v>19</v>
      </c>
      <c r="V3" s="23" t="s">
        <v>23</v>
      </c>
      <c r="W3" s="23" t="s">
        <v>18</v>
      </c>
      <c r="X3" s="23" t="s">
        <v>19</v>
      </c>
      <c r="Y3" s="23" t="s">
        <v>23</v>
      </c>
      <c r="Z3" s="23" t="s">
        <v>18</v>
      </c>
      <c r="AA3" s="23" t="s">
        <v>19</v>
      </c>
      <c r="AB3" s="23" t="s">
        <v>23</v>
      </c>
      <c r="AC3" s="8" t="s">
        <v>24</v>
      </c>
      <c r="AD3" s="8" t="s">
        <v>25</v>
      </c>
      <c r="AE3" s="8" t="s">
        <v>24</v>
      </c>
      <c r="AF3" s="8" t="s">
        <v>25</v>
      </c>
      <c r="AG3" s="12" t="s">
        <v>24</v>
      </c>
      <c r="AH3" s="12" t="s">
        <v>25</v>
      </c>
      <c r="AI3" s="12" t="s">
        <v>24</v>
      </c>
      <c r="AJ3" s="12" t="s">
        <v>25</v>
      </c>
      <c r="AK3" s="23" t="s">
        <v>18</v>
      </c>
    </row>
    <row r="4" spans="1:37" x14ac:dyDescent="0.35">
      <c r="A4" s="37" t="s">
        <v>72</v>
      </c>
      <c r="B4" s="24">
        <v>199.876</v>
      </c>
      <c r="C4" s="24">
        <v>69.174000000000007</v>
      </c>
      <c r="D4" s="24">
        <v>0</v>
      </c>
      <c r="E4" s="24">
        <v>198.52099999999999</v>
      </c>
      <c r="F4" s="24">
        <v>64.786000000000001</v>
      </c>
      <c r="G4" s="24">
        <v>0</v>
      </c>
      <c r="H4" s="24">
        <v>0</v>
      </c>
      <c r="I4" s="24">
        <v>1.33</v>
      </c>
      <c r="J4" s="24">
        <v>1.99</v>
      </c>
      <c r="K4" s="24">
        <v>2.1800000000000002</v>
      </c>
      <c r="L4" s="24">
        <v>3.07</v>
      </c>
      <c r="M4" s="26">
        <f>'31.12.2020'!M5</f>
        <v>1.7532000000000001</v>
      </c>
      <c r="N4" s="24">
        <v>2.38</v>
      </c>
      <c r="O4" s="26">
        <f>'31.12.2020'!O5</f>
        <v>2.2307999999999999</v>
      </c>
      <c r="P4" s="24">
        <v>3.68</v>
      </c>
      <c r="Q4" s="24">
        <v>267.30900000000003</v>
      </c>
      <c r="R4" s="24">
        <v>141.41499999999999</v>
      </c>
      <c r="S4" s="24">
        <v>0</v>
      </c>
      <c r="T4" s="24">
        <v>432.971</v>
      </c>
      <c r="U4" s="24">
        <v>198.88200000000001</v>
      </c>
      <c r="V4" s="24">
        <v>0</v>
      </c>
      <c r="W4" s="24">
        <v>0.104</v>
      </c>
      <c r="X4" s="24">
        <v>0.61399999999999999</v>
      </c>
      <c r="Y4" s="24">
        <v>0</v>
      </c>
      <c r="Z4" s="24">
        <v>0.10299999999999999</v>
      </c>
      <c r="AA4" s="24">
        <v>0.61499999999999999</v>
      </c>
      <c r="AB4" s="24">
        <v>0</v>
      </c>
      <c r="AC4" s="24">
        <f>W4/B4</f>
        <v>5.2032260001200746E-4</v>
      </c>
      <c r="AD4" s="24">
        <f>Z4/E4</f>
        <v>5.1883679812211305E-4</v>
      </c>
      <c r="AE4" s="24">
        <f>(X4+Y4)/(C4+D4)</f>
        <v>8.8761673461127E-3</v>
      </c>
      <c r="AF4" s="24">
        <f>(AA4+AB4)/(F4+G4)</f>
        <v>9.4927916525175196E-3</v>
      </c>
      <c r="AG4" s="26">
        <f t="shared" ref="AG4:AG25" si="0">(Q4+W4)/B4</f>
        <v>1.3378944945866438</v>
      </c>
      <c r="AH4" s="26">
        <f t="shared" ref="AH4:AH25" si="1">(T4+Z4)/E4</f>
        <v>2.1815022088343299</v>
      </c>
      <c r="AI4" s="26">
        <f t="shared" ref="AI4:AI25" si="2">(R4+X4)/C4</f>
        <v>2.0532136351808479</v>
      </c>
      <c r="AJ4" s="26">
        <f t="shared" ref="AJ4:AJ25" si="3">(U4+V4+AA4+AB4)/(F4+G4)</f>
        <v>3.0793226931744515</v>
      </c>
      <c r="AK4" s="4">
        <f>M4+O4</f>
        <v>3.984</v>
      </c>
    </row>
    <row r="5" spans="1:37" x14ac:dyDescent="0.35">
      <c r="A5" s="37" t="s">
        <v>55</v>
      </c>
      <c r="B5" s="24">
        <v>190.68600000000001</v>
      </c>
      <c r="C5" s="24">
        <v>108.126</v>
      </c>
      <c r="D5" s="24">
        <v>0</v>
      </c>
      <c r="E5" s="24">
        <v>182.72499999999999</v>
      </c>
      <c r="F5" s="24">
        <v>92.804000000000002</v>
      </c>
      <c r="G5" s="24">
        <v>0</v>
      </c>
      <c r="H5" s="24"/>
      <c r="I5" s="24">
        <v>0.9</v>
      </c>
      <c r="J5" s="24">
        <v>0.9</v>
      </c>
      <c r="K5" s="24">
        <v>1.0900000000000001</v>
      </c>
      <c r="L5" s="24">
        <v>1.0900000000000001</v>
      </c>
      <c r="M5" s="26">
        <f>'31.12.2020'!M6</f>
        <v>1.4447999999999999</v>
      </c>
      <c r="N5" s="24">
        <v>2.38</v>
      </c>
      <c r="O5" s="26">
        <f>'31.12.2020'!O6</f>
        <v>1.7844</v>
      </c>
      <c r="P5" s="24">
        <v>1.3080000000000001</v>
      </c>
      <c r="Q5" s="24">
        <v>159.125</v>
      </c>
      <c r="R5" s="24">
        <v>84.135999999999996</v>
      </c>
      <c r="S5" s="24">
        <v>0</v>
      </c>
      <c r="T5" s="24">
        <v>192.10599999999999</v>
      </c>
      <c r="U5" s="24">
        <v>120.03400000000001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f t="shared" ref="AC5:AC42" si="4">W5/B5</f>
        <v>0</v>
      </c>
      <c r="AD5" s="24">
        <f t="shared" ref="AD5:AD42" si="5">Z5/E5</f>
        <v>0</v>
      </c>
      <c r="AE5" s="24">
        <f t="shared" ref="AE5:AE42" si="6">(X5+Y5)/(C5+D5)</f>
        <v>0</v>
      </c>
      <c r="AF5" s="24">
        <f t="shared" ref="AF5:AF42" si="7">(AA5+AB5)/(F5+G5)</f>
        <v>0</v>
      </c>
      <c r="AG5" s="26">
        <f t="shared" si="0"/>
        <v>0.83448706250065552</v>
      </c>
      <c r="AH5" s="26">
        <f t="shared" si="1"/>
        <v>1.0513394445204542</v>
      </c>
      <c r="AI5" s="26">
        <f t="shared" si="2"/>
        <v>0.77812921961415382</v>
      </c>
      <c r="AJ5" s="26">
        <f t="shared" si="3"/>
        <v>1.2934140769794407</v>
      </c>
      <c r="AK5" s="26">
        <f t="shared" ref="AK5:AK42" si="8">M5+O5</f>
        <v>3.2291999999999996</v>
      </c>
    </row>
    <row r="6" spans="1:37" x14ac:dyDescent="0.35">
      <c r="A6" s="37" t="s">
        <v>73</v>
      </c>
      <c r="B6" s="24">
        <v>44.539000000000001</v>
      </c>
      <c r="C6" s="24">
        <v>0</v>
      </c>
      <c r="D6" s="24">
        <v>0</v>
      </c>
      <c r="E6" s="24">
        <v>43.347999999999999</v>
      </c>
      <c r="F6" s="24">
        <v>0</v>
      </c>
      <c r="G6" s="24">
        <v>0</v>
      </c>
      <c r="H6" s="24"/>
      <c r="I6" s="24">
        <v>0.73</v>
      </c>
      <c r="J6" s="24"/>
      <c r="K6" s="24">
        <v>0.59</v>
      </c>
      <c r="L6" s="24"/>
      <c r="M6" s="26">
        <f>'31.12.2020'!M7</f>
        <v>0.98399999999999987</v>
      </c>
      <c r="N6" s="24">
        <v>2.38</v>
      </c>
      <c r="O6" s="26">
        <f>'31.12.2020'!O7</f>
        <v>0.79200000000000004</v>
      </c>
      <c r="P6" s="24"/>
      <c r="Q6" s="24">
        <v>32.47</v>
      </c>
      <c r="R6" s="24"/>
      <c r="S6" s="24"/>
      <c r="T6" s="24">
        <v>25.533000000000001</v>
      </c>
      <c r="U6" s="24"/>
      <c r="V6" s="24"/>
      <c r="W6" s="24">
        <v>7.8680000000000003</v>
      </c>
      <c r="X6" s="24"/>
      <c r="Y6" s="24"/>
      <c r="Z6" s="24">
        <v>5.8470000000000004</v>
      </c>
      <c r="AA6" s="24"/>
      <c r="AB6" s="24"/>
      <c r="AC6" s="24">
        <f t="shared" si="4"/>
        <v>0.17665416825703317</v>
      </c>
      <c r="AD6" s="24">
        <f t="shared" si="5"/>
        <v>0.13488511580695767</v>
      </c>
      <c r="AE6" s="24"/>
      <c r="AF6" s="24"/>
      <c r="AG6" s="26">
        <f t="shared" si="0"/>
        <v>0.90567816969397608</v>
      </c>
      <c r="AH6" s="26">
        <f t="shared" si="1"/>
        <v>0.72390883085724844</v>
      </c>
      <c r="AI6" s="26"/>
      <c r="AJ6" s="26"/>
      <c r="AK6" s="26">
        <f t="shared" si="8"/>
        <v>1.7759999999999998</v>
      </c>
    </row>
    <row r="7" spans="1:37" x14ac:dyDescent="0.35">
      <c r="A7" s="37" t="s">
        <v>84</v>
      </c>
      <c r="B7" s="24">
        <v>197.69200000000001</v>
      </c>
      <c r="C7" s="24">
        <v>90.843000000000004</v>
      </c>
      <c r="D7" s="24">
        <v>0</v>
      </c>
      <c r="E7" s="24">
        <v>189.559</v>
      </c>
      <c r="F7" s="24">
        <v>85.828999999999994</v>
      </c>
      <c r="G7" s="24">
        <v>0</v>
      </c>
      <c r="H7" s="24"/>
      <c r="I7" s="25">
        <f>Q7/B7</f>
        <v>0.79925338405195956</v>
      </c>
      <c r="J7" s="25">
        <f>R7/C7</f>
        <v>0.80154772519621764</v>
      </c>
      <c r="K7" s="25">
        <f>T7/E7</f>
        <v>1.0993674792544803</v>
      </c>
      <c r="L7" s="25">
        <f>U7/F7</f>
        <v>1.6965011825839753</v>
      </c>
      <c r="M7" s="25">
        <f>'31.12.2020'!M8</f>
        <v>1.1759999999999999</v>
      </c>
      <c r="N7" s="25">
        <v>2.38</v>
      </c>
      <c r="O7" s="25">
        <f>'31.12.2020'!O8</f>
        <v>1.7028000000000001</v>
      </c>
      <c r="P7" s="26">
        <f>L7*1.2</f>
        <v>2.0358014191007703</v>
      </c>
      <c r="Q7" s="24">
        <v>158.006</v>
      </c>
      <c r="R7" s="24">
        <v>72.814999999999998</v>
      </c>
      <c r="S7" s="24">
        <v>0</v>
      </c>
      <c r="T7" s="24">
        <v>208.39500000000001</v>
      </c>
      <c r="U7" s="24">
        <v>145.60900000000001</v>
      </c>
      <c r="V7" s="24">
        <v>0</v>
      </c>
      <c r="W7" s="24"/>
      <c r="X7" s="24"/>
      <c r="Y7" s="24"/>
      <c r="Z7" s="24"/>
      <c r="AA7" s="24"/>
      <c r="AB7" s="24"/>
      <c r="AC7" s="24">
        <f t="shared" si="4"/>
        <v>0</v>
      </c>
      <c r="AD7" s="24">
        <f t="shared" si="5"/>
        <v>0</v>
      </c>
      <c r="AE7" s="24">
        <f t="shared" si="6"/>
        <v>0</v>
      </c>
      <c r="AF7" s="24">
        <f t="shared" si="7"/>
        <v>0</v>
      </c>
      <c r="AG7" s="26">
        <f t="shared" si="0"/>
        <v>0.79925338405195956</v>
      </c>
      <c r="AH7" s="26">
        <f t="shared" si="1"/>
        <v>1.0993674792544803</v>
      </c>
      <c r="AI7" s="26">
        <f t="shared" si="2"/>
        <v>0.80154772519621764</v>
      </c>
      <c r="AJ7" s="26">
        <f t="shared" si="3"/>
        <v>1.6965011825839753</v>
      </c>
      <c r="AK7" s="26">
        <f t="shared" si="8"/>
        <v>2.8788</v>
      </c>
    </row>
    <row r="8" spans="1:37" x14ac:dyDescent="0.35">
      <c r="A8" s="37" t="s">
        <v>27</v>
      </c>
      <c r="B8" s="24">
        <v>197.69200000000001</v>
      </c>
      <c r="C8" s="24">
        <v>90.843000000000004</v>
      </c>
      <c r="D8" s="24">
        <v>0</v>
      </c>
      <c r="E8" s="24">
        <v>189.559</v>
      </c>
      <c r="F8" s="24">
        <v>85.828999999999994</v>
      </c>
      <c r="G8" s="24">
        <v>0</v>
      </c>
      <c r="H8" s="24"/>
      <c r="I8" s="25">
        <f>Q8/B8</f>
        <v>0.79925338405195956</v>
      </c>
      <c r="J8" s="25">
        <f>R8/C8</f>
        <v>0.80154772519621764</v>
      </c>
      <c r="K8" s="25">
        <f>T8/E8</f>
        <v>1.0993674792544803</v>
      </c>
      <c r="L8" s="25">
        <f>U8/F8</f>
        <v>1.6965011825839753</v>
      </c>
      <c r="M8" s="26">
        <f>'31.12.2020'!M9</f>
        <v>2.4</v>
      </c>
      <c r="N8" s="24">
        <v>2.38</v>
      </c>
      <c r="O8" s="26">
        <f>'31.12.2020'!O9</f>
        <v>3.5999999999999996</v>
      </c>
      <c r="P8" s="26">
        <f>L8*1.2</f>
        <v>2.0358014191007703</v>
      </c>
      <c r="Q8" s="24">
        <v>158.006</v>
      </c>
      <c r="R8" s="24">
        <v>72.814999999999998</v>
      </c>
      <c r="S8" s="24">
        <v>0</v>
      </c>
      <c r="T8" s="24">
        <v>208.39500000000001</v>
      </c>
      <c r="U8" s="24">
        <v>145.60900000000001</v>
      </c>
      <c r="V8" s="24">
        <v>0</v>
      </c>
      <c r="W8" s="24"/>
      <c r="X8" s="24"/>
      <c r="Y8" s="24"/>
      <c r="Z8" s="24"/>
      <c r="AA8" s="24"/>
      <c r="AB8" s="24"/>
      <c r="AC8" s="24">
        <f t="shared" ref="AC8" si="9">W8/B8</f>
        <v>0</v>
      </c>
      <c r="AD8" s="24">
        <f t="shared" ref="AD8" si="10">Z8/E8</f>
        <v>0</v>
      </c>
      <c r="AE8" s="24">
        <f t="shared" ref="AE8" si="11">(X8+Y8)/(C8+D8)</f>
        <v>0</v>
      </c>
      <c r="AF8" s="24">
        <f t="shared" ref="AF8" si="12">(AA8+AB8)/(F8+G8)</f>
        <v>0</v>
      </c>
      <c r="AG8" s="26">
        <f t="shared" ref="AG8" si="13">(Q8+W8)/B8</f>
        <v>0.79925338405195956</v>
      </c>
      <c r="AH8" s="26">
        <f t="shared" ref="AH8" si="14">(T8+Z8)/E8</f>
        <v>1.0993674792544803</v>
      </c>
      <c r="AI8" s="26">
        <f t="shared" ref="AI8" si="15">(R8+X8)/C8</f>
        <v>0.80154772519621764</v>
      </c>
      <c r="AJ8" s="26">
        <f t="shared" ref="AJ8" si="16">(U8+V8+AA8+AB8)/(F8+G8)</f>
        <v>1.6965011825839753</v>
      </c>
      <c r="AK8" s="26">
        <f t="shared" ref="AK8" si="17">M8+O8</f>
        <v>6</v>
      </c>
    </row>
    <row r="9" spans="1:37" x14ac:dyDescent="0.35">
      <c r="A9" s="37" t="s">
        <v>57</v>
      </c>
      <c r="B9" s="24">
        <v>21.403300000000002</v>
      </c>
      <c r="C9" s="24">
        <v>7.2202000000000002</v>
      </c>
      <c r="D9" s="24">
        <v>0</v>
      </c>
      <c r="E9" s="24">
        <v>20.667999999999999</v>
      </c>
      <c r="F9" s="24">
        <v>6.8114999999999997</v>
      </c>
      <c r="G9" s="24">
        <v>0</v>
      </c>
      <c r="H9" s="24"/>
      <c r="I9" s="24">
        <v>0.88</v>
      </c>
      <c r="J9" s="24">
        <v>1.05</v>
      </c>
      <c r="K9" s="24">
        <v>1.3</v>
      </c>
      <c r="L9" s="24">
        <v>1.56</v>
      </c>
      <c r="M9" s="26">
        <f>'31.12.2020'!M10</f>
        <v>1.74</v>
      </c>
      <c r="N9" s="24">
        <v>2.38</v>
      </c>
      <c r="O9" s="26">
        <f>'31.12.2020'!O10</f>
        <v>2.64</v>
      </c>
      <c r="P9" s="24">
        <v>1.87</v>
      </c>
      <c r="Q9" s="24">
        <v>18.835599999999999</v>
      </c>
      <c r="R9" s="24">
        <v>7.5952000000000002</v>
      </c>
      <c r="S9" s="24">
        <v>0</v>
      </c>
      <c r="T9" s="24">
        <v>26.8597</v>
      </c>
      <c r="U9" s="24">
        <v>10.6469</v>
      </c>
      <c r="V9" s="24">
        <v>0</v>
      </c>
      <c r="W9" s="24"/>
      <c r="X9" s="24"/>
      <c r="Y9" s="24"/>
      <c r="Z9" s="24"/>
      <c r="AA9" s="24"/>
      <c r="AB9" s="24"/>
      <c r="AC9" s="24">
        <f t="shared" si="4"/>
        <v>0</v>
      </c>
      <c r="AD9" s="24">
        <f t="shared" si="5"/>
        <v>0</v>
      </c>
      <c r="AE9" s="24">
        <f t="shared" si="6"/>
        <v>0</v>
      </c>
      <c r="AF9" s="24">
        <f t="shared" si="7"/>
        <v>0</v>
      </c>
      <c r="AG9" s="26">
        <f t="shared" si="0"/>
        <v>0.88003251834997398</v>
      </c>
      <c r="AH9" s="26">
        <f t="shared" si="1"/>
        <v>1.2995790594155217</v>
      </c>
      <c r="AI9" s="26">
        <f t="shared" si="2"/>
        <v>1.0519376194565246</v>
      </c>
      <c r="AJ9" s="26">
        <f t="shared" si="3"/>
        <v>1.5630771489392941</v>
      </c>
      <c r="AK9" s="26">
        <f t="shared" si="8"/>
        <v>4.38</v>
      </c>
    </row>
    <row r="10" spans="1:37" x14ac:dyDescent="0.35">
      <c r="A10" s="37" t="s">
        <v>59</v>
      </c>
      <c r="B10" s="24">
        <v>920.88</v>
      </c>
      <c r="C10" s="24">
        <v>139.12299999999999</v>
      </c>
      <c r="D10" s="24">
        <v>0</v>
      </c>
      <c r="E10" s="24">
        <v>810.15499999999997</v>
      </c>
      <c r="F10" s="24">
        <v>138.42400000000001</v>
      </c>
      <c r="G10" s="24">
        <v>0</v>
      </c>
      <c r="H10" s="24"/>
      <c r="I10" s="24">
        <v>0.61</v>
      </c>
      <c r="J10" s="24">
        <v>0.71</v>
      </c>
      <c r="K10" s="24">
        <v>0.8</v>
      </c>
      <c r="L10" s="24">
        <v>0.84</v>
      </c>
      <c r="M10" s="26">
        <f>'31.12.2020'!M11</f>
        <v>1.5948</v>
      </c>
      <c r="N10" s="24">
        <v>2.38</v>
      </c>
      <c r="O10" s="26">
        <f>'31.12.2020'!O11</f>
        <v>2.4276</v>
      </c>
      <c r="P10" s="24">
        <v>1.008</v>
      </c>
      <c r="Q10" s="24">
        <v>559.827</v>
      </c>
      <c r="R10" s="24">
        <v>99.11</v>
      </c>
      <c r="S10" s="24">
        <v>0</v>
      </c>
      <c r="T10" s="24">
        <v>644.548</v>
      </c>
      <c r="U10" s="24">
        <v>116.55200000000001</v>
      </c>
      <c r="V10" s="24">
        <v>0</v>
      </c>
      <c r="W10" s="24">
        <v>10.1</v>
      </c>
      <c r="X10" s="24">
        <v>14.377000000000001</v>
      </c>
      <c r="Y10" s="24">
        <v>0</v>
      </c>
      <c r="Z10" s="24">
        <v>0</v>
      </c>
      <c r="AA10" s="24">
        <v>0</v>
      </c>
      <c r="AB10" s="24">
        <v>0</v>
      </c>
      <c r="AC10" s="24">
        <f t="shared" si="4"/>
        <v>1.0967769959169489E-2</v>
      </c>
      <c r="AD10" s="24">
        <f t="shared" si="5"/>
        <v>0</v>
      </c>
      <c r="AE10" s="24">
        <f t="shared" si="6"/>
        <v>0.10334020974245813</v>
      </c>
      <c r="AF10" s="24">
        <f t="shared" si="7"/>
        <v>0</v>
      </c>
      <c r="AG10" s="26">
        <f t="shared" si="0"/>
        <v>0.61889388411085056</v>
      </c>
      <c r="AH10" s="26">
        <f t="shared" si="1"/>
        <v>0.79558602983379723</v>
      </c>
      <c r="AI10" s="26">
        <f t="shared" si="2"/>
        <v>0.81573140314685566</v>
      </c>
      <c r="AJ10" s="26">
        <f t="shared" si="3"/>
        <v>0.84199271802577591</v>
      </c>
      <c r="AK10" s="26">
        <f t="shared" si="8"/>
        <v>4.0224000000000002</v>
      </c>
    </row>
    <row r="11" spans="1:37" x14ac:dyDescent="0.35">
      <c r="A11" s="37" t="s">
        <v>58</v>
      </c>
      <c r="B11" s="24">
        <v>60.89</v>
      </c>
      <c r="C11" s="24">
        <v>19.367999999999999</v>
      </c>
      <c r="D11" s="24">
        <v>6.8000000000000005E-2</v>
      </c>
      <c r="E11" s="24">
        <v>60.308999999999997</v>
      </c>
      <c r="F11" s="24">
        <v>23.094000000000001</v>
      </c>
      <c r="G11" s="24">
        <v>3.5999999999999997E-2</v>
      </c>
      <c r="H11" s="24">
        <v>9.99</v>
      </c>
      <c r="I11" s="24">
        <v>0.98</v>
      </c>
      <c r="J11" s="24">
        <v>0.98</v>
      </c>
      <c r="K11" s="24">
        <v>1.3</v>
      </c>
      <c r="L11" s="24">
        <v>1.3</v>
      </c>
      <c r="M11" s="26">
        <f>'31.12.2020'!M12</f>
        <v>1.3847999999999998</v>
      </c>
      <c r="N11" s="24">
        <v>2.38</v>
      </c>
      <c r="O11" s="26">
        <f>'31.12.2020'!O12</f>
        <v>1.1339999999999999</v>
      </c>
      <c r="P11" s="24">
        <v>1.56</v>
      </c>
      <c r="Q11" s="24">
        <v>59.665999999999997</v>
      </c>
      <c r="R11" s="24">
        <v>18.995000000000001</v>
      </c>
      <c r="S11" s="24">
        <v>6.7000000000000004E-2</v>
      </c>
      <c r="T11" s="24">
        <v>78.400999999999996</v>
      </c>
      <c r="U11" s="24">
        <v>40.485999999999997</v>
      </c>
      <c r="V11" s="24">
        <v>4.7E-2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f t="shared" si="4"/>
        <v>0</v>
      </c>
      <c r="AD11" s="24">
        <f t="shared" si="5"/>
        <v>0</v>
      </c>
      <c r="AE11" s="24">
        <f t="shared" si="6"/>
        <v>0</v>
      </c>
      <c r="AF11" s="24">
        <f t="shared" si="7"/>
        <v>0</v>
      </c>
      <c r="AG11" s="26">
        <f t="shared" si="0"/>
        <v>0.97989817704056492</v>
      </c>
      <c r="AH11" s="26">
        <f t="shared" si="1"/>
        <v>1.299988393108823</v>
      </c>
      <c r="AI11" s="26">
        <f t="shared" si="2"/>
        <v>0.98074142916150364</v>
      </c>
      <c r="AJ11" s="26">
        <f t="shared" si="3"/>
        <v>1.7523994811932551</v>
      </c>
      <c r="AK11" s="26">
        <f t="shared" si="8"/>
        <v>2.5187999999999997</v>
      </c>
    </row>
    <row r="12" spans="1:37" x14ac:dyDescent="0.35">
      <c r="A12" s="37" t="s">
        <v>28</v>
      </c>
      <c r="B12" s="24">
        <v>36.872999999999998</v>
      </c>
      <c r="C12" s="24">
        <v>11.788</v>
      </c>
      <c r="D12" s="24">
        <v>0</v>
      </c>
      <c r="E12" s="24">
        <v>36.313000000000002</v>
      </c>
      <c r="F12" s="24">
        <v>7.87</v>
      </c>
      <c r="G12" s="24">
        <v>0</v>
      </c>
      <c r="H12" s="24"/>
      <c r="I12" s="24">
        <v>0.8</v>
      </c>
      <c r="J12" s="24">
        <v>0.8</v>
      </c>
      <c r="K12" s="24">
        <v>1.6</v>
      </c>
      <c r="L12" s="24">
        <v>1.6</v>
      </c>
      <c r="M12" s="26">
        <f>'31.12.2020'!M13</f>
        <v>1.0680000000000001</v>
      </c>
      <c r="N12" s="24">
        <v>2.38</v>
      </c>
      <c r="O12" s="26">
        <f>'31.12.2020'!O13</f>
        <v>2.3879999999999999</v>
      </c>
      <c r="P12" s="24">
        <v>1.92</v>
      </c>
      <c r="Q12" s="24">
        <v>25.811</v>
      </c>
      <c r="R12" s="24">
        <v>8.2520000000000007</v>
      </c>
      <c r="S12" s="24">
        <v>0</v>
      </c>
      <c r="T12" s="24">
        <v>53.38</v>
      </c>
      <c r="U12" s="24">
        <v>11.569000000000001</v>
      </c>
      <c r="V12" s="24"/>
      <c r="W12" s="24"/>
      <c r="X12" s="24"/>
      <c r="Y12" s="24"/>
      <c r="Z12" s="24"/>
      <c r="AA12" s="24"/>
      <c r="AB12" s="24"/>
      <c r="AC12" s="24">
        <f t="shared" si="4"/>
        <v>0</v>
      </c>
      <c r="AD12" s="24">
        <f t="shared" si="5"/>
        <v>0</v>
      </c>
      <c r="AE12" s="24">
        <f t="shared" si="6"/>
        <v>0</v>
      </c>
      <c r="AF12" s="24">
        <f t="shared" si="7"/>
        <v>0</v>
      </c>
      <c r="AG12" s="26">
        <f t="shared" si="0"/>
        <v>0.69999728798850114</v>
      </c>
      <c r="AH12" s="26">
        <f t="shared" si="1"/>
        <v>1.4699969707818137</v>
      </c>
      <c r="AI12" s="26">
        <f t="shared" si="2"/>
        <v>0.70003393281303028</v>
      </c>
      <c r="AJ12" s="26">
        <f t="shared" si="3"/>
        <v>1.470012706480305</v>
      </c>
      <c r="AK12" s="26">
        <f t="shared" si="8"/>
        <v>3.456</v>
      </c>
    </row>
    <row r="13" spans="1:37" x14ac:dyDescent="0.35">
      <c r="A13" s="37" t="s">
        <v>74</v>
      </c>
      <c r="B13" s="24">
        <v>46.732999999999997</v>
      </c>
      <c r="C13" s="24">
        <v>23.170999999999999</v>
      </c>
      <c r="D13" s="24">
        <v>0</v>
      </c>
      <c r="E13" s="24">
        <v>42.805</v>
      </c>
      <c r="F13" s="24">
        <v>17.260000000000002</v>
      </c>
      <c r="G13" s="24">
        <v>0</v>
      </c>
      <c r="H13" s="24"/>
      <c r="I13" s="24">
        <v>1.1499999999999999</v>
      </c>
      <c r="J13" s="24">
        <v>1.21</v>
      </c>
      <c r="K13" s="24">
        <v>1.3</v>
      </c>
      <c r="L13" s="24">
        <v>1.33</v>
      </c>
      <c r="M13" s="26">
        <f>'31.12.2020'!M14</f>
        <v>1.548</v>
      </c>
      <c r="N13" s="24">
        <v>2.38</v>
      </c>
      <c r="O13" s="26">
        <f>'31.12.2020'!O14</f>
        <v>2.1</v>
      </c>
      <c r="P13" s="24">
        <v>1.5960000000000001</v>
      </c>
      <c r="Q13" s="24">
        <v>53.838000000000001</v>
      </c>
      <c r="R13" s="24">
        <v>28.036000000000001</v>
      </c>
      <c r="S13" s="24">
        <v>0</v>
      </c>
      <c r="T13" s="24">
        <v>55.718000000000004</v>
      </c>
      <c r="U13" s="24">
        <v>22.933</v>
      </c>
      <c r="V13" s="24">
        <v>0</v>
      </c>
      <c r="W13" s="24"/>
      <c r="X13" s="24"/>
      <c r="Y13" s="24"/>
      <c r="Z13" s="24"/>
      <c r="AA13" s="24"/>
      <c r="AB13" s="24"/>
      <c r="AC13" s="24">
        <f t="shared" si="4"/>
        <v>0</v>
      </c>
      <c r="AD13" s="24">
        <f t="shared" si="5"/>
        <v>0</v>
      </c>
      <c r="AE13" s="24">
        <f t="shared" si="6"/>
        <v>0</v>
      </c>
      <c r="AF13" s="24">
        <f t="shared" si="7"/>
        <v>0</v>
      </c>
      <c r="AG13" s="26">
        <f t="shared" si="0"/>
        <v>1.1520338946782789</v>
      </c>
      <c r="AH13" s="26">
        <f t="shared" si="1"/>
        <v>1.3016703656114941</v>
      </c>
      <c r="AI13" s="26">
        <f t="shared" si="2"/>
        <v>1.2099607267705321</v>
      </c>
      <c r="AJ13" s="26">
        <f t="shared" si="3"/>
        <v>1.3286790266512165</v>
      </c>
      <c r="AK13" s="26">
        <f t="shared" si="8"/>
        <v>3.6480000000000001</v>
      </c>
    </row>
    <row r="14" spans="1:37" x14ac:dyDescent="0.35">
      <c r="A14" s="37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>
        <f>'31.12.2020'!M15</f>
        <v>1.3440000000000001</v>
      </c>
      <c r="N14" s="24">
        <v>2.38</v>
      </c>
      <c r="O14" s="26">
        <f>'31.12.2020'!O15</f>
        <v>1.6440000000000001</v>
      </c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H14" s="26"/>
      <c r="AI14" s="26"/>
      <c r="AJ14" s="26"/>
      <c r="AK14" s="26"/>
    </row>
    <row r="15" spans="1:37" x14ac:dyDescent="0.35">
      <c r="A15" s="37" t="s">
        <v>31</v>
      </c>
      <c r="B15" s="24">
        <v>133.16900000000001</v>
      </c>
      <c r="C15" s="24">
        <v>34.134999999999998</v>
      </c>
      <c r="D15" s="24">
        <v>0</v>
      </c>
      <c r="E15" s="24">
        <v>130.85900000000001</v>
      </c>
      <c r="F15" s="24">
        <v>56.753</v>
      </c>
      <c r="G15" s="24"/>
      <c r="H15" s="24">
        <v>4.6150000000000002</v>
      </c>
      <c r="I15" s="24">
        <v>0.88</v>
      </c>
      <c r="J15" s="24">
        <v>0.88</v>
      </c>
      <c r="K15" s="24">
        <v>0.91</v>
      </c>
      <c r="L15" s="24">
        <v>0.91</v>
      </c>
      <c r="M15" s="26">
        <f>'31.12.2020'!M16</f>
        <v>1.5840000000000001</v>
      </c>
      <c r="N15" s="24">
        <v>2.38</v>
      </c>
      <c r="O15" s="26">
        <f>'31.12.2020'!O16</f>
        <v>2.1720000000000002</v>
      </c>
      <c r="P15" s="24">
        <v>1.0900000000000001</v>
      </c>
      <c r="Q15" s="24">
        <v>117.18899999999999</v>
      </c>
      <c r="R15" s="24">
        <v>30.039000000000001</v>
      </c>
      <c r="S15" s="24">
        <v>0</v>
      </c>
      <c r="T15" s="24">
        <v>119.07899999999999</v>
      </c>
      <c r="U15" s="24">
        <v>51.646000000000001</v>
      </c>
      <c r="V15" s="24">
        <v>0</v>
      </c>
      <c r="W15" s="24">
        <v>15.78</v>
      </c>
      <c r="X15" s="24">
        <v>2.6871999999999998</v>
      </c>
      <c r="Y15" s="24">
        <v>0</v>
      </c>
      <c r="Z15" s="24">
        <v>15.5496</v>
      </c>
      <c r="AA15" s="24">
        <v>3.7191999999999998</v>
      </c>
      <c r="AB15" s="24"/>
      <c r="AC15" s="24">
        <f t="shared" si="4"/>
        <v>0.11849604637715984</v>
      </c>
      <c r="AD15" s="24">
        <f t="shared" si="5"/>
        <v>0.11882713454940048</v>
      </c>
      <c r="AE15" s="24">
        <f t="shared" si="6"/>
        <v>7.8722718617255022E-2</v>
      </c>
      <c r="AF15" s="24">
        <f t="shared" si="7"/>
        <v>6.5533099571828804E-2</v>
      </c>
      <c r="AG15" s="26">
        <f t="shared" si="0"/>
        <v>0.99849814896860367</v>
      </c>
      <c r="AH15" s="26">
        <f t="shared" si="1"/>
        <v>1.0288065780725819</v>
      </c>
      <c r="AI15" s="26">
        <f t="shared" si="2"/>
        <v>0.95872857770616671</v>
      </c>
      <c r="AJ15" s="26">
        <f t="shared" si="3"/>
        <v>0.97554666713653904</v>
      </c>
      <c r="AK15" s="26">
        <f t="shared" si="8"/>
        <v>3.7560000000000002</v>
      </c>
    </row>
    <row r="16" spans="1:37" x14ac:dyDescent="0.35">
      <c r="A16" s="37" t="s">
        <v>32</v>
      </c>
      <c r="B16" s="24">
        <v>48.48</v>
      </c>
      <c r="C16" s="24">
        <v>6.8789999999999996</v>
      </c>
      <c r="D16" s="24">
        <v>7.4999999999999997E-2</v>
      </c>
      <c r="E16" s="24">
        <v>46.804000000000002</v>
      </c>
      <c r="F16" s="24">
        <v>4.7789999999999999</v>
      </c>
      <c r="G16" s="24"/>
      <c r="H16" s="24"/>
      <c r="I16" s="24">
        <v>1.1399999999999999</v>
      </c>
      <c r="J16" s="24">
        <v>1.68</v>
      </c>
      <c r="K16" s="24">
        <v>1.68</v>
      </c>
      <c r="L16" s="24">
        <v>2.71</v>
      </c>
      <c r="M16" s="26">
        <f>'31.12.2020'!M17</f>
        <v>1.68</v>
      </c>
      <c r="N16" s="24">
        <v>2.38</v>
      </c>
      <c r="O16" s="26">
        <f>'31.12.2020'!O17</f>
        <v>2.8319999999999999</v>
      </c>
      <c r="P16" s="24">
        <v>3.2519999999999998</v>
      </c>
      <c r="Q16" s="24">
        <v>55.267000000000003</v>
      </c>
      <c r="R16" s="24">
        <v>11.557</v>
      </c>
      <c r="S16" s="24">
        <v>0.126</v>
      </c>
      <c r="T16" s="24">
        <v>78.631</v>
      </c>
      <c r="U16" s="24">
        <v>12.951000000000001</v>
      </c>
      <c r="V16" s="24">
        <v>0</v>
      </c>
      <c r="W16" s="24">
        <v>7.694</v>
      </c>
      <c r="X16" s="24">
        <v>0.33</v>
      </c>
      <c r="Y16" s="24">
        <v>1.9E-2</v>
      </c>
      <c r="Z16" s="24">
        <v>0</v>
      </c>
      <c r="AA16" s="24">
        <v>0</v>
      </c>
      <c r="AB16" s="24">
        <v>0</v>
      </c>
      <c r="AC16" s="24">
        <f t="shared" si="4"/>
        <v>0.15870462046204623</v>
      </c>
      <c r="AD16" s="24">
        <f t="shared" si="5"/>
        <v>0</v>
      </c>
      <c r="AE16" s="24">
        <f t="shared" si="6"/>
        <v>5.0186942766752951E-2</v>
      </c>
      <c r="AF16" s="24">
        <f t="shared" si="7"/>
        <v>0</v>
      </c>
      <c r="AG16" s="26">
        <f t="shared" si="0"/>
        <v>1.2987004950495051</v>
      </c>
      <c r="AH16" s="26">
        <f t="shared" si="1"/>
        <v>1.6800059823946671</v>
      </c>
      <c r="AI16" s="26">
        <f t="shared" si="2"/>
        <v>1.7280127925570579</v>
      </c>
      <c r="AJ16" s="26">
        <f t="shared" si="3"/>
        <v>2.7099811676082863</v>
      </c>
      <c r="AK16" s="26">
        <f t="shared" si="8"/>
        <v>4.5119999999999996</v>
      </c>
    </row>
    <row r="17" spans="1:37" x14ac:dyDescent="0.35">
      <c r="A17" s="37" t="s">
        <v>33</v>
      </c>
      <c r="B17" s="24">
        <v>87.013999999999996</v>
      </c>
      <c r="C17" s="24">
        <v>12.169</v>
      </c>
      <c r="D17" s="24">
        <v>1.71</v>
      </c>
      <c r="E17" s="24">
        <v>64.790999999999997</v>
      </c>
      <c r="F17" s="24">
        <v>11.026999999999999</v>
      </c>
      <c r="G17" s="24"/>
      <c r="H17" s="24">
        <v>23.187000000000001</v>
      </c>
      <c r="I17" s="24">
        <v>1.03</v>
      </c>
      <c r="J17" s="24">
        <v>0.84</v>
      </c>
      <c r="K17" s="24">
        <v>1.03</v>
      </c>
      <c r="L17" s="24">
        <v>0.84</v>
      </c>
      <c r="M17" s="26">
        <f>'31.12.2020'!M18</f>
        <v>1.6320000000000001</v>
      </c>
      <c r="N17" s="24">
        <v>2.38</v>
      </c>
      <c r="O17" s="26">
        <f>'31.12.2020'!O18</f>
        <v>3.048</v>
      </c>
      <c r="P17" s="24"/>
      <c r="Q17" s="24">
        <v>38.466999999999999</v>
      </c>
      <c r="R17" s="24">
        <v>9.7439999999999998</v>
      </c>
      <c r="S17" s="24">
        <v>1.2010000000000001</v>
      </c>
      <c r="T17" s="24">
        <v>64.619</v>
      </c>
      <c r="U17" s="24">
        <v>8.7319999999999993</v>
      </c>
      <c r="V17" s="24"/>
      <c r="W17" s="24">
        <v>6.0579999999999998</v>
      </c>
      <c r="X17" s="24">
        <v>0.90500000000000003</v>
      </c>
      <c r="Y17" s="24">
        <v>0.02</v>
      </c>
      <c r="Z17" s="24">
        <v>2.2970000000000002</v>
      </c>
      <c r="AA17" s="24"/>
      <c r="AB17" s="24"/>
      <c r="AC17" s="24">
        <f t="shared" si="4"/>
        <v>6.9620980531868437E-2</v>
      </c>
      <c r="AD17" s="24">
        <f t="shared" si="5"/>
        <v>3.5452454816255349E-2</v>
      </c>
      <c r="AE17" s="24">
        <f t="shared" si="6"/>
        <v>6.6647452986526398E-2</v>
      </c>
      <c r="AF17" s="24">
        <f t="shared" si="7"/>
        <v>0</v>
      </c>
      <c r="AG17" s="26">
        <f t="shared" si="0"/>
        <v>0.51169926678465538</v>
      </c>
      <c r="AH17" s="26">
        <f t="shared" si="1"/>
        <v>1.0327977651216991</v>
      </c>
      <c r="AI17" s="26">
        <f t="shared" si="2"/>
        <v>0.87509244802366659</v>
      </c>
      <c r="AJ17" s="26">
        <f t="shared" si="3"/>
        <v>0.79187448988845555</v>
      </c>
      <c r="AK17" s="26">
        <f t="shared" si="8"/>
        <v>4.68</v>
      </c>
    </row>
    <row r="18" spans="1:37" x14ac:dyDescent="0.35">
      <c r="A18" s="38" t="s">
        <v>82</v>
      </c>
      <c r="B18" s="24">
        <v>43.003</v>
      </c>
      <c r="C18" s="24">
        <v>30.690999999999999</v>
      </c>
      <c r="D18" s="24">
        <v>0</v>
      </c>
      <c r="E18" s="24">
        <v>35.256</v>
      </c>
      <c r="F18" s="24">
        <v>29.937000000000001</v>
      </c>
      <c r="G18" s="24">
        <v>0</v>
      </c>
      <c r="H18" s="24"/>
      <c r="I18" s="24">
        <v>0.88</v>
      </c>
      <c r="J18" s="24">
        <v>1.06</v>
      </c>
      <c r="K18" s="24">
        <v>1.64</v>
      </c>
      <c r="L18" s="24">
        <v>1.97</v>
      </c>
      <c r="M18" s="26">
        <f>'31.12.2020'!M19</f>
        <v>1.1687999999999998</v>
      </c>
      <c r="N18" s="24">
        <v>2.38</v>
      </c>
      <c r="O18" s="26">
        <f>'31.12.2020'!O19</f>
        <v>2.2307999999999999</v>
      </c>
      <c r="P18" s="24">
        <v>2.36</v>
      </c>
      <c r="Q18" s="24">
        <v>37.817999999999998</v>
      </c>
      <c r="R18" s="24">
        <v>32.036999999999999</v>
      </c>
      <c r="S18" s="24">
        <v>0</v>
      </c>
      <c r="T18" s="24">
        <v>57.792999999999999</v>
      </c>
      <c r="U18" s="24">
        <v>56.536999999999999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f t="shared" si="4"/>
        <v>0</v>
      </c>
      <c r="AD18" s="24">
        <f t="shared" si="5"/>
        <v>0</v>
      </c>
      <c r="AE18" s="24">
        <f t="shared" si="6"/>
        <v>0</v>
      </c>
      <c r="AF18" s="24">
        <f t="shared" si="7"/>
        <v>0</v>
      </c>
      <c r="AG18" s="26">
        <f t="shared" si="0"/>
        <v>0.87942701671976364</v>
      </c>
      <c r="AH18" s="26">
        <f t="shared" si="1"/>
        <v>1.639238711141366</v>
      </c>
      <c r="AI18" s="26">
        <f t="shared" si="2"/>
        <v>1.0438565051643804</v>
      </c>
      <c r="AJ18" s="26">
        <f t="shared" si="3"/>
        <v>1.8885325850953669</v>
      </c>
      <c r="AK18" s="26">
        <f t="shared" si="8"/>
        <v>3.3995999999999995</v>
      </c>
    </row>
    <row r="19" spans="1:37" x14ac:dyDescent="0.35">
      <c r="A19" s="37" t="s">
        <v>83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>
        <f>'31.12.2020'!M20</f>
        <v>1.6320000000000001</v>
      </c>
      <c r="N19" s="24">
        <v>2.38</v>
      </c>
      <c r="O19" s="26">
        <f>'31.12.2020'!O20</f>
        <v>1.8779999999999999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6"/>
      <c r="AI19" s="26"/>
      <c r="AJ19" s="26"/>
      <c r="AK19" s="26">
        <f t="shared" si="8"/>
        <v>3.51</v>
      </c>
    </row>
    <row r="20" spans="1:37" x14ac:dyDescent="0.35">
      <c r="A20" s="37" t="s">
        <v>62</v>
      </c>
      <c r="B20" s="24">
        <v>197.55199999999999</v>
      </c>
      <c r="C20" s="24">
        <v>138.773</v>
      </c>
      <c r="D20" s="24">
        <v>0</v>
      </c>
      <c r="E20" s="24">
        <v>197.649</v>
      </c>
      <c r="F20" s="24">
        <v>184.97</v>
      </c>
      <c r="G20" s="24">
        <v>0</v>
      </c>
      <c r="H20" s="24"/>
      <c r="I20" s="25">
        <f>Q20/B20</f>
        <v>0.87777395318700902</v>
      </c>
      <c r="J20" s="25">
        <f>R20/C20</f>
        <v>0.94025494872921966</v>
      </c>
      <c r="K20" s="25">
        <f>T20/E20</f>
        <v>1.6651235270605973</v>
      </c>
      <c r="L20" s="25">
        <f>U20/F20</f>
        <v>2.1628588419743742</v>
      </c>
      <c r="M20" s="26">
        <f>'31.12.2020'!M21</f>
        <v>1.452</v>
      </c>
      <c r="N20" s="24">
        <v>2.38</v>
      </c>
      <c r="O20" s="26">
        <f>'31.12.2020'!O21</f>
        <v>2.3879999999999999</v>
      </c>
      <c r="P20" s="26">
        <f>L20*1.2</f>
        <v>2.5954306103692488</v>
      </c>
      <c r="Q20" s="24">
        <v>173.40600000000001</v>
      </c>
      <c r="R20" s="24">
        <v>130.482</v>
      </c>
      <c r="S20" s="24">
        <v>0</v>
      </c>
      <c r="T20" s="24">
        <v>329.11</v>
      </c>
      <c r="U20" s="24">
        <v>400.06400000000002</v>
      </c>
      <c r="V20" s="24">
        <v>0</v>
      </c>
      <c r="W20" s="24">
        <v>1.169</v>
      </c>
      <c r="X20" s="24">
        <v>0.20300000000000001</v>
      </c>
      <c r="Y20" s="24">
        <v>0</v>
      </c>
      <c r="Z20" s="24">
        <v>1.1639999999999999</v>
      </c>
      <c r="AA20" s="24">
        <v>0.17499999999999999</v>
      </c>
      <c r="AB20" s="24"/>
      <c r="AC20" s="24">
        <f t="shared" si="4"/>
        <v>5.9174293350611491E-3</v>
      </c>
      <c r="AD20" s="24">
        <f t="shared" si="5"/>
        <v>5.889227873654812E-3</v>
      </c>
      <c r="AE20" s="24">
        <f t="shared" si="6"/>
        <v>1.4628205774898577E-3</v>
      </c>
      <c r="AF20" s="24">
        <f t="shared" si="7"/>
        <v>9.4609936746499425E-4</v>
      </c>
      <c r="AG20" s="26">
        <f t="shared" si="0"/>
        <v>0.88369138252207025</v>
      </c>
      <c r="AH20" s="26">
        <f t="shared" si="1"/>
        <v>1.6710127549342522</v>
      </c>
      <c r="AI20" s="26">
        <f t="shared" si="2"/>
        <v>0.94171776930670958</v>
      </c>
      <c r="AJ20" s="26">
        <f t="shared" si="3"/>
        <v>2.1638049413418394</v>
      </c>
      <c r="AK20" s="26">
        <f t="shared" si="8"/>
        <v>3.84</v>
      </c>
    </row>
    <row r="21" spans="1:37" x14ac:dyDescent="0.35">
      <c r="A21" s="37" t="s">
        <v>75</v>
      </c>
      <c r="B21" s="24">
        <v>27.053999999999998</v>
      </c>
      <c r="C21" s="24">
        <v>8.9260000000000002</v>
      </c>
      <c r="D21" s="24">
        <v>0</v>
      </c>
      <c r="E21" s="24">
        <v>24.202999999999999</v>
      </c>
      <c r="F21" s="24">
        <v>3.0680000000000001</v>
      </c>
      <c r="G21" s="24">
        <v>0</v>
      </c>
      <c r="H21" s="24"/>
      <c r="I21" s="24">
        <v>0.8</v>
      </c>
      <c r="J21" s="24">
        <v>0.8</v>
      </c>
      <c r="K21" s="24">
        <v>1.1399999999999999</v>
      </c>
      <c r="L21" s="24">
        <v>1.1399999999999999</v>
      </c>
      <c r="M21" s="26">
        <f>'31.12.2020'!M22</f>
        <v>0.78120000000000001</v>
      </c>
      <c r="N21" s="24">
        <v>2.38</v>
      </c>
      <c r="O21" s="26">
        <f>'31.12.2020'!O22</f>
        <v>1.8395999999999999</v>
      </c>
      <c r="P21" s="3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4"/>
      <c r="AH21" s="34"/>
      <c r="AI21" s="34"/>
      <c r="AJ21" s="34"/>
      <c r="AK21" s="34"/>
    </row>
    <row r="22" spans="1:37" x14ac:dyDescent="0.35">
      <c r="A22" s="37" t="s">
        <v>71</v>
      </c>
      <c r="B22" s="24">
        <v>27.053999999999998</v>
      </c>
      <c r="C22" s="24">
        <v>8.9260000000000002</v>
      </c>
      <c r="D22" s="24">
        <v>0</v>
      </c>
      <c r="E22" s="24">
        <v>24.202999999999999</v>
      </c>
      <c r="F22" s="24">
        <v>3.0680000000000001</v>
      </c>
      <c r="G22" s="24">
        <v>0</v>
      </c>
      <c r="H22" s="24"/>
      <c r="I22" s="24">
        <v>0.8</v>
      </c>
      <c r="J22" s="24">
        <v>0.8</v>
      </c>
      <c r="K22" s="24">
        <v>1.1399999999999999</v>
      </c>
      <c r="L22" s="24">
        <v>1.1399999999999999</v>
      </c>
      <c r="M22" s="26">
        <f>'31.12.2020'!M23</f>
        <v>1.296</v>
      </c>
      <c r="N22" s="24">
        <v>2.38</v>
      </c>
      <c r="O22" s="26">
        <f>'31.12.2020'!O23</f>
        <v>2.3039999999999998</v>
      </c>
      <c r="P22" s="24">
        <v>1.37</v>
      </c>
      <c r="Q22" s="24">
        <v>20.622</v>
      </c>
      <c r="R22" s="24">
        <v>8.1769999999999996</v>
      </c>
      <c r="S22" s="24">
        <v>0</v>
      </c>
      <c r="T22" s="24">
        <v>26.148</v>
      </c>
      <c r="U22" s="24">
        <v>4.976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f t="shared" si="4"/>
        <v>0</v>
      </c>
      <c r="AD22" s="24">
        <f t="shared" si="5"/>
        <v>0</v>
      </c>
      <c r="AE22" s="24">
        <f t="shared" si="6"/>
        <v>0</v>
      </c>
      <c r="AF22" s="24">
        <f t="shared" si="7"/>
        <v>0</v>
      </c>
      <c r="AG22" s="26">
        <f t="shared" si="0"/>
        <v>0.76225327123530717</v>
      </c>
      <c r="AH22" s="26">
        <f t="shared" si="1"/>
        <v>1.0803619386026526</v>
      </c>
      <c r="AI22" s="26">
        <f t="shared" si="2"/>
        <v>0.9160878332959892</v>
      </c>
      <c r="AJ22" s="26">
        <f t="shared" si="3"/>
        <v>1.621903520208605</v>
      </c>
      <c r="AK22" s="26">
        <f t="shared" si="8"/>
        <v>3.5999999999999996</v>
      </c>
    </row>
    <row r="23" spans="1:37" x14ac:dyDescent="0.35">
      <c r="A23" s="37" t="s">
        <v>35</v>
      </c>
      <c r="B23" s="24">
        <v>86.745000000000005</v>
      </c>
      <c r="C23" s="24">
        <v>30.204999999999998</v>
      </c>
      <c r="D23" s="24">
        <v>1.0680000000000001</v>
      </c>
      <c r="E23" s="24">
        <v>75.878</v>
      </c>
      <c r="F23" s="24">
        <v>31.818999999999999</v>
      </c>
      <c r="G23" s="24">
        <v>0</v>
      </c>
      <c r="H23" s="24"/>
      <c r="I23" s="24">
        <v>1.1100000000000001</v>
      </c>
      <c r="J23" s="24">
        <v>1.1100000000000001</v>
      </c>
      <c r="K23" s="24">
        <v>1.42</v>
      </c>
      <c r="L23" s="24">
        <v>1.42</v>
      </c>
      <c r="M23" s="26">
        <f>'31.12.2020'!M24</f>
        <v>1.6812</v>
      </c>
      <c r="N23" s="24">
        <v>2.38</v>
      </c>
      <c r="O23" s="26">
        <f>'31.12.2020'!O24</f>
        <v>2.1768000000000001</v>
      </c>
      <c r="P23" s="24">
        <v>1.704</v>
      </c>
      <c r="Q23" s="24">
        <v>94.081999999999994</v>
      </c>
      <c r="R23" s="24">
        <v>32.622</v>
      </c>
      <c r="S23" s="24">
        <v>1.151</v>
      </c>
      <c r="T23" s="24">
        <v>104.221</v>
      </c>
      <c r="U23" s="24">
        <v>43.646000000000001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f t="shared" si="4"/>
        <v>0</v>
      </c>
      <c r="AD23" s="24">
        <f t="shared" si="5"/>
        <v>0</v>
      </c>
      <c r="AE23" s="24">
        <f t="shared" si="6"/>
        <v>0</v>
      </c>
      <c r="AF23" s="24">
        <f t="shared" si="7"/>
        <v>0</v>
      </c>
      <c r="AG23" s="26">
        <f t="shared" si="0"/>
        <v>1.0845812438757276</v>
      </c>
      <c r="AH23" s="26">
        <f t="shared" si="1"/>
        <v>1.373533830622842</v>
      </c>
      <c r="AI23" s="26">
        <f t="shared" si="2"/>
        <v>1.080019864260884</v>
      </c>
      <c r="AJ23" s="26">
        <f t="shared" si="3"/>
        <v>1.3716961563845502</v>
      </c>
      <c r="AK23" s="26">
        <f t="shared" si="8"/>
        <v>3.8580000000000001</v>
      </c>
    </row>
    <row r="24" spans="1:37" x14ac:dyDescent="0.35">
      <c r="A24" s="37" t="s">
        <v>76</v>
      </c>
      <c r="B24" s="24">
        <v>65.808000000000007</v>
      </c>
      <c r="C24" s="24">
        <v>30.744</v>
      </c>
      <c r="D24" s="24">
        <v>0</v>
      </c>
      <c r="E24" s="24">
        <v>62.63</v>
      </c>
      <c r="F24" s="24">
        <v>20.655000000000001</v>
      </c>
      <c r="G24" s="24"/>
      <c r="H24" s="24"/>
      <c r="I24" s="24">
        <v>0.89</v>
      </c>
      <c r="J24" s="24">
        <v>1.28</v>
      </c>
      <c r="K24" s="24">
        <v>0.89</v>
      </c>
      <c r="L24" s="24">
        <v>1.28</v>
      </c>
      <c r="M24" s="26">
        <f>'31.12.2020'!M25</f>
        <v>0.82440000000000002</v>
      </c>
      <c r="N24" s="24">
        <v>2.38</v>
      </c>
      <c r="O24" s="26">
        <f>'31.12.2020'!O25</f>
        <v>0.99239999999999995</v>
      </c>
      <c r="P24" s="24">
        <v>1.536</v>
      </c>
      <c r="Q24" s="24">
        <v>58.569000000000003</v>
      </c>
      <c r="R24" s="24">
        <v>39.351999999999997</v>
      </c>
      <c r="S24" s="24">
        <v>0</v>
      </c>
      <c r="T24" s="24">
        <v>56.006</v>
      </c>
      <c r="U24" s="24">
        <v>30.353000000000002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f t="shared" si="4"/>
        <v>0</v>
      </c>
      <c r="AD24" s="24">
        <f t="shared" si="5"/>
        <v>0</v>
      </c>
      <c r="AE24" s="24">
        <f t="shared" si="6"/>
        <v>0</v>
      </c>
      <c r="AF24" s="24">
        <f t="shared" si="7"/>
        <v>0</v>
      </c>
      <c r="AG24" s="26">
        <f t="shared" si="0"/>
        <v>0.88999817651349378</v>
      </c>
      <c r="AH24" s="26">
        <f t="shared" si="1"/>
        <v>0.8942359891425834</v>
      </c>
      <c r="AI24" s="26">
        <f t="shared" si="2"/>
        <v>1.2799895914650012</v>
      </c>
      <c r="AJ24" s="26">
        <f t="shared" si="3"/>
        <v>1.469523117889131</v>
      </c>
      <c r="AK24" s="26">
        <f t="shared" si="8"/>
        <v>1.8168</v>
      </c>
    </row>
    <row r="25" spans="1:37" x14ac:dyDescent="0.35">
      <c r="A25" s="37" t="s">
        <v>77</v>
      </c>
      <c r="B25" s="24">
        <v>583.51300000000003</v>
      </c>
      <c r="C25" s="24">
        <v>489.33699999999999</v>
      </c>
      <c r="D25" s="24">
        <v>0</v>
      </c>
      <c r="E25" s="24">
        <v>571.53099999999995</v>
      </c>
      <c r="F25" s="24">
        <v>513.67399999999998</v>
      </c>
      <c r="G25" s="24">
        <v>0</v>
      </c>
      <c r="H25" s="24"/>
      <c r="I25" s="24">
        <v>0.75</v>
      </c>
      <c r="J25" s="24">
        <v>0.75</v>
      </c>
      <c r="K25" s="24">
        <v>1.24</v>
      </c>
      <c r="L25" s="24">
        <v>1.24</v>
      </c>
      <c r="M25" s="26">
        <f>'31.12.2020'!M26</f>
        <v>1.1279999999999999</v>
      </c>
      <c r="N25" s="24">
        <v>2.38</v>
      </c>
      <c r="O25" s="26">
        <f>'31.12.2020'!O26</f>
        <v>1.9392</v>
      </c>
      <c r="P25" s="24">
        <v>1.49</v>
      </c>
      <c r="Q25" s="24">
        <v>441.22699999999998</v>
      </c>
      <c r="R25" s="24">
        <v>321.84500000000003</v>
      </c>
      <c r="S25" s="24">
        <v>0</v>
      </c>
      <c r="T25" s="24">
        <v>703.88400000000001</v>
      </c>
      <c r="U25" s="24">
        <v>570.30499999999995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f t="shared" si="4"/>
        <v>0</v>
      </c>
      <c r="AD25" s="24">
        <f t="shared" si="5"/>
        <v>0</v>
      </c>
      <c r="AE25" s="24">
        <f t="shared" si="6"/>
        <v>0</v>
      </c>
      <c r="AF25" s="24">
        <f t="shared" si="7"/>
        <v>0</v>
      </c>
      <c r="AG25" s="26">
        <f t="shared" si="0"/>
        <v>0.75615624673314896</v>
      </c>
      <c r="AH25" s="26">
        <f t="shared" si="1"/>
        <v>1.2315762399589876</v>
      </c>
      <c r="AI25" s="26">
        <f t="shared" si="2"/>
        <v>0.65771646125267458</v>
      </c>
      <c r="AJ25" s="26">
        <f t="shared" si="3"/>
        <v>1.1102469659745284</v>
      </c>
      <c r="AK25" s="26">
        <f t="shared" si="8"/>
        <v>3.0671999999999997</v>
      </c>
    </row>
    <row r="26" spans="1:37" x14ac:dyDescent="0.35">
      <c r="A26" s="37" t="s">
        <v>85</v>
      </c>
      <c r="B26" s="24">
        <v>34.863</v>
      </c>
      <c r="C26" s="24">
        <v>12.739000000000001</v>
      </c>
      <c r="D26" s="24">
        <v>0</v>
      </c>
      <c r="E26" s="24">
        <v>41.622</v>
      </c>
      <c r="F26" s="24">
        <v>103.999</v>
      </c>
      <c r="G26" s="24">
        <v>0</v>
      </c>
      <c r="H26" s="24"/>
      <c r="I26" s="24">
        <v>0.95</v>
      </c>
      <c r="J26" s="24">
        <v>1.05</v>
      </c>
      <c r="K26" s="24">
        <v>1.2</v>
      </c>
      <c r="L26" s="24">
        <v>1.35</v>
      </c>
      <c r="M26" s="26">
        <f>'31.12.2020'!M27</f>
        <v>1.1435999999999999</v>
      </c>
      <c r="N26" s="24">
        <v>2.38</v>
      </c>
      <c r="O26" s="26">
        <f>'31.12.2020'!O27</f>
        <v>3.0084</v>
      </c>
      <c r="P26" s="24">
        <v>1.62</v>
      </c>
      <c r="Q26" s="24">
        <v>33.119</v>
      </c>
      <c r="R26" s="24">
        <v>13.375999999999999</v>
      </c>
      <c r="S26" s="24">
        <v>0</v>
      </c>
      <c r="T26" s="24">
        <v>49.945999999999998</v>
      </c>
      <c r="U26" s="24">
        <v>151.82400000000001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f t="shared" si="4"/>
        <v>0</v>
      </c>
      <c r="AD26" s="24">
        <f t="shared" si="5"/>
        <v>0</v>
      </c>
      <c r="AE26" s="24">
        <f t="shared" si="6"/>
        <v>0</v>
      </c>
      <c r="AF26" s="24">
        <f t="shared" si="7"/>
        <v>0</v>
      </c>
      <c r="AG26" s="26">
        <f>(Q26+W26)/B26</f>
        <v>0.94997561885093085</v>
      </c>
      <c r="AH26" s="26">
        <f>(T26+Z26)/E26</f>
        <v>1.199990389697756</v>
      </c>
      <c r="AI26" s="26">
        <f>(R26+X26)/C26</f>
        <v>1.0500039249548629</v>
      </c>
      <c r="AJ26" s="26">
        <f>(U26+V26+AA26+AB26)/(F26+G26)</f>
        <v>1.4598601909633748</v>
      </c>
      <c r="AK26" s="26">
        <f t="shared" si="8"/>
        <v>4.1520000000000001</v>
      </c>
    </row>
    <row r="27" spans="1:37" x14ac:dyDescent="0.35">
      <c r="A27" s="37" t="s">
        <v>64</v>
      </c>
      <c r="B27" s="24">
        <v>86.088999999999999</v>
      </c>
      <c r="C27" s="24">
        <v>29.715</v>
      </c>
      <c r="D27" s="24">
        <v>1.278</v>
      </c>
      <c r="E27" s="24">
        <v>83.031999999999996</v>
      </c>
      <c r="F27" s="24">
        <v>161.767</v>
      </c>
      <c r="G27" s="24">
        <v>6.4000000000000001E-2</v>
      </c>
      <c r="H27" s="24"/>
      <c r="I27" s="24">
        <v>0.62</v>
      </c>
      <c r="J27" s="24">
        <v>0.9</v>
      </c>
      <c r="K27" s="24">
        <v>1.22</v>
      </c>
      <c r="L27" s="24">
        <v>1.38</v>
      </c>
      <c r="M27" s="26">
        <f>'31.12.2020'!M28</f>
        <v>1.8119999999999998</v>
      </c>
      <c r="N27" s="24">
        <v>2.38</v>
      </c>
      <c r="O27" s="26">
        <f>'31.12.2020'!O28</f>
        <v>1.9079999999999999</v>
      </c>
      <c r="P27" s="24"/>
      <c r="Q27" s="24">
        <v>53.636000000000003</v>
      </c>
      <c r="R27" s="24">
        <v>26.614999999999998</v>
      </c>
      <c r="S27" s="24">
        <v>1.1499999999999999</v>
      </c>
      <c r="T27" s="24">
        <v>100.179</v>
      </c>
      <c r="U27" s="24">
        <v>239.465</v>
      </c>
      <c r="V27" s="24">
        <v>8.7999999999999995E-2</v>
      </c>
      <c r="W27" s="24"/>
      <c r="X27" s="24"/>
      <c r="Y27" s="24"/>
      <c r="Z27" s="24"/>
      <c r="AA27" s="24"/>
      <c r="AB27" s="24"/>
      <c r="AC27" s="24">
        <f t="shared" si="4"/>
        <v>0</v>
      </c>
      <c r="AD27" s="24">
        <f t="shared" si="5"/>
        <v>0</v>
      </c>
      <c r="AE27" s="24">
        <f t="shared" si="6"/>
        <v>0</v>
      </c>
      <c r="AF27" s="24">
        <f t="shared" si="7"/>
        <v>0</v>
      </c>
      <c r="AG27" s="26">
        <f t="shared" ref="AG27:AG42" si="18">(Q27+W27)/B27</f>
        <v>0.62302965535666577</v>
      </c>
      <c r="AH27" s="26">
        <f t="shared" ref="AH27:AH42" si="19">(T27+Z27)/E27</f>
        <v>1.2065107428461317</v>
      </c>
      <c r="AI27" s="26">
        <f t="shared" ref="AI27:AI42" si="20">(R27+X27)/C27</f>
        <v>0.89567558472152109</v>
      </c>
      <c r="AJ27" s="26">
        <f t="shared" ref="AJ27:AJ42" si="21">(U27+V27+AA27+AB27)/(F27+G27)</f>
        <v>1.4802664508036163</v>
      </c>
      <c r="AK27" s="26">
        <f t="shared" si="8"/>
        <v>3.7199999999999998</v>
      </c>
    </row>
    <row r="28" spans="1:37" x14ac:dyDescent="0.35">
      <c r="A28" s="37" t="s">
        <v>65</v>
      </c>
      <c r="B28" s="24">
        <v>202.804</v>
      </c>
      <c r="C28" s="24">
        <v>88.013999999999996</v>
      </c>
      <c r="D28" s="24">
        <v>0</v>
      </c>
      <c r="E28" s="24">
        <v>201.33500000000001</v>
      </c>
      <c r="F28" s="24">
        <v>364.75099999999998</v>
      </c>
      <c r="G28" s="24">
        <v>0</v>
      </c>
      <c r="H28" s="24"/>
      <c r="I28" s="24">
        <v>0.76400000000000001</v>
      </c>
      <c r="J28" s="24">
        <v>0.76400000000000001</v>
      </c>
      <c r="K28" s="24">
        <v>0.64500000000000002</v>
      </c>
      <c r="L28" s="24">
        <v>0.64500000000000002</v>
      </c>
      <c r="M28" s="26">
        <f>'31.12.2020'!M29</f>
        <v>0.89999999999999991</v>
      </c>
      <c r="N28" s="24">
        <v>2.38</v>
      </c>
      <c r="O28" s="26">
        <f>'31.12.2020'!O29</f>
        <v>1.788</v>
      </c>
      <c r="P28" s="24">
        <v>0.77400000000000002</v>
      </c>
      <c r="Q28" s="24">
        <v>154.94200000000001</v>
      </c>
      <c r="R28" s="24">
        <v>67.242999999999995</v>
      </c>
      <c r="S28" s="24">
        <v>0</v>
      </c>
      <c r="T28" s="24">
        <v>129.86099999999999</v>
      </c>
      <c r="U28" s="24">
        <v>235.26400000000001</v>
      </c>
      <c r="V28" s="24">
        <v>0</v>
      </c>
      <c r="W28" s="24"/>
      <c r="X28" s="24"/>
      <c r="Y28" s="24"/>
      <c r="Z28" s="24"/>
      <c r="AA28" s="24"/>
      <c r="AB28" s="24"/>
      <c r="AC28" s="24">
        <f t="shared" si="4"/>
        <v>0</v>
      </c>
      <c r="AD28" s="24">
        <f t="shared" si="5"/>
        <v>0</v>
      </c>
      <c r="AE28" s="24">
        <f t="shared" si="6"/>
        <v>0</v>
      </c>
      <c r="AF28" s="24">
        <f t="shared" si="7"/>
        <v>0</v>
      </c>
      <c r="AG28" s="26">
        <f t="shared" si="18"/>
        <v>0.76399873769748139</v>
      </c>
      <c r="AH28" s="26">
        <f t="shared" si="19"/>
        <v>0.64499962748652739</v>
      </c>
      <c r="AI28" s="26">
        <f t="shared" si="20"/>
        <v>0.76400345399595515</v>
      </c>
      <c r="AJ28" s="26">
        <f t="shared" si="21"/>
        <v>0.64499891706945289</v>
      </c>
      <c r="AK28" s="26">
        <f t="shared" si="8"/>
        <v>2.6879999999999997</v>
      </c>
    </row>
    <row r="29" spans="1:37" x14ac:dyDescent="0.35">
      <c r="A29" s="37" t="s">
        <v>86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6">
        <f>'31.12.2020'!M30</f>
        <v>1.05</v>
      </c>
      <c r="N29" s="24">
        <v>2.38</v>
      </c>
      <c r="O29" s="26">
        <f>'31.12.2020'!O30</f>
        <v>1.65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6"/>
      <c r="AH29" s="26"/>
      <c r="AI29" s="26"/>
      <c r="AJ29" s="26"/>
      <c r="AK29" s="26"/>
    </row>
    <row r="30" spans="1:37" x14ac:dyDescent="0.35">
      <c r="A30" s="38" t="s">
        <v>81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6">
        <f>'31.12.2020'!M31</f>
        <v>1.44</v>
      </c>
      <c r="N30" s="24">
        <v>2.38</v>
      </c>
      <c r="O30" s="26">
        <f>'31.12.2020'!O31</f>
        <v>1.38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6"/>
      <c r="AH30" s="26"/>
      <c r="AI30" s="26"/>
      <c r="AJ30" s="26"/>
      <c r="AK30" s="26"/>
    </row>
    <row r="31" spans="1:37" x14ac:dyDescent="0.35">
      <c r="A31" s="37" t="s">
        <v>38</v>
      </c>
      <c r="B31" s="24">
        <v>82.738</v>
      </c>
      <c r="C31" s="24">
        <v>47.920999999999999</v>
      </c>
      <c r="D31" s="24">
        <v>0</v>
      </c>
      <c r="E31" s="24">
        <v>78.588999999999999</v>
      </c>
      <c r="F31" s="24">
        <v>75.173000000000002</v>
      </c>
      <c r="G31" s="24">
        <v>0</v>
      </c>
      <c r="H31" s="24"/>
      <c r="I31" s="24">
        <v>0.71</v>
      </c>
      <c r="J31" s="24">
        <v>0.71</v>
      </c>
      <c r="K31" s="24">
        <v>0.94</v>
      </c>
      <c r="L31" s="24">
        <v>0.94</v>
      </c>
      <c r="M31" s="26">
        <f>'31.12.2020'!M32</f>
        <v>1.3320000000000001</v>
      </c>
      <c r="N31" s="24">
        <v>2.38</v>
      </c>
      <c r="O31" s="26">
        <f>'31.12.2020'!O32</f>
        <v>1.4279999999999999</v>
      </c>
      <c r="P31" s="24">
        <v>1.1299999999999999</v>
      </c>
      <c r="Q31" s="24">
        <v>60.081000000000003</v>
      </c>
      <c r="R31" s="24">
        <v>34.343000000000004</v>
      </c>
      <c r="S31" s="24">
        <v>0</v>
      </c>
      <c r="T31" s="24">
        <v>71.887</v>
      </c>
      <c r="U31" s="24">
        <v>70.387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f t="shared" si="4"/>
        <v>0</v>
      </c>
      <c r="AD31" s="24">
        <f t="shared" si="5"/>
        <v>0</v>
      </c>
      <c r="AE31" s="24">
        <f t="shared" si="6"/>
        <v>0</v>
      </c>
      <c r="AF31" s="24">
        <f t="shared" si="7"/>
        <v>0</v>
      </c>
      <c r="AG31" s="26">
        <f t="shared" si="18"/>
        <v>0.72615968478812642</v>
      </c>
      <c r="AH31" s="26">
        <f t="shared" si="19"/>
        <v>0.91472088969194165</v>
      </c>
      <c r="AI31" s="26">
        <f t="shared" si="20"/>
        <v>0.71665866739007955</v>
      </c>
      <c r="AJ31" s="26">
        <f t="shared" si="21"/>
        <v>0.93633352400462933</v>
      </c>
      <c r="AK31" s="26">
        <f t="shared" si="8"/>
        <v>2.76</v>
      </c>
    </row>
    <row r="32" spans="1:37" x14ac:dyDescent="0.35">
      <c r="A32" s="37" t="s">
        <v>39</v>
      </c>
      <c r="B32" s="24">
        <v>64.039000000000001</v>
      </c>
      <c r="C32" s="24">
        <v>43.48</v>
      </c>
      <c r="D32" s="24"/>
      <c r="E32" s="24">
        <v>50.304000000000002</v>
      </c>
      <c r="F32" s="24">
        <v>116.218</v>
      </c>
      <c r="G32" s="24"/>
      <c r="H32" s="24"/>
      <c r="I32" s="24">
        <v>1.1399999999999999</v>
      </c>
      <c r="J32" s="24">
        <v>1.29</v>
      </c>
      <c r="K32" s="24">
        <v>1.1399999999999999</v>
      </c>
      <c r="L32" s="24">
        <v>2</v>
      </c>
      <c r="M32" s="26">
        <f>'31.12.2020'!M33</f>
        <v>2.5079999999999996</v>
      </c>
      <c r="N32" s="24">
        <v>2.38</v>
      </c>
      <c r="O32" s="26">
        <f>'31.12.2020'!O33</f>
        <v>2.5319999999999996</v>
      </c>
      <c r="P32" s="24">
        <v>2.4</v>
      </c>
      <c r="Q32" s="24">
        <v>72.759</v>
      </c>
      <c r="R32" s="24">
        <v>56.183</v>
      </c>
      <c r="S32" s="24"/>
      <c r="T32" s="24">
        <v>57.56</v>
      </c>
      <c r="U32" s="24">
        <v>232.012</v>
      </c>
      <c r="V32" s="24"/>
      <c r="W32" s="24"/>
      <c r="X32" s="24"/>
      <c r="Y32" s="24"/>
      <c r="Z32" s="24"/>
      <c r="AA32" s="24"/>
      <c r="AB32" s="24"/>
      <c r="AC32" s="24">
        <v>0</v>
      </c>
      <c r="AD32" s="24">
        <v>0</v>
      </c>
      <c r="AE32" s="24">
        <v>0</v>
      </c>
      <c r="AF32" s="24">
        <v>0</v>
      </c>
      <c r="AG32" s="26">
        <f t="shared" si="18"/>
        <v>1.1361670232202252</v>
      </c>
      <c r="AH32" s="26">
        <f t="shared" si="19"/>
        <v>1.1442430025445292</v>
      </c>
      <c r="AI32" s="26">
        <f t="shared" si="20"/>
        <v>1.2921573137074518</v>
      </c>
      <c r="AJ32" s="26">
        <f t="shared" si="21"/>
        <v>1.9963516839043864</v>
      </c>
      <c r="AK32" s="26">
        <f t="shared" si="8"/>
        <v>5.0399999999999991</v>
      </c>
    </row>
    <row r="33" spans="1:37" x14ac:dyDescent="0.35">
      <c r="A33" s="37" t="s">
        <v>78</v>
      </c>
      <c r="B33" s="24">
        <v>279.01499999999999</v>
      </c>
      <c r="C33" s="24">
        <v>35.755000000000003</v>
      </c>
      <c r="D33" s="24">
        <v>0</v>
      </c>
      <c r="E33" s="24">
        <v>278.822</v>
      </c>
      <c r="F33" s="24">
        <v>89.075999999999993</v>
      </c>
      <c r="G33" s="24">
        <v>0</v>
      </c>
      <c r="H33" s="24">
        <v>331.53100000000001</v>
      </c>
      <c r="I33" s="24">
        <v>0.77</v>
      </c>
      <c r="J33" s="24">
        <v>0.89</v>
      </c>
      <c r="K33" s="24">
        <v>0.59</v>
      </c>
      <c r="L33" s="24">
        <v>0.75</v>
      </c>
      <c r="M33" s="26">
        <f>'31.12.2020'!M34</f>
        <v>1.5563999999999998</v>
      </c>
      <c r="N33" s="24">
        <v>2.38</v>
      </c>
      <c r="O33" s="26">
        <f>'31.12.2020'!O34</f>
        <v>1.9163999999999999</v>
      </c>
      <c r="P33" s="24">
        <v>0.9</v>
      </c>
      <c r="Q33" s="24">
        <v>212.327</v>
      </c>
      <c r="R33" s="24">
        <v>31.821999999999999</v>
      </c>
      <c r="S33" s="24">
        <v>0</v>
      </c>
      <c r="T33" s="24">
        <v>162.58099999999999</v>
      </c>
      <c r="U33" s="24">
        <v>76.38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f t="shared" si="4"/>
        <v>0</v>
      </c>
      <c r="AD33" s="24">
        <f t="shared" si="5"/>
        <v>0</v>
      </c>
      <c r="AE33" s="24">
        <f t="shared" si="6"/>
        <v>0</v>
      </c>
      <c r="AF33" s="24">
        <f t="shared" si="7"/>
        <v>0</v>
      </c>
      <c r="AG33" s="26">
        <f t="shared" si="18"/>
        <v>0.76098776051466765</v>
      </c>
      <c r="AH33" s="26">
        <f t="shared" si="19"/>
        <v>0.58309961193879967</v>
      </c>
      <c r="AI33" s="26">
        <f t="shared" si="20"/>
        <v>0.89000139840581727</v>
      </c>
      <c r="AJ33" s="26">
        <f t="shared" si="21"/>
        <v>0.85747002559612018</v>
      </c>
      <c r="AK33" s="26">
        <f t="shared" si="8"/>
        <v>3.4727999999999994</v>
      </c>
    </row>
    <row r="34" spans="1:37" x14ac:dyDescent="0.35">
      <c r="A34" s="37" t="s">
        <v>66</v>
      </c>
      <c r="B34" s="24">
        <v>85.986000000000004</v>
      </c>
      <c r="C34" s="24">
        <v>22.3</v>
      </c>
      <c r="D34" s="24">
        <v>0</v>
      </c>
      <c r="E34" s="24">
        <v>74.53</v>
      </c>
      <c r="F34" s="24">
        <v>21.016999999999999</v>
      </c>
      <c r="G34" s="24">
        <v>0</v>
      </c>
      <c r="H34" s="24">
        <v>87.019000000000005</v>
      </c>
      <c r="I34" s="24">
        <v>0.89</v>
      </c>
      <c r="J34" s="24">
        <v>1.69</v>
      </c>
      <c r="K34" s="24">
        <v>1.32</v>
      </c>
      <c r="L34" s="24">
        <v>2.5299999999999998</v>
      </c>
      <c r="M34" s="26">
        <f>'31.12.2020'!M35</f>
        <v>1.5059999999999998</v>
      </c>
      <c r="N34" s="24">
        <v>2.38</v>
      </c>
      <c r="O34" s="26">
        <f>'31.12.2020'!O35</f>
        <v>1.5803999999999998</v>
      </c>
      <c r="P34" s="24">
        <v>3.036</v>
      </c>
      <c r="Q34" s="24">
        <v>78.753</v>
      </c>
      <c r="R34" s="24">
        <v>34.359000000000002</v>
      </c>
      <c r="S34" s="24"/>
      <c r="T34" s="24">
        <v>101.633</v>
      </c>
      <c r="U34" s="24">
        <v>48.17</v>
      </c>
      <c r="V34" s="24"/>
      <c r="W34" s="24"/>
      <c r="X34" s="24"/>
      <c r="Y34" s="24"/>
      <c r="Z34" s="24"/>
      <c r="AA34" s="24"/>
      <c r="AB34" s="24"/>
      <c r="AC34" s="24">
        <f t="shared" si="4"/>
        <v>0</v>
      </c>
      <c r="AD34" s="24">
        <f t="shared" si="5"/>
        <v>0</v>
      </c>
      <c r="AE34" s="24">
        <f t="shared" si="6"/>
        <v>0</v>
      </c>
      <c r="AF34" s="24">
        <f t="shared" si="7"/>
        <v>0</v>
      </c>
      <c r="AG34" s="26">
        <f t="shared" si="18"/>
        <v>0.91588165515316444</v>
      </c>
      <c r="AH34" s="26">
        <f t="shared" si="19"/>
        <v>1.3636522205823158</v>
      </c>
      <c r="AI34" s="26">
        <f t="shared" si="20"/>
        <v>1.540762331838565</v>
      </c>
      <c r="AJ34" s="26">
        <f t="shared" si="21"/>
        <v>2.2919541323690349</v>
      </c>
      <c r="AK34" s="26">
        <f t="shared" si="8"/>
        <v>3.0863999999999994</v>
      </c>
    </row>
    <row r="35" spans="1:37" x14ac:dyDescent="0.35">
      <c r="A35" s="37" t="s">
        <v>40</v>
      </c>
      <c r="B35" s="24">
        <v>6860</v>
      </c>
      <c r="C35" s="24">
        <v>2735</v>
      </c>
      <c r="D35" s="24">
        <v>0</v>
      </c>
      <c r="E35" s="24">
        <v>6832</v>
      </c>
      <c r="F35" s="24">
        <v>5116</v>
      </c>
      <c r="G35" s="24">
        <v>0</v>
      </c>
      <c r="H35" s="24">
        <v>10903</v>
      </c>
      <c r="I35" s="24">
        <v>0.95</v>
      </c>
      <c r="J35" s="24">
        <v>2.3199999999999998</v>
      </c>
      <c r="K35" s="24">
        <v>0.78</v>
      </c>
      <c r="L35" s="24">
        <v>1.72</v>
      </c>
      <c r="M35" s="26">
        <f>'31.12.2020'!M36</f>
        <v>1.1519999999999999</v>
      </c>
      <c r="N35" s="24">
        <v>2.38</v>
      </c>
      <c r="O35" s="26">
        <f>'31.12.2020'!O36</f>
        <v>1.044</v>
      </c>
      <c r="P35" s="24">
        <v>2.06</v>
      </c>
      <c r="Q35" s="24">
        <v>6517</v>
      </c>
      <c r="R35" s="24">
        <v>5806</v>
      </c>
      <c r="S35" s="24">
        <v>0</v>
      </c>
      <c r="T35" s="24">
        <v>5329</v>
      </c>
      <c r="U35" s="24">
        <v>7493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f t="shared" si="4"/>
        <v>0</v>
      </c>
      <c r="AD35" s="24">
        <f t="shared" si="5"/>
        <v>0</v>
      </c>
      <c r="AE35" s="24">
        <f t="shared" si="6"/>
        <v>0</v>
      </c>
      <c r="AF35" s="24">
        <f t="shared" si="7"/>
        <v>0</v>
      </c>
      <c r="AG35" s="26">
        <f t="shared" si="18"/>
        <v>0.95</v>
      </c>
      <c r="AH35" s="26">
        <f t="shared" si="19"/>
        <v>0.78000585480093676</v>
      </c>
      <c r="AI35" s="26">
        <f t="shared" si="20"/>
        <v>2.122851919561243</v>
      </c>
      <c r="AJ35" s="26">
        <f t="shared" si="21"/>
        <v>1.4646207974980454</v>
      </c>
      <c r="AK35" s="26">
        <f t="shared" si="8"/>
        <v>2.1959999999999997</v>
      </c>
    </row>
    <row r="36" spans="1:37" x14ac:dyDescent="0.35">
      <c r="A36" s="37" t="s">
        <v>41</v>
      </c>
      <c r="B36" s="24">
        <v>63.982999999999997</v>
      </c>
      <c r="C36" s="24">
        <v>39.924999999999997</v>
      </c>
      <c r="D36" s="24">
        <v>0</v>
      </c>
      <c r="E36" s="24">
        <v>56.715000000000003</v>
      </c>
      <c r="F36" s="24">
        <v>39.075000000000003</v>
      </c>
      <c r="G36" s="24">
        <v>0</v>
      </c>
      <c r="H36" s="24"/>
      <c r="I36" s="24">
        <v>0.89</v>
      </c>
      <c r="J36" s="24">
        <v>1.05</v>
      </c>
      <c r="K36" s="24">
        <v>1.1299999999999999</v>
      </c>
      <c r="L36" s="24">
        <v>1.33</v>
      </c>
      <c r="M36" s="26">
        <f>'31.12.2020'!M37</f>
        <v>1.764</v>
      </c>
      <c r="N36" s="24">
        <v>2.38</v>
      </c>
      <c r="O36" s="26">
        <f>'31.12.2020'!O37</f>
        <v>2.9159999999999999</v>
      </c>
      <c r="P36" s="24">
        <v>1.59</v>
      </c>
      <c r="Q36" s="24">
        <v>57.072000000000003</v>
      </c>
      <c r="R36" s="24">
        <v>41.920999999999999</v>
      </c>
      <c r="S36" s="24">
        <v>0</v>
      </c>
      <c r="T36" s="24">
        <v>63.807000000000002</v>
      </c>
      <c r="U36" s="24">
        <v>51.774999999999999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f t="shared" si="4"/>
        <v>0</v>
      </c>
      <c r="AD36" s="24">
        <f t="shared" si="5"/>
        <v>0</v>
      </c>
      <c r="AE36" s="24">
        <f t="shared" si="6"/>
        <v>0</v>
      </c>
      <c r="AF36" s="24">
        <f t="shared" si="7"/>
        <v>0</v>
      </c>
      <c r="AG36" s="26">
        <f t="shared" si="18"/>
        <v>0.89198693402935159</v>
      </c>
      <c r="AH36" s="26">
        <f t="shared" si="19"/>
        <v>1.125046284051838</v>
      </c>
      <c r="AI36" s="26">
        <f t="shared" si="20"/>
        <v>1.0499937382592361</v>
      </c>
      <c r="AJ36" s="26">
        <f t="shared" si="21"/>
        <v>1.3250159948816378</v>
      </c>
      <c r="AK36" s="26">
        <f t="shared" si="8"/>
        <v>4.68</v>
      </c>
    </row>
    <row r="37" spans="1:37" x14ac:dyDescent="0.35">
      <c r="A37" s="37" t="s">
        <v>67</v>
      </c>
      <c r="B37" s="25">
        <v>1423.1279999999999</v>
      </c>
      <c r="C37" s="24">
        <v>744.68799999999999</v>
      </c>
      <c r="D37" s="24">
        <v>0</v>
      </c>
      <c r="E37" s="24">
        <v>1425.3440000000001</v>
      </c>
      <c r="F37" s="24">
        <v>959.87400000000002</v>
      </c>
      <c r="G37" s="24">
        <v>0</v>
      </c>
      <c r="H37" s="24">
        <v>1802.748</v>
      </c>
      <c r="I37" s="24">
        <v>0.57999999999999996</v>
      </c>
      <c r="J37" s="24">
        <v>0.57999999999999996</v>
      </c>
      <c r="K37" s="24">
        <v>1</v>
      </c>
      <c r="L37" s="24">
        <v>1</v>
      </c>
      <c r="M37" s="26">
        <f>'31.12.2020'!M38</f>
        <v>0.61199999999999999</v>
      </c>
      <c r="N37" s="24">
        <v>2.38</v>
      </c>
      <c r="O37" s="26">
        <f>'31.12.2020'!O38</f>
        <v>0.91199999999999992</v>
      </c>
      <c r="P37" s="24">
        <v>1.2</v>
      </c>
      <c r="Q37" s="24">
        <v>826.00599999999997</v>
      </c>
      <c r="R37" s="24">
        <v>432.24200000000002</v>
      </c>
      <c r="S37" s="24">
        <v>0</v>
      </c>
      <c r="T37" s="24">
        <v>1425.355</v>
      </c>
      <c r="U37" s="24">
        <v>1272.337</v>
      </c>
      <c r="V37" s="24"/>
      <c r="W37" s="24"/>
      <c r="X37" s="24"/>
      <c r="Y37" s="24"/>
      <c r="Z37" s="24"/>
      <c r="AA37" s="24"/>
      <c r="AB37" s="24"/>
      <c r="AC37" s="24">
        <f t="shared" si="4"/>
        <v>0</v>
      </c>
      <c r="AD37" s="24">
        <f t="shared" si="5"/>
        <v>0</v>
      </c>
      <c r="AE37" s="24">
        <f t="shared" si="6"/>
        <v>0</v>
      </c>
      <c r="AF37" s="24">
        <f t="shared" si="7"/>
        <v>0</v>
      </c>
      <c r="AG37" s="26">
        <f t="shared" si="18"/>
        <v>0.58041581642691309</v>
      </c>
      <c r="AH37" s="26">
        <f t="shared" si="19"/>
        <v>1.0000077174352295</v>
      </c>
      <c r="AI37" s="26">
        <f t="shared" si="20"/>
        <v>0.58043368497948133</v>
      </c>
      <c r="AJ37" s="26">
        <f t="shared" si="21"/>
        <v>1.3255250168251249</v>
      </c>
      <c r="AK37" s="26">
        <f t="shared" si="8"/>
        <v>1.524</v>
      </c>
    </row>
    <row r="38" spans="1:37" x14ac:dyDescent="0.35">
      <c r="A38" s="37" t="s">
        <v>42</v>
      </c>
      <c r="B38" s="24">
        <v>69.224000000000004</v>
      </c>
      <c r="C38" s="24">
        <v>16.905999999999999</v>
      </c>
      <c r="D38" s="24">
        <v>3.0870000000000002</v>
      </c>
      <c r="E38" s="24">
        <v>75.018000000000001</v>
      </c>
      <c r="F38" s="24">
        <v>16.988</v>
      </c>
      <c r="G38" s="24">
        <v>17.923999999999999</v>
      </c>
      <c r="H38" s="24"/>
      <c r="I38" s="24">
        <v>0.80400000000000005</v>
      </c>
      <c r="J38" s="24">
        <v>0.96299999999999997</v>
      </c>
      <c r="K38" s="24">
        <v>0.90300000000000002</v>
      </c>
      <c r="L38" s="24">
        <v>1.052</v>
      </c>
      <c r="M38" s="26">
        <f>'31.12.2020'!M39</f>
        <v>1.08</v>
      </c>
      <c r="N38" s="24">
        <v>2.38</v>
      </c>
      <c r="O38" s="26">
        <f>'31.12.2020'!O39</f>
        <v>1.74</v>
      </c>
      <c r="P38" s="24">
        <v>1.262</v>
      </c>
      <c r="Q38" s="24">
        <v>55.219000000000001</v>
      </c>
      <c r="R38" s="24">
        <v>16.114000000000001</v>
      </c>
      <c r="S38" s="24">
        <v>2.863</v>
      </c>
      <c r="T38" s="24">
        <v>67.652000000000001</v>
      </c>
      <c r="U38" s="24">
        <v>17.904</v>
      </c>
      <c r="V38" s="24">
        <v>18.876999999999999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f t="shared" si="4"/>
        <v>0</v>
      </c>
      <c r="AD38" s="24">
        <f t="shared" si="5"/>
        <v>0</v>
      </c>
      <c r="AE38" s="24">
        <f t="shared" si="6"/>
        <v>0</v>
      </c>
      <c r="AF38" s="24">
        <f t="shared" si="7"/>
        <v>0</v>
      </c>
      <c r="AG38" s="26">
        <f t="shared" si="18"/>
        <v>0.79768577372009708</v>
      </c>
      <c r="AH38" s="26">
        <f t="shared" si="19"/>
        <v>0.90181023221093604</v>
      </c>
      <c r="AI38" s="26">
        <f t="shared" si="20"/>
        <v>0.95315272684254126</v>
      </c>
      <c r="AJ38" s="26">
        <f t="shared" si="21"/>
        <v>1.0535346012832263</v>
      </c>
      <c r="AK38" s="26">
        <f t="shared" si="8"/>
        <v>2.8200000000000003</v>
      </c>
    </row>
    <row r="39" spans="1:37" x14ac:dyDescent="0.35">
      <c r="A39" s="37" t="s">
        <v>43</v>
      </c>
      <c r="B39" s="24">
        <v>122.01300000000001</v>
      </c>
      <c r="C39" s="24">
        <v>34.591000000000001</v>
      </c>
      <c r="D39" s="24">
        <v>0</v>
      </c>
      <c r="E39" s="24">
        <v>118.628</v>
      </c>
      <c r="F39" s="24">
        <v>52.676000000000002</v>
      </c>
      <c r="G39" s="24">
        <v>0</v>
      </c>
      <c r="H39" s="24"/>
      <c r="I39" s="24">
        <v>1.01</v>
      </c>
      <c r="J39" s="24">
        <v>1.01</v>
      </c>
      <c r="K39" s="24">
        <v>1.18</v>
      </c>
      <c r="L39" s="24">
        <v>1.18</v>
      </c>
      <c r="M39" s="26">
        <f>'31.12.2020'!M40</f>
        <v>0.73919999999999997</v>
      </c>
      <c r="N39" s="24">
        <v>2.38</v>
      </c>
      <c r="O39" s="26">
        <f>'31.12.2020'!O40</f>
        <v>1.296</v>
      </c>
      <c r="P39" s="24">
        <v>1.42</v>
      </c>
      <c r="Q39" s="24">
        <v>122.947</v>
      </c>
      <c r="R39" s="24">
        <v>34.886000000000003</v>
      </c>
      <c r="S39" s="24">
        <v>0</v>
      </c>
      <c r="T39" s="24">
        <v>139.62799999999999</v>
      </c>
      <c r="U39" s="24">
        <v>61.500999999999998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/>
      <c r="AC39" s="24">
        <f t="shared" si="4"/>
        <v>0</v>
      </c>
      <c r="AD39" s="24">
        <f t="shared" si="5"/>
        <v>0</v>
      </c>
      <c r="AE39" s="24">
        <f t="shared" si="6"/>
        <v>0</v>
      </c>
      <c r="AF39" s="24">
        <f t="shared" si="7"/>
        <v>0</v>
      </c>
      <c r="AG39" s="26">
        <f t="shared" si="18"/>
        <v>1.0076549220165065</v>
      </c>
      <c r="AH39" s="26">
        <f t="shared" si="19"/>
        <v>1.1770239741039215</v>
      </c>
      <c r="AI39" s="26">
        <f t="shared" si="20"/>
        <v>1.0085282298863867</v>
      </c>
      <c r="AJ39" s="26">
        <f t="shared" si="21"/>
        <v>1.1675336016402156</v>
      </c>
      <c r="AK39" s="26">
        <f t="shared" si="8"/>
        <v>2.0352000000000001</v>
      </c>
    </row>
    <row r="40" spans="1:37" x14ac:dyDescent="0.35">
      <c r="A40" s="37" t="s">
        <v>44</v>
      </c>
      <c r="B40" s="24">
        <v>25.544</v>
      </c>
      <c r="C40" s="24">
        <v>8.86</v>
      </c>
      <c r="D40" s="24">
        <v>0</v>
      </c>
      <c r="E40" s="24">
        <v>24.933</v>
      </c>
      <c r="F40" s="24">
        <v>10.736000000000001</v>
      </c>
      <c r="G40" s="24">
        <v>0</v>
      </c>
      <c r="H40" s="24"/>
      <c r="I40" s="24">
        <v>0.77</v>
      </c>
      <c r="J40" s="24">
        <v>0.77</v>
      </c>
      <c r="K40" s="24">
        <v>0.95</v>
      </c>
      <c r="L40" s="24">
        <v>0.95</v>
      </c>
      <c r="M40" s="26">
        <f>'31.12.2020'!M41</f>
        <v>1.5851999999999999</v>
      </c>
      <c r="N40" s="24">
        <v>2.38</v>
      </c>
      <c r="O40" s="26">
        <f>'31.12.2020'!O41</f>
        <v>2.1539999999999999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6"/>
      <c r="AH40" s="26"/>
      <c r="AI40" s="26"/>
      <c r="AJ40" s="26"/>
      <c r="AK40" s="26"/>
    </row>
    <row r="41" spans="1:37" x14ac:dyDescent="0.35">
      <c r="A41" s="37" t="s">
        <v>68</v>
      </c>
      <c r="B41" s="24">
        <v>274.10300000000001</v>
      </c>
      <c r="C41" s="24">
        <v>56.46</v>
      </c>
      <c r="D41" s="24">
        <v>0</v>
      </c>
      <c r="E41" s="24">
        <v>267.08100000000002</v>
      </c>
      <c r="F41" s="24">
        <v>65.215000000000003</v>
      </c>
      <c r="G41" s="24">
        <v>0</v>
      </c>
      <c r="H41" s="24"/>
      <c r="I41" s="24">
        <v>1.25</v>
      </c>
      <c r="J41" s="24">
        <v>1.47</v>
      </c>
      <c r="K41" s="24">
        <v>1.95</v>
      </c>
      <c r="L41" s="24">
        <v>2.2000000000000002</v>
      </c>
      <c r="M41" s="26">
        <f>'31.12.2020'!M42</f>
        <v>1.3464</v>
      </c>
      <c r="N41" s="24">
        <v>2.38</v>
      </c>
      <c r="O41" s="26">
        <f>'31.12.2020'!O42</f>
        <v>1.74</v>
      </c>
      <c r="P41" s="24">
        <v>2.64</v>
      </c>
      <c r="Q41" s="24">
        <v>343.35399999999998</v>
      </c>
      <c r="R41" s="24">
        <v>92.013000000000005</v>
      </c>
      <c r="S41" s="24">
        <v>0</v>
      </c>
      <c r="T41" s="24">
        <v>495.00299999999999</v>
      </c>
      <c r="U41" s="24">
        <v>120.42400000000001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f t="shared" si="4"/>
        <v>0</v>
      </c>
      <c r="AD41" s="24">
        <f t="shared" si="5"/>
        <v>0</v>
      </c>
      <c r="AE41" s="24">
        <f t="shared" si="6"/>
        <v>0</v>
      </c>
      <c r="AF41" s="24">
        <f t="shared" si="7"/>
        <v>0</v>
      </c>
      <c r="AG41" s="26">
        <f t="shared" si="18"/>
        <v>1.2526459031823802</v>
      </c>
      <c r="AH41" s="26">
        <f t="shared" si="19"/>
        <v>1.8533815584036302</v>
      </c>
      <c r="AI41" s="26">
        <f t="shared" si="20"/>
        <v>1.629702444208289</v>
      </c>
      <c r="AJ41" s="26">
        <f t="shared" si="21"/>
        <v>1.8465690408648316</v>
      </c>
      <c r="AK41" s="26">
        <f t="shared" si="8"/>
        <v>3.0864000000000003</v>
      </c>
    </row>
    <row r="42" spans="1:37" x14ac:dyDescent="0.35">
      <c r="A42" s="37" t="s">
        <v>69</v>
      </c>
      <c r="B42" s="24">
        <v>243.86699999999999</v>
      </c>
      <c r="C42" s="24">
        <v>93.9</v>
      </c>
      <c r="D42" s="24">
        <v>0.112</v>
      </c>
      <c r="E42" s="24">
        <v>246.12700000000001</v>
      </c>
      <c r="F42" s="24">
        <v>183.131</v>
      </c>
      <c r="G42" s="24">
        <v>9.6000000000000002E-2</v>
      </c>
      <c r="H42" s="24"/>
      <c r="I42" s="24">
        <v>0.77</v>
      </c>
      <c r="J42" s="24">
        <v>0.77</v>
      </c>
      <c r="K42" s="24">
        <v>0.99</v>
      </c>
      <c r="L42" s="24">
        <v>0.99</v>
      </c>
      <c r="M42" s="26">
        <f>'31.12.2020'!M43</f>
        <v>1.2</v>
      </c>
      <c r="N42" s="24">
        <v>2.38</v>
      </c>
      <c r="O42" s="26">
        <f>'31.12.2020'!O43</f>
        <v>1.9559999999999997</v>
      </c>
      <c r="P42" s="24">
        <v>1.19</v>
      </c>
      <c r="Q42" s="24">
        <v>184.74299999999999</v>
      </c>
      <c r="R42" s="24">
        <v>71.406000000000006</v>
      </c>
      <c r="S42" s="24">
        <v>8.5000000000000006E-2</v>
      </c>
      <c r="T42" s="24">
        <v>240.22800000000001</v>
      </c>
      <c r="U42" s="24">
        <v>236.751</v>
      </c>
      <c r="V42" s="24">
        <v>9.4E-2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f t="shared" si="4"/>
        <v>0</v>
      </c>
      <c r="AD42" s="24">
        <f t="shared" si="5"/>
        <v>0</v>
      </c>
      <c r="AE42" s="24">
        <f t="shared" si="6"/>
        <v>0</v>
      </c>
      <c r="AF42" s="24">
        <f t="shared" si="7"/>
        <v>0</v>
      </c>
      <c r="AG42" s="26">
        <f t="shared" si="18"/>
        <v>0.75755637294098832</v>
      </c>
      <c r="AH42" s="26">
        <f t="shared" si="19"/>
        <v>0.97603269856618735</v>
      </c>
      <c r="AI42" s="26">
        <f t="shared" si="20"/>
        <v>0.76044728434504794</v>
      </c>
      <c r="AJ42" s="26">
        <f t="shared" si="21"/>
        <v>1.2926315444776151</v>
      </c>
      <c r="AK42" s="26">
        <f t="shared" si="8"/>
        <v>3.1559999999999997</v>
      </c>
    </row>
    <row r="43" spans="1:37" x14ac:dyDescent="0.35">
      <c r="A43" s="37" t="s">
        <v>45</v>
      </c>
      <c r="B43" s="24">
        <v>243.86699999999999</v>
      </c>
      <c r="C43" s="24">
        <v>93.9</v>
      </c>
      <c r="D43" s="24">
        <v>0.112</v>
      </c>
      <c r="E43" s="24">
        <v>246.12700000000001</v>
      </c>
      <c r="F43" s="24">
        <v>183.131</v>
      </c>
      <c r="G43" s="24">
        <v>9.6000000000000002E-2</v>
      </c>
      <c r="H43" s="24"/>
      <c r="I43" s="24">
        <v>0.77</v>
      </c>
      <c r="J43" s="24">
        <v>0.77</v>
      </c>
      <c r="K43" s="24">
        <v>0.99</v>
      </c>
      <c r="L43" s="24">
        <v>0.99</v>
      </c>
      <c r="M43" s="26">
        <f>'31.12.2020'!M44</f>
        <v>1.0548</v>
      </c>
      <c r="N43" s="24">
        <v>2.38</v>
      </c>
      <c r="O43" s="26">
        <f>'31.12.2020'!O44</f>
        <v>2.298</v>
      </c>
      <c r="P43" s="24">
        <v>1.19</v>
      </c>
      <c r="Q43" s="24">
        <v>184.74299999999999</v>
      </c>
      <c r="R43" s="24">
        <v>71.406000000000006</v>
      </c>
      <c r="S43" s="24">
        <v>8.5000000000000006E-2</v>
      </c>
      <c r="T43" s="24">
        <v>240.22800000000001</v>
      </c>
      <c r="U43" s="24">
        <v>236.751</v>
      </c>
      <c r="V43" s="24">
        <v>9.4E-2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f t="shared" ref="AC43" si="22">W43/B43</f>
        <v>0</v>
      </c>
      <c r="AD43" s="24">
        <f t="shared" ref="AD43" si="23">Z43/E43</f>
        <v>0</v>
      </c>
      <c r="AE43" s="24">
        <f t="shared" ref="AE43" si="24">(X43+Y43)/(C43+D43)</f>
        <v>0</v>
      </c>
      <c r="AF43" s="24">
        <f t="shared" ref="AF43" si="25">(AA43+AB43)/(F43+G43)</f>
        <v>0</v>
      </c>
      <c r="AG43" s="26">
        <f t="shared" ref="AG43" si="26">(Q43+W43)/B43</f>
        <v>0.75755637294098832</v>
      </c>
      <c r="AH43" s="26">
        <f t="shared" ref="AH43" si="27">(T43+Z43)/E43</f>
        <v>0.97603269856618735</v>
      </c>
      <c r="AI43" s="26">
        <f t="shared" ref="AI43" si="28">(R43+X43)/C43</f>
        <v>0.76044728434504794</v>
      </c>
      <c r="AJ43" s="26">
        <f t="shared" ref="AJ43" si="29">(U43+V43+AA43+AB43)/(F43+G43)</f>
        <v>1.2926315444776151</v>
      </c>
      <c r="AK43" s="26">
        <f t="shared" ref="AK43" si="30">M43+O43</f>
        <v>3.3528000000000002</v>
      </c>
    </row>
    <row r="44" spans="1:37" x14ac:dyDescent="0.35">
      <c r="A44" s="37" t="s">
        <v>87</v>
      </c>
      <c r="B44" s="24">
        <v>243.86699999999999</v>
      </c>
      <c r="C44" s="24">
        <v>93.9</v>
      </c>
      <c r="D44" s="24">
        <v>0.112</v>
      </c>
      <c r="E44" s="24">
        <v>246.12700000000001</v>
      </c>
      <c r="F44" s="24">
        <v>183.131</v>
      </c>
      <c r="G44" s="24">
        <v>9.6000000000000002E-2</v>
      </c>
      <c r="H44" s="24"/>
      <c r="I44" s="24">
        <v>0.77</v>
      </c>
      <c r="J44" s="24">
        <v>0.77</v>
      </c>
      <c r="K44" s="24">
        <v>0.99</v>
      </c>
      <c r="L44" s="24">
        <v>0.99</v>
      </c>
      <c r="M44" s="26">
        <f>'31.12.2020'!M45</f>
        <v>1.494</v>
      </c>
      <c r="N44" s="24">
        <v>2.38</v>
      </c>
      <c r="O44" s="26">
        <f>'31.12.2020'!O45</f>
        <v>2.2944</v>
      </c>
      <c r="P44" s="24">
        <v>1.19</v>
      </c>
      <c r="Q44" s="24">
        <v>184.74299999999999</v>
      </c>
      <c r="R44" s="24">
        <v>71.406000000000006</v>
      </c>
      <c r="S44" s="24">
        <v>8.5000000000000006E-2</v>
      </c>
      <c r="T44" s="24">
        <v>240.22800000000001</v>
      </c>
      <c r="U44" s="24">
        <v>236.751</v>
      </c>
      <c r="V44" s="24">
        <v>9.4E-2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f t="shared" ref="AC44" si="31">W44/B44</f>
        <v>0</v>
      </c>
      <c r="AD44" s="24">
        <f t="shared" ref="AD44" si="32">Z44/E44</f>
        <v>0</v>
      </c>
      <c r="AE44" s="24">
        <f t="shared" ref="AE44" si="33">(X44+Y44)/(C44+D44)</f>
        <v>0</v>
      </c>
      <c r="AF44" s="24">
        <f t="shared" ref="AF44" si="34">(AA44+AB44)/(F44+G44)</f>
        <v>0</v>
      </c>
      <c r="AG44" s="26">
        <f t="shared" ref="AG44" si="35">(Q44+W44)/B44</f>
        <v>0.75755637294098832</v>
      </c>
      <c r="AH44" s="26">
        <f t="shared" ref="AH44" si="36">(T44+Z44)/E44</f>
        <v>0.97603269856618735</v>
      </c>
      <c r="AI44" s="26">
        <f t="shared" ref="AI44" si="37">(R44+X44)/C44</f>
        <v>0.76044728434504794</v>
      </c>
      <c r="AJ44" s="26">
        <f t="shared" ref="AJ44" si="38">(U44+V44+AA44+AB44)/(F44+G44)</f>
        <v>1.2926315444776151</v>
      </c>
      <c r="AK44" s="26">
        <f t="shared" ref="AK44" si="39">M44+O44</f>
        <v>3.7884000000000002</v>
      </c>
    </row>
    <row r="45" spans="1:37" x14ac:dyDescent="0.35">
      <c r="A45" s="37" t="s">
        <v>47</v>
      </c>
      <c r="M45" s="26">
        <f>'31.12.2020'!M46</f>
        <v>1.2696000000000001</v>
      </c>
      <c r="N45" s="4"/>
      <c r="O45" s="26">
        <f>'31.12.2020'!O46</f>
        <v>1.47</v>
      </c>
    </row>
    <row r="46" spans="1:37" x14ac:dyDescent="0.35">
      <c r="A46" s="39" t="s">
        <v>79</v>
      </c>
      <c r="M46" s="26">
        <f>'31.12.2020'!M47</f>
        <v>1.452</v>
      </c>
      <c r="O46" s="26">
        <f>'31.12.2020'!O47</f>
        <v>1.9559999999999997</v>
      </c>
    </row>
    <row r="47" spans="1:37" x14ac:dyDescent="0.35">
      <c r="A47" s="37" t="s">
        <v>88</v>
      </c>
      <c r="M47" s="26">
        <f>'31.12.2020'!M48</f>
        <v>1.1759999999999999</v>
      </c>
      <c r="O47" s="26">
        <f>'31.12.2020'!O48</f>
        <v>1.8479999999999999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7"/>
  <sheetViews>
    <sheetView zoomScale="96" zoomScaleNormal="96" workbookViewId="0">
      <selection activeCell="AK50" sqref="AK50"/>
    </sheetView>
  </sheetViews>
  <sheetFormatPr defaultRowHeight="14.5" x14ac:dyDescent="0.35"/>
  <cols>
    <col min="1" max="1" width="25.453125" style="3" customWidth="1"/>
    <col min="2" max="2" width="8.54296875" hidden="1" customWidth="1"/>
    <col min="3" max="12" width="9.08984375" hidden="1" customWidth="1"/>
    <col min="13" max="13" width="14.36328125" hidden="1" customWidth="1"/>
    <col min="14" max="14" width="9.08984375" hidden="1" customWidth="1"/>
    <col min="15" max="15" width="17" hidden="1" customWidth="1"/>
    <col min="16" max="27" width="9.08984375" hidden="1" customWidth="1"/>
    <col min="28" max="28" width="10.6328125" hidden="1" customWidth="1"/>
    <col min="29" max="29" width="15" hidden="1" customWidth="1"/>
    <col min="30" max="30" width="15.6328125" hidden="1" customWidth="1"/>
    <col min="31" max="31" width="18.6328125" hidden="1" customWidth="1"/>
    <col min="32" max="32" width="17.36328125" hidden="1" customWidth="1"/>
    <col min="33" max="36" width="9.08984375" hidden="1" customWidth="1"/>
    <col min="37" max="37" width="16.54296875" customWidth="1"/>
  </cols>
  <sheetData>
    <row r="1" spans="1:37" x14ac:dyDescent="0.35">
      <c r="AC1" s="6" t="s">
        <v>0</v>
      </c>
      <c r="AD1" s="7"/>
      <c r="AE1" s="6" t="s">
        <v>0</v>
      </c>
      <c r="AF1" s="7"/>
      <c r="AG1" s="9" t="s">
        <v>3</v>
      </c>
      <c r="AH1" s="10"/>
      <c r="AI1" s="10"/>
      <c r="AJ1" s="11"/>
      <c r="AK1" s="3"/>
    </row>
    <row r="2" spans="1:37" x14ac:dyDescent="0.35">
      <c r="A2" s="75"/>
      <c r="B2" s="129" t="s">
        <v>6</v>
      </c>
      <c r="C2" s="130"/>
      <c r="D2" s="131"/>
      <c r="E2" s="129" t="s">
        <v>7</v>
      </c>
      <c r="F2" s="130"/>
      <c r="G2" s="130"/>
      <c r="H2" s="82"/>
      <c r="I2" s="81" t="s">
        <v>8</v>
      </c>
      <c r="J2" s="82"/>
      <c r="K2" s="80" t="s">
        <v>9</v>
      </c>
      <c r="L2" s="82"/>
      <c r="M2" s="80" t="s">
        <v>10</v>
      </c>
      <c r="N2" s="82"/>
      <c r="O2" s="80" t="s">
        <v>11</v>
      </c>
      <c r="P2" s="82"/>
      <c r="Q2" s="80" t="s">
        <v>12</v>
      </c>
      <c r="R2" s="81"/>
      <c r="S2" s="82"/>
      <c r="T2" s="80" t="s">
        <v>13</v>
      </c>
      <c r="U2" s="81"/>
      <c r="V2" s="82"/>
      <c r="W2" s="80" t="s">
        <v>14</v>
      </c>
      <c r="X2" s="81"/>
      <c r="Y2" s="82"/>
      <c r="Z2" s="132" t="s">
        <v>15</v>
      </c>
      <c r="AA2" s="133"/>
      <c r="AB2" s="134"/>
      <c r="AC2" s="6" t="s">
        <v>16</v>
      </c>
      <c r="AD2" s="7"/>
      <c r="AE2" s="6" t="s">
        <v>17</v>
      </c>
      <c r="AF2" s="7"/>
      <c r="AG2" s="9" t="s">
        <v>16</v>
      </c>
      <c r="AH2" s="11"/>
      <c r="AI2" s="9" t="s">
        <v>17</v>
      </c>
      <c r="AJ2" s="11"/>
      <c r="AK2" s="41" t="s">
        <v>51</v>
      </c>
    </row>
    <row r="3" spans="1:37" ht="21" x14ac:dyDescent="0.5">
      <c r="A3" s="2"/>
      <c r="B3" s="41" t="s">
        <v>18</v>
      </c>
      <c r="C3" s="41" t="s">
        <v>19</v>
      </c>
      <c r="D3" s="41" t="s">
        <v>20</v>
      </c>
      <c r="E3" s="5" t="s">
        <v>18</v>
      </c>
      <c r="F3" s="5" t="s">
        <v>21</v>
      </c>
      <c r="G3" s="5" t="s">
        <v>20</v>
      </c>
      <c r="H3" s="5" t="s">
        <v>22</v>
      </c>
      <c r="I3" s="41" t="s">
        <v>18</v>
      </c>
      <c r="J3" s="41" t="s">
        <v>19</v>
      </c>
      <c r="K3" s="41" t="s">
        <v>18</v>
      </c>
      <c r="L3" s="41" t="s">
        <v>19</v>
      </c>
      <c r="M3" s="41" t="s">
        <v>18</v>
      </c>
      <c r="N3" s="41" t="s">
        <v>19</v>
      </c>
      <c r="O3" s="41" t="s">
        <v>18</v>
      </c>
      <c r="P3" s="41" t="s">
        <v>19</v>
      </c>
      <c r="Q3" s="41" t="s">
        <v>18</v>
      </c>
      <c r="R3" s="41" t="s">
        <v>19</v>
      </c>
      <c r="S3" s="41" t="s">
        <v>23</v>
      </c>
      <c r="T3" s="41" t="s">
        <v>18</v>
      </c>
      <c r="U3" s="41" t="s">
        <v>19</v>
      </c>
      <c r="V3" s="41" t="s">
        <v>23</v>
      </c>
      <c r="W3" s="41" t="s">
        <v>18</v>
      </c>
      <c r="X3" s="41" t="s">
        <v>19</v>
      </c>
      <c r="Y3" s="41" t="s">
        <v>23</v>
      </c>
      <c r="Z3" s="41" t="s">
        <v>18</v>
      </c>
      <c r="AA3" s="41" t="s">
        <v>19</v>
      </c>
      <c r="AB3" s="41" t="s">
        <v>23</v>
      </c>
      <c r="AC3" s="8" t="s">
        <v>24</v>
      </c>
      <c r="AD3" s="8" t="s">
        <v>25</v>
      </c>
      <c r="AE3" s="8" t="s">
        <v>24</v>
      </c>
      <c r="AF3" s="8" t="s">
        <v>25</v>
      </c>
      <c r="AG3" s="12" t="s">
        <v>24</v>
      </c>
      <c r="AH3" s="12" t="s">
        <v>25</v>
      </c>
      <c r="AI3" s="12" t="s">
        <v>24</v>
      </c>
      <c r="AJ3" s="12" t="s">
        <v>25</v>
      </c>
      <c r="AK3" s="41" t="s">
        <v>18</v>
      </c>
    </row>
    <row r="4" spans="1:37" x14ac:dyDescent="0.35">
      <c r="A4" s="83" t="s">
        <v>72</v>
      </c>
      <c r="B4" s="84">
        <v>199.876</v>
      </c>
      <c r="C4" s="84">
        <v>69.174000000000007</v>
      </c>
      <c r="D4" s="84">
        <v>0</v>
      </c>
      <c r="E4" s="84">
        <v>198.52099999999999</v>
      </c>
      <c r="F4" s="84">
        <v>64.786000000000001</v>
      </c>
      <c r="G4" s="84">
        <v>0</v>
      </c>
      <c r="H4" s="84">
        <v>0</v>
      </c>
      <c r="I4" s="84">
        <v>1.33</v>
      </c>
      <c r="J4" s="84">
        <v>1.99</v>
      </c>
      <c r="K4" s="84">
        <v>2.1800000000000002</v>
      </c>
      <c r="L4" s="84">
        <v>3.07</v>
      </c>
      <c r="M4" s="84">
        <v>1.6</v>
      </c>
      <c r="N4" s="84">
        <v>2.38</v>
      </c>
      <c r="O4" s="84">
        <v>2.62</v>
      </c>
      <c r="P4" s="84">
        <v>3.68</v>
      </c>
      <c r="Q4" s="84">
        <v>267.30900000000003</v>
      </c>
      <c r="R4" s="84">
        <v>141.41499999999999</v>
      </c>
      <c r="S4" s="84">
        <v>0</v>
      </c>
      <c r="T4" s="84">
        <v>432.971</v>
      </c>
      <c r="U4" s="84">
        <v>198.88200000000001</v>
      </c>
      <c r="V4" s="84">
        <v>0</v>
      </c>
      <c r="W4" s="84">
        <v>0.104</v>
      </c>
      <c r="X4" s="84">
        <v>0.61399999999999999</v>
      </c>
      <c r="Y4" s="84">
        <v>0</v>
      </c>
      <c r="Z4" s="84">
        <v>0.10299999999999999</v>
      </c>
      <c r="AA4" s="84">
        <v>0.61499999999999999</v>
      </c>
      <c r="AB4" s="84">
        <v>0</v>
      </c>
      <c r="AC4" s="84">
        <f>W4/B4</f>
        <v>5.2032260001200746E-4</v>
      </c>
      <c r="AD4" s="84">
        <f>Z4/E4</f>
        <v>5.1883679812211305E-4</v>
      </c>
      <c r="AE4" s="84">
        <f>(X4+Y4)/(C4+D4)</f>
        <v>8.8761673461127E-3</v>
      </c>
      <c r="AF4" s="84">
        <f>(AA4+AB4)/(F4+G4)</f>
        <v>9.4927916525175196E-3</v>
      </c>
      <c r="AG4" s="85">
        <f t="shared" ref="AG4:AG25" si="0">(Q4+W4)/B4</f>
        <v>1.3378944945866438</v>
      </c>
      <c r="AH4" s="85">
        <f t="shared" ref="AH4:AH25" si="1">(T4+Z4)/E4</f>
        <v>2.1815022088343299</v>
      </c>
      <c r="AI4" s="85">
        <f t="shared" ref="AI4:AI25" si="2">(R4+X4)/C4</f>
        <v>2.0532136351808479</v>
      </c>
      <c r="AJ4" s="85">
        <f t="shared" ref="AJ4:AJ25" si="3">(U4+V4+AA4+AB4)/(F4+G4)</f>
        <v>3.0793226931744515</v>
      </c>
      <c r="AK4" s="85">
        <f>'31.12.2020'!M5+'31.12.2020'!O5</f>
        <v>3.984</v>
      </c>
    </row>
    <row r="5" spans="1:37" x14ac:dyDescent="0.35">
      <c r="A5" s="83" t="s">
        <v>55</v>
      </c>
      <c r="B5" s="84">
        <v>190.68600000000001</v>
      </c>
      <c r="C5" s="84">
        <v>108.126</v>
      </c>
      <c r="D5" s="84">
        <v>0</v>
      </c>
      <c r="E5" s="84">
        <v>182.72499999999999</v>
      </c>
      <c r="F5" s="84">
        <v>92.804000000000002</v>
      </c>
      <c r="G5" s="84">
        <v>0</v>
      </c>
      <c r="H5" s="84"/>
      <c r="I5" s="84">
        <v>0.9</v>
      </c>
      <c r="J5" s="84">
        <v>0.9</v>
      </c>
      <c r="K5" s="84">
        <v>1.0900000000000001</v>
      </c>
      <c r="L5" s="84">
        <v>1.0900000000000001</v>
      </c>
      <c r="M5" s="84">
        <v>1.08</v>
      </c>
      <c r="N5" s="84">
        <v>1.08</v>
      </c>
      <c r="O5" s="84">
        <v>1.3080000000000001</v>
      </c>
      <c r="P5" s="84">
        <v>1.3080000000000001</v>
      </c>
      <c r="Q5" s="84">
        <v>159.125</v>
      </c>
      <c r="R5" s="84">
        <v>84.135999999999996</v>
      </c>
      <c r="S5" s="84">
        <v>0</v>
      </c>
      <c r="T5" s="84">
        <v>192.10599999999999</v>
      </c>
      <c r="U5" s="84">
        <v>120.03400000000001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 s="84">
        <f t="shared" ref="AC5:AC44" si="4">W5/B5</f>
        <v>0</v>
      </c>
      <c r="AD5" s="84">
        <f t="shared" ref="AD5:AD44" si="5">Z5/E5</f>
        <v>0</v>
      </c>
      <c r="AE5" s="84">
        <f t="shared" ref="AE5:AE44" si="6">(X5+Y5)/(C5+D5)</f>
        <v>0</v>
      </c>
      <c r="AF5" s="84">
        <f t="shared" ref="AF5:AF44" si="7">(AA5+AB5)/(F5+G5)</f>
        <v>0</v>
      </c>
      <c r="AG5" s="85">
        <f t="shared" si="0"/>
        <v>0.83448706250065552</v>
      </c>
      <c r="AH5" s="85">
        <f t="shared" si="1"/>
        <v>1.0513394445204542</v>
      </c>
      <c r="AI5" s="85">
        <f t="shared" si="2"/>
        <v>0.77812921961415382</v>
      </c>
      <c r="AJ5" s="85">
        <f t="shared" si="3"/>
        <v>1.2934140769794407</v>
      </c>
      <c r="AK5" s="85">
        <f>'31.12.2020'!M6+'31.12.2020'!O6</f>
        <v>3.2291999999999996</v>
      </c>
    </row>
    <row r="6" spans="1:37" x14ac:dyDescent="0.35">
      <c r="A6" s="83" t="s">
        <v>73</v>
      </c>
      <c r="B6" s="84">
        <v>44.539000000000001</v>
      </c>
      <c r="C6" s="84">
        <v>0</v>
      </c>
      <c r="D6" s="84">
        <v>0</v>
      </c>
      <c r="E6" s="84">
        <v>43.347999999999999</v>
      </c>
      <c r="F6" s="84">
        <v>0</v>
      </c>
      <c r="G6" s="84">
        <v>0</v>
      </c>
      <c r="H6" s="84"/>
      <c r="I6" s="84">
        <v>0.73</v>
      </c>
      <c r="J6" s="84"/>
      <c r="K6" s="84">
        <v>0.59</v>
      </c>
      <c r="L6" s="84"/>
      <c r="M6" s="84">
        <v>0.88</v>
      </c>
      <c r="N6" s="84"/>
      <c r="O6" s="84">
        <v>0.71</v>
      </c>
      <c r="P6" s="84"/>
      <c r="Q6" s="84">
        <v>32.47</v>
      </c>
      <c r="R6" s="84"/>
      <c r="S6" s="84"/>
      <c r="T6" s="84">
        <v>25.533000000000001</v>
      </c>
      <c r="U6" s="84"/>
      <c r="V6" s="84"/>
      <c r="W6" s="84">
        <v>7.8680000000000003</v>
      </c>
      <c r="X6" s="84"/>
      <c r="Y6" s="84"/>
      <c r="Z6" s="84">
        <v>5.8470000000000004</v>
      </c>
      <c r="AA6" s="84"/>
      <c r="AB6" s="84"/>
      <c r="AC6" s="84">
        <f t="shared" si="4"/>
        <v>0.17665416825703317</v>
      </c>
      <c r="AD6" s="84">
        <f t="shared" si="5"/>
        <v>0.13488511580695767</v>
      </c>
      <c r="AE6" s="84"/>
      <c r="AF6" s="84"/>
      <c r="AG6" s="85">
        <f t="shared" si="0"/>
        <v>0.90567816969397608</v>
      </c>
      <c r="AH6" s="85">
        <f t="shared" si="1"/>
        <v>0.72390883085724844</v>
      </c>
      <c r="AI6" s="85"/>
      <c r="AJ6" s="85"/>
      <c r="AK6" s="85">
        <f>'31.12.2020'!M7+'31.12.2020'!O7</f>
        <v>1.7759999999999998</v>
      </c>
    </row>
    <row r="7" spans="1:37" x14ac:dyDescent="0.35">
      <c r="A7" s="83" t="s">
        <v>84</v>
      </c>
      <c r="B7" s="84">
        <v>197.69200000000001</v>
      </c>
      <c r="C7" s="84">
        <v>90.843000000000004</v>
      </c>
      <c r="D7" s="84">
        <v>0</v>
      </c>
      <c r="E7" s="84">
        <v>189.559</v>
      </c>
      <c r="F7" s="84">
        <v>85.828999999999994</v>
      </c>
      <c r="G7" s="84">
        <v>0</v>
      </c>
      <c r="H7" s="84"/>
      <c r="I7" s="86">
        <f>Q7/B7</f>
        <v>0.79925338405195956</v>
      </c>
      <c r="J7" s="86">
        <f>R7/C7</f>
        <v>0.80154772519621764</v>
      </c>
      <c r="K7" s="86">
        <f>T7/E7</f>
        <v>1.0993674792544803</v>
      </c>
      <c r="L7" s="86">
        <f>U7/F7</f>
        <v>1.6965011825839753</v>
      </c>
      <c r="M7" s="85">
        <f t="shared" ref="M7:P8" si="8">I7*1.2</f>
        <v>0.95910406086235145</v>
      </c>
      <c r="N7" s="85">
        <f t="shared" si="8"/>
        <v>0.96185727023546108</v>
      </c>
      <c r="O7" s="85">
        <f t="shared" si="8"/>
        <v>1.3192409751053764</v>
      </c>
      <c r="P7" s="85">
        <f t="shared" si="8"/>
        <v>2.0358014191007703</v>
      </c>
      <c r="Q7" s="84">
        <v>158.006</v>
      </c>
      <c r="R7" s="84">
        <v>72.814999999999998</v>
      </c>
      <c r="S7" s="84">
        <v>0</v>
      </c>
      <c r="T7" s="84">
        <v>208.39500000000001</v>
      </c>
      <c r="U7" s="84">
        <v>145.60900000000001</v>
      </c>
      <c r="V7" s="84">
        <v>0</v>
      </c>
      <c r="W7" s="84"/>
      <c r="X7" s="84"/>
      <c r="Y7" s="84"/>
      <c r="Z7" s="84"/>
      <c r="AA7" s="84"/>
      <c r="AB7" s="84"/>
      <c r="AC7" s="84">
        <f t="shared" si="4"/>
        <v>0</v>
      </c>
      <c r="AD7" s="84">
        <f t="shared" si="5"/>
        <v>0</v>
      </c>
      <c r="AE7" s="84">
        <f t="shared" si="6"/>
        <v>0</v>
      </c>
      <c r="AF7" s="84">
        <f t="shared" si="7"/>
        <v>0</v>
      </c>
      <c r="AG7" s="85">
        <f t="shared" si="0"/>
        <v>0.79925338405195956</v>
      </c>
      <c r="AH7" s="85">
        <f t="shared" si="1"/>
        <v>1.0993674792544803</v>
      </c>
      <c r="AI7" s="85">
        <f t="shared" si="2"/>
        <v>0.80154772519621764</v>
      </c>
      <c r="AJ7" s="85">
        <f t="shared" si="3"/>
        <v>1.6965011825839753</v>
      </c>
      <c r="AK7" s="86">
        <f>'31.12.2020'!M8+'31.12.2020'!O8</f>
        <v>2.8788</v>
      </c>
    </row>
    <row r="8" spans="1:37" x14ac:dyDescent="0.35">
      <c r="A8" s="83" t="s">
        <v>27</v>
      </c>
      <c r="B8" s="84">
        <v>197.69200000000001</v>
      </c>
      <c r="C8" s="84">
        <v>90.843000000000004</v>
      </c>
      <c r="D8" s="84">
        <v>0</v>
      </c>
      <c r="E8" s="84">
        <v>189.559</v>
      </c>
      <c r="F8" s="84">
        <v>85.828999999999994</v>
      </c>
      <c r="G8" s="84">
        <v>0</v>
      </c>
      <c r="H8" s="84"/>
      <c r="I8" s="86">
        <f>Q8/B8</f>
        <v>0.79925338405195956</v>
      </c>
      <c r="J8" s="86">
        <f>R8/C8</f>
        <v>0.80154772519621764</v>
      </c>
      <c r="K8" s="86">
        <f>T8/E8</f>
        <v>1.0993674792544803</v>
      </c>
      <c r="L8" s="86">
        <f>U8/F8</f>
        <v>1.6965011825839753</v>
      </c>
      <c r="M8" s="85">
        <f t="shared" si="8"/>
        <v>0.95910406086235145</v>
      </c>
      <c r="N8" s="85">
        <f t="shared" si="8"/>
        <v>0.96185727023546108</v>
      </c>
      <c r="O8" s="85">
        <f t="shared" si="8"/>
        <v>1.3192409751053764</v>
      </c>
      <c r="P8" s="85">
        <f t="shared" si="8"/>
        <v>2.0358014191007703</v>
      </c>
      <c r="Q8" s="84">
        <v>158.006</v>
      </c>
      <c r="R8" s="84">
        <v>72.814999999999998</v>
      </c>
      <c r="S8" s="84">
        <v>0</v>
      </c>
      <c r="T8" s="84">
        <v>208.39500000000001</v>
      </c>
      <c r="U8" s="84">
        <v>145.60900000000001</v>
      </c>
      <c r="V8" s="84">
        <v>0</v>
      </c>
      <c r="W8" s="84"/>
      <c r="X8" s="84"/>
      <c r="Y8" s="84"/>
      <c r="Z8" s="84"/>
      <c r="AA8" s="84"/>
      <c r="AB8" s="84"/>
      <c r="AC8" s="84">
        <f t="shared" si="4"/>
        <v>0</v>
      </c>
      <c r="AD8" s="84">
        <f t="shared" si="5"/>
        <v>0</v>
      </c>
      <c r="AE8" s="84">
        <f t="shared" si="6"/>
        <v>0</v>
      </c>
      <c r="AF8" s="84">
        <f t="shared" si="7"/>
        <v>0</v>
      </c>
      <c r="AG8" s="85">
        <f t="shared" si="0"/>
        <v>0.79925338405195956</v>
      </c>
      <c r="AH8" s="85">
        <f t="shared" si="1"/>
        <v>1.0993674792544803</v>
      </c>
      <c r="AI8" s="85">
        <f t="shared" si="2"/>
        <v>0.80154772519621764</v>
      </c>
      <c r="AJ8" s="85">
        <f t="shared" si="3"/>
        <v>1.6965011825839753</v>
      </c>
      <c r="AK8" s="85">
        <f>'31.12.2020'!M9+'31.12.2020'!O9</f>
        <v>6</v>
      </c>
    </row>
    <row r="9" spans="1:37" x14ac:dyDescent="0.35">
      <c r="A9" s="83" t="s">
        <v>57</v>
      </c>
      <c r="B9" s="84">
        <v>21.403300000000002</v>
      </c>
      <c r="C9" s="84">
        <v>7.2202000000000002</v>
      </c>
      <c r="D9" s="84">
        <v>0</v>
      </c>
      <c r="E9" s="84">
        <v>20.667999999999999</v>
      </c>
      <c r="F9" s="84">
        <v>6.8114999999999997</v>
      </c>
      <c r="G9" s="84">
        <v>0</v>
      </c>
      <c r="H9" s="84"/>
      <c r="I9" s="84">
        <v>0.88</v>
      </c>
      <c r="J9" s="84">
        <v>1.05</v>
      </c>
      <c r="K9" s="84">
        <v>1.3</v>
      </c>
      <c r="L9" s="84">
        <v>1.56</v>
      </c>
      <c r="M9" s="84">
        <v>1.06</v>
      </c>
      <c r="N9" s="84">
        <v>1.26</v>
      </c>
      <c r="O9" s="84">
        <v>1.56</v>
      </c>
      <c r="P9" s="84">
        <v>1.87</v>
      </c>
      <c r="Q9" s="84">
        <v>18.835599999999999</v>
      </c>
      <c r="R9" s="84">
        <v>7.5952000000000002</v>
      </c>
      <c r="S9" s="84">
        <v>0</v>
      </c>
      <c r="T9" s="84">
        <v>26.8597</v>
      </c>
      <c r="U9" s="84">
        <v>10.6469</v>
      </c>
      <c r="V9" s="84">
        <v>0</v>
      </c>
      <c r="W9" s="84"/>
      <c r="X9" s="84"/>
      <c r="Y9" s="84"/>
      <c r="Z9" s="84"/>
      <c r="AA9" s="84"/>
      <c r="AB9" s="84"/>
      <c r="AC9" s="84">
        <f t="shared" si="4"/>
        <v>0</v>
      </c>
      <c r="AD9" s="84">
        <f t="shared" si="5"/>
        <v>0</v>
      </c>
      <c r="AE9" s="84">
        <f t="shared" si="6"/>
        <v>0</v>
      </c>
      <c r="AF9" s="84">
        <f t="shared" si="7"/>
        <v>0</v>
      </c>
      <c r="AG9" s="85">
        <f t="shared" si="0"/>
        <v>0.88003251834997398</v>
      </c>
      <c r="AH9" s="85">
        <f t="shared" si="1"/>
        <v>1.2995790594155217</v>
      </c>
      <c r="AI9" s="85">
        <f t="shared" si="2"/>
        <v>1.0519376194565246</v>
      </c>
      <c r="AJ9" s="85">
        <f t="shared" si="3"/>
        <v>1.5630771489392941</v>
      </c>
      <c r="AK9" s="85">
        <f>'31.12.2020'!M10+'31.12.2020'!O10</f>
        <v>4.38</v>
      </c>
    </row>
    <row r="10" spans="1:37" x14ac:dyDescent="0.35">
      <c r="A10" s="83" t="s">
        <v>59</v>
      </c>
      <c r="B10" s="84">
        <v>920.88</v>
      </c>
      <c r="C10" s="84">
        <v>139.12299999999999</v>
      </c>
      <c r="D10" s="84">
        <v>0</v>
      </c>
      <c r="E10" s="84">
        <v>810.15499999999997</v>
      </c>
      <c r="F10" s="84">
        <v>138.42400000000001</v>
      </c>
      <c r="G10" s="84">
        <v>0</v>
      </c>
      <c r="H10" s="84"/>
      <c r="I10" s="84">
        <v>0.61</v>
      </c>
      <c r="J10" s="84">
        <v>0.71</v>
      </c>
      <c r="K10" s="84">
        <v>0.8</v>
      </c>
      <c r="L10" s="84">
        <v>0.84</v>
      </c>
      <c r="M10" s="84">
        <v>0.73199999999999998</v>
      </c>
      <c r="N10" s="84">
        <v>0.85199999999999998</v>
      </c>
      <c r="O10" s="84">
        <v>0.96</v>
      </c>
      <c r="P10" s="84">
        <v>1.008</v>
      </c>
      <c r="Q10" s="84">
        <v>559.827</v>
      </c>
      <c r="R10" s="84">
        <v>99.11</v>
      </c>
      <c r="S10" s="84">
        <v>0</v>
      </c>
      <c r="T10" s="84">
        <v>644.548</v>
      </c>
      <c r="U10" s="84">
        <v>116.55200000000001</v>
      </c>
      <c r="V10" s="84">
        <v>0</v>
      </c>
      <c r="W10" s="84">
        <v>10.1</v>
      </c>
      <c r="X10" s="84">
        <v>14.377000000000001</v>
      </c>
      <c r="Y10" s="84">
        <v>0</v>
      </c>
      <c r="Z10" s="84">
        <v>0</v>
      </c>
      <c r="AA10" s="84">
        <v>0</v>
      </c>
      <c r="AB10" s="84">
        <v>0</v>
      </c>
      <c r="AC10" s="84">
        <f t="shared" si="4"/>
        <v>1.0967769959169489E-2</v>
      </c>
      <c r="AD10" s="84">
        <f t="shared" si="5"/>
        <v>0</v>
      </c>
      <c r="AE10" s="84">
        <f t="shared" si="6"/>
        <v>0.10334020974245813</v>
      </c>
      <c r="AF10" s="84">
        <f t="shared" si="7"/>
        <v>0</v>
      </c>
      <c r="AG10" s="85">
        <f t="shared" si="0"/>
        <v>0.61889388411085056</v>
      </c>
      <c r="AH10" s="85">
        <f t="shared" si="1"/>
        <v>0.79558602983379723</v>
      </c>
      <c r="AI10" s="85">
        <f t="shared" si="2"/>
        <v>0.81573140314685566</v>
      </c>
      <c r="AJ10" s="85">
        <f t="shared" si="3"/>
        <v>0.84199271802577591</v>
      </c>
      <c r="AK10" s="85">
        <f>'31.12.2020'!M11+'31.12.2020'!O11</f>
        <v>4.0224000000000002</v>
      </c>
    </row>
    <row r="11" spans="1:37" x14ac:dyDescent="0.35">
      <c r="A11" s="83" t="s">
        <v>58</v>
      </c>
      <c r="B11" s="84">
        <v>60.89</v>
      </c>
      <c r="C11" s="84">
        <v>19.367999999999999</v>
      </c>
      <c r="D11" s="84">
        <v>6.8000000000000005E-2</v>
      </c>
      <c r="E11" s="84">
        <v>60.308999999999997</v>
      </c>
      <c r="F11" s="84">
        <v>23.094000000000001</v>
      </c>
      <c r="G11" s="84">
        <v>3.5999999999999997E-2</v>
      </c>
      <c r="H11" s="84">
        <v>9.99</v>
      </c>
      <c r="I11" s="84">
        <v>0.98</v>
      </c>
      <c r="J11" s="84">
        <v>0.98</v>
      </c>
      <c r="K11" s="84">
        <v>1.3</v>
      </c>
      <c r="L11" s="84">
        <v>1.3</v>
      </c>
      <c r="M11" s="84">
        <v>1.1759999999999999</v>
      </c>
      <c r="N11" s="84">
        <v>1.1759999999999999</v>
      </c>
      <c r="O11" s="84">
        <v>1.56</v>
      </c>
      <c r="P11" s="84">
        <v>1.56</v>
      </c>
      <c r="Q11" s="84">
        <v>59.665999999999997</v>
      </c>
      <c r="R11" s="84">
        <v>18.995000000000001</v>
      </c>
      <c r="S11" s="84">
        <v>6.7000000000000004E-2</v>
      </c>
      <c r="T11" s="84">
        <v>78.400999999999996</v>
      </c>
      <c r="U11" s="84">
        <v>40.485999999999997</v>
      </c>
      <c r="V11" s="84">
        <v>4.7E-2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f t="shared" si="4"/>
        <v>0</v>
      </c>
      <c r="AD11" s="84">
        <f t="shared" si="5"/>
        <v>0</v>
      </c>
      <c r="AE11" s="84">
        <f t="shared" si="6"/>
        <v>0</v>
      </c>
      <c r="AF11" s="84">
        <f t="shared" si="7"/>
        <v>0</v>
      </c>
      <c r="AG11" s="85">
        <f t="shared" si="0"/>
        <v>0.97989817704056492</v>
      </c>
      <c r="AH11" s="85">
        <f t="shared" si="1"/>
        <v>1.299988393108823</v>
      </c>
      <c r="AI11" s="85">
        <f t="shared" si="2"/>
        <v>0.98074142916150364</v>
      </c>
      <c r="AJ11" s="85">
        <f t="shared" si="3"/>
        <v>1.7523994811932551</v>
      </c>
      <c r="AK11" s="85">
        <f>'31.12.2020'!M12+'31.12.2020'!O12</f>
        <v>2.5187999999999997</v>
      </c>
    </row>
    <row r="12" spans="1:37" x14ac:dyDescent="0.35">
      <c r="A12" s="83" t="s">
        <v>28</v>
      </c>
      <c r="B12" s="84">
        <v>36.872999999999998</v>
      </c>
      <c r="C12" s="84">
        <v>11.788</v>
      </c>
      <c r="D12" s="84">
        <v>0</v>
      </c>
      <c r="E12" s="84">
        <v>36.313000000000002</v>
      </c>
      <c r="F12" s="84">
        <v>7.87</v>
      </c>
      <c r="G12" s="84">
        <v>0</v>
      </c>
      <c r="H12" s="84"/>
      <c r="I12" s="84">
        <v>0.8</v>
      </c>
      <c r="J12" s="84">
        <v>0.8</v>
      </c>
      <c r="K12" s="84">
        <v>1.6</v>
      </c>
      <c r="L12" s="84">
        <v>1.6</v>
      </c>
      <c r="M12" s="84">
        <v>0.96</v>
      </c>
      <c r="N12" s="84">
        <v>0.96</v>
      </c>
      <c r="O12" s="84">
        <v>1.92</v>
      </c>
      <c r="P12" s="84">
        <v>1.92</v>
      </c>
      <c r="Q12" s="84">
        <v>25.811</v>
      </c>
      <c r="R12" s="84">
        <v>8.2520000000000007</v>
      </c>
      <c r="S12" s="84">
        <v>0</v>
      </c>
      <c r="T12" s="84">
        <v>53.38</v>
      </c>
      <c r="U12" s="84">
        <v>11.569000000000001</v>
      </c>
      <c r="V12" s="84"/>
      <c r="W12" s="84"/>
      <c r="X12" s="84"/>
      <c r="Y12" s="84"/>
      <c r="Z12" s="84"/>
      <c r="AA12" s="84"/>
      <c r="AB12" s="84"/>
      <c r="AC12" s="84">
        <f t="shared" si="4"/>
        <v>0</v>
      </c>
      <c r="AD12" s="84">
        <f t="shared" si="5"/>
        <v>0</v>
      </c>
      <c r="AE12" s="84">
        <f t="shared" si="6"/>
        <v>0</v>
      </c>
      <c r="AF12" s="84">
        <f t="shared" si="7"/>
        <v>0</v>
      </c>
      <c r="AG12" s="85">
        <f t="shared" si="0"/>
        <v>0.69999728798850114</v>
      </c>
      <c r="AH12" s="85">
        <f t="shared" si="1"/>
        <v>1.4699969707818137</v>
      </c>
      <c r="AI12" s="85">
        <f t="shared" si="2"/>
        <v>0.70003393281303028</v>
      </c>
      <c r="AJ12" s="85">
        <f t="shared" si="3"/>
        <v>1.470012706480305</v>
      </c>
      <c r="AK12" s="85">
        <f>'31.12.2020'!M13+'31.12.2020'!O13</f>
        <v>3.456</v>
      </c>
    </row>
    <row r="13" spans="1:37" x14ac:dyDescent="0.35">
      <c r="A13" s="83" t="s">
        <v>74</v>
      </c>
      <c r="B13" s="84">
        <v>46.732999999999997</v>
      </c>
      <c r="C13" s="84">
        <v>23.170999999999999</v>
      </c>
      <c r="D13" s="84">
        <v>0</v>
      </c>
      <c r="E13" s="84">
        <v>42.805</v>
      </c>
      <c r="F13" s="84">
        <v>17.260000000000002</v>
      </c>
      <c r="G13" s="84">
        <v>0</v>
      </c>
      <c r="H13" s="84"/>
      <c r="I13" s="84">
        <v>1.1499999999999999</v>
      </c>
      <c r="J13" s="84">
        <v>1.21</v>
      </c>
      <c r="K13" s="84">
        <v>1.3</v>
      </c>
      <c r="L13" s="84">
        <v>1.33</v>
      </c>
      <c r="M13" s="84">
        <v>1.38</v>
      </c>
      <c r="N13" s="84">
        <v>1.45</v>
      </c>
      <c r="O13" s="84">
        <v>1.56</v>
      </c>
      <c r="P13" s="84">
        <v>1.5960000000000001</v>
      </c>
      <c r="Q13" s="84">
        <v>53.838000000000001</v>
      </c>
      <c r="R13" s="84">
        <v>28.036000000000001</v>
      </c>
      <c r="S13" s="84">
        <v>0</v>
      </c>
      <c r="T13" s="84">
        <v>55.718000000000004</v>
      </c>
      <c r="U13" s="84">
        <v>22.933</v>
      </c>
      <c r="V13" s="84">
        <v>0</v>
      </c>
      <c r="W13" s="84"/>
      <c r="X13" s="84"/>
      <c r="Y13" s="84"/>
      <c r="Z13" s="84"/>
      <c r="AA13" s="84"/>
      <c r="AB13" s="84"/>
      <c r="AC13" s="84">
        <f t="shared" si="4"/>
        <v>0</v>
      </c>
      <c r="AD13" s="84">
        <f t="shared" si="5"/>
        <v>0</v>
      </c>
      <c r="AE13" s="84">
        <f t="shared" si="6"/>
        <v>0</v>
      </c>
      <c r="AF13" s="84">
        <f t="shared" si="7"/>
        <v>0</v>
      </c>
      <c r="AG13" s="85">
        <f t="shared" si="0"/>
        <v>1.1520338946782789</v>
      </c>
      <c r="AH13" s="85">
        <f t="shared" si="1"/>
        <v>1.3016703656114941</v>
      </c>
      <c r="AI13" s="85">
        <f t="shared" si="2"/>
        <v>1.2099607267705321</v>
      </c>
      <c r="AJ13" s="85">
        <f t="shared" si="3"/>
        <v>1.3286790266512165</v>
      </c>
      <c r="AK13" s="85">
        <f>'31.12.2020'!M14+'31.12.2020'!O14</f>
        <v>3.6480000000000001</v>
      </c>
    </row>
    <row r="14" spans="1:37" x14ac:dyDescent="0.35">
      <c r="A14" s="83" t="s">
        <v>30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85"/>
      <c r="AI14" s="85"/>
      <c r="AJ14" s="85"/>
      <c r="AK14" s="85">
        <f>'31.12.2020'!M15+'31.12.2020'!O15</f>
        <v>2.9880000000000004</v>
      </c>
    </row>
    <row r="15" spans="1:37" x14ac:dyDescent="0.35">
      <c r="A15" s="83" t="s">
        <v>31</v>
      </c>
      <c r="B15" s="84">
        <v>133.16900000000001</v>
      </c>
      <c r="C15" s="84">
        <v>34.134999999999998</v>
      </c>
      <c r="D15" s="84">
        <v>0</v>
      </c>
      <c r="E15" s="84">
        <v>130.85900000000001</v>
      </c>
      <c r="F15" s="84">
        <v>56.753</v>
      </c>
      <c r="G15" s="84"/>
      <c r="H15" s="84">
        <v>4.6150000000000002</v>
      </c>
      <c r="I15" s="84">
        <v>0.88</v>
      </c>
      <c r="J15" s="84">
        <v>0.88</v>
      </c>
      <c r="K15" s="84">
        <v>0.91</v>
      </c>
      <c r="L15" s="84">
        <v>0.91</v>
      </c>
      <c r="M15" s="84">
        <v>1.06</v>
      </c>
      <c r="N15" s="84">
        <v>1.06</v>
      </c>
      <c r="O15" s="84">
        <v>1.0900000000000001</v>
      </c>
      <c r="P15" s="84">
        <v>1.0900000000000001</v>
      </c>
      <c r="Q15" s="84">
        <v>117.18899999999999</v>
      </c>
      <c r="R15" s="84">
        <v>30.039000000000001</v>
      </c>
      <c r="S15" s="84">
        <v>0</v>
      </c>
      <c r="T15" s="84">
        <v>119.07899999999999</v>
      </c>
      <c r="U15" s="84">
        <v>51.646000000000001</v>
      </c>
      <c r="V15" s="84">
        <v>0</v>
      </c>
      <c r="W15" s="84">
        <v>15.78</v>
      </c>
      <c r="X15" s="84">
        <v>2.6871999999999998</v>
      </c>
      <c r="Y15" s="84">
        <v>0</v>
      </c>
      <c r="Z15" s="84">
        <v>15.5496</v>
      </c>
      <c r="AA15" s="84">
        <v>3.7191999999999998</v>
      </c>
      <c r="AB15" s="84"/>
      <c r="AC15" s="84">
        <f t="shared" si="4"/>
        <v>0.11849604637715984</v>
      </c>
      <c r="AD15" s="84">
        <f t="shared" si="5"/>
        <v>0.11882713454940048</v>
      </c>
      <c r="AE15" s="84">
        <f t="shared" si="6"/>
        <v>7.8722718617255022E-2</v>
      </c>
      <c r="AF15" s="84">
        <f t="shared" si="7"/>
        <v>6.5533099571828804E-2</v>
      </c>
      <c r="AG15" s="85">
        <f t="shared" si="0"/>
        <v>0.99849814896860367</v>
      </c>
      <c r="AH15" s="85">
        <f t="shared" si="1"/>
        <v>1.0288065780725819</v>
      </c>
      <c r="AI15" s="85">
        <f t="shared" si="2"/>
        <v>0.95872857770616671</v>
      </c>
      <c r="AJ15" s="85">
        <f t="shared" si="3"/>
        <v>0.97554666713653904</v>
      </c>
      <c r="AK15" s="85">
        <f>'31.12.2020'!M16+'31.12.2020'!O16</f>
        <v>3.7560000000000002</v>
      </c>
    </row>
    <row r="16" spans="1:37" x14ac:dyDescent="0.35">
      <c r="A16" s="83" t="s">
        <v>32</v>
      </c>
      <c r="B16" s="84">
        <v>48.48</v>
      </c>
      <c r="C16" s="84">
        <v>6.8789999999999996</v>
      </c>
      <c r="D16" s="84">
        <v>7.4999999999999997E-2</v>
      </c>
      <c r="E16" s="84">
        <v>46.804000000000002</v>
      </c>
      <c r="F16" s="84">
        <v>4.7789999999999999</v>
      </c>
      <c r="G16" s="84"/>
      <c r="H16" s="84"/>
      <c r="I16" s="84">
        <v>1.1399999999999999</v>
      </c>
      <c r="J16" s="84">
        <v>1.68</v>
      </c>
      <c r="K16" s="84">
        <v>1.68</v>
      </c>
      <c r="L16" s="84">
        <v>2.71</v>
      </c>
      <c r="M16" s="84">
        <v>1.3680000000000001</v>
      </c>
      <c r="N16" s="84">
        <v>2.016</v>
      </c>
      <c r="O16" s="84">
        <v>2.016</v>
      </c>
      <c r="P16" s="84">
        <v>3.2519999999999998</v>
      </c>
      <c r="Q16" s="84">
        <v>55.267000000000003</v>
      </c>
      <c r="R16" s="84">
        <v>11.557</v>
      </c>
      <c r="S16" s="84">
        <v>0.126</v>
      </c>
      <c r="T16" s="84">
        <v>78.631</v>
      </c>
      <c r="U16" s="84">
        <v>12.951000000000001</v>
      </c>
      <c r="V16" s="84">
        <v>0</v>
      </c>
      <c r="W16" s="84">
        <v>7.694</v>
      </c>
      <c r="X16" s="84">
        <v>0.33</v>
      </c>
      <c r="Y16" s="84">
        <v>1.9E-2</v>
      </c>
      <c r="Z16" s="84">
        <v>0</v>
      </c>
      <c r="AA16" s="84">
        <v>0</v>
      </c>
      <c r="AB16" s="84">
        <v>0</v>
      </c>
      <c r="AC16" s="84">
        <f t="shared" si="4"/>
        <v>0.15870462046204623</v>
      </c>
      <c r="AD16" s="84">
        <f t="shared" si="5"/>
        <v>0</v>
      </c>
      <c r="AE16" s="84">
        <f t="shared" si="6"/>
        <v>5.0186942766752951E-2</v>
      </c>
      <c r="AF16" s="84">
        <f t="shared" si="7"/>
        <v>0</v>
      </c>
      <c r="AG16" s="85">
        <f t="shared" si="0"/>
        <v>1.2987004950495051</v>
      </c>
      <c r="AH16" s="85">
        <f t="shared" si="1"/>
        <v>1.6800059823946671</v>
      </c>
      <c r="AI16" s="85">
        <f t="shared" si="2"/>
        <v>1.7280127925570579</v>
      </c>
      <c r="AJ16" s="85">
        <f t="shared" si="3"/>
        <v>2.7099811676082863</v>
      </c>
      <c r="AK16" s="85">
        <f>'31.12.2020'!M17+'31.12.2020'!O17</f>
        <v>4.5119999999999996</v>
      </c>
    </row>
    <row r="17" spans="1:37" x14ac:dyDescent="0.35">
      <c r="A17" s="83" t="s">
        <v>33</v>
      </c>
      <c r="B17" s="84">
        <v>87.013999999999996</v>
      </c>
      <c r="C17" s="84">
        <v>12.169</v>
      </c>
      <c r="D17" s="84">
        <v>1.71</v>
      </c>
      <c r="E17" s="84">
        <v>64.790999999999997</v>
      </c>
      <c r="F17" s="84">
        <v>11.026999999999999</v>
      </c>
      <c r="G17" s="84"/>
      <c r="H17" s="84">
        <v>23.187000000000001</v>
      </c>
      <c r="I17" s="84">
        <v>1.03</v>
      </c>
      <c r="J17" s="84">
        <v>0.84</v>
      </c>
      <c r="K17" s="84">
        <v>1.03</v>
      </c>
      <c r="L17" s="84">
        <v>0.84</v>
      </c>
      <c r="M17" s="84">
        <v>1.236</v>
      </c>
      <c r="N17" s="84"/>
      <c r="O17" s="84">
        <v>1.236</v>
      </c>
      <c r="P17" s="84"/>
      <c r="Q17" s="84">
        <v>38.466999999999999</v>
      </c>
      <c r="R17" s="84">
        <v>9.7439999999999998</v>
      </c>
      <c r="S17" s="84">
        <v>1.2010000000000001</v>
      </c>
      <c r="T17" s="84">
        <v>64.619</v>
      </c>
      <c r="U17" s="84">
        <v>8.7319999999999993</v>
      </c>
      <c r="V17" s="84"/>
      <c r="W17" s="84">
        <v>6.0579999999999998</v>
      </c>
      <c r="X17" s="84">
        <v>0.90500000000000003</v>
      </c>
      <c r="Y17" s="84">
        <v>0.02</v>
      </c>
      <c r="Z17" s="84">
        <v>2.2970000000000002</v>
      </c>
      <c r="AA17" s="84"/>
      <c r="AB17" s="84"/>
      <c r="AC17" s="84">
        <f t="shared" si="4"/>
        <v>6.9620980531868437E-2</v>
      </c>
      <c r="AD17" s="84">
        <f t="shared" si="5"/>
        <v>3.5452454816255349E-2</v>
      </c>
      <c r="AE17" s="84">
        <f t="shared" si="6"/>
        <v>6.6647452986526398E-2</v>
      </c>
      <c r="AF17" s="84">
        <f t="shared" si="7"/>
        <v>0</v>
      </c>
      <c r="AG17" s="85">
        <f t="shared" si="0"/>
        <v>0.51169926678465538</v>
      </c>
      <c r="AH17" s="85">
        <f t="shared" si="1"/>
        <v>1.0327977651216991</v>
      </c>
      <c r="AI17" s="85">
        <f t="shared" si="2"/>
        <v>0.87509244802366659</v>
      </c>
      <c r="AJ17" s="85">
        <f t="shared" si="3"/>
        <v>0.79187448988845555</v>
      </c>
      <c r="AK17" s="85">
        <f>'31.12.2020'!M18+'31.12.2020'!O18</f>
        <v>4.68</v>
      </c>
    </row>
    <row r="18" spans="1:37" x14ac:dyDescent="0.35">
      <c r="A18" s="87" t="s">
        <v>82</v>
      </c>
      <c r="B18" s="84">
        <v>43.003</v>
      </c>
      <c r="C18" s="84">
        <v>30.690999999999999</v>
      </c>
      <c r="D18" s="84">
        <v>0</v>
      </c>
      <c r="E18" s="84">
        <v>35.256</v>
      </c>
      <c r="F18" s="84">
        <v>29.937000000000001</v>
      </c>
      <c r="G18" s="84">
        <v>0</v>
      </c>
      <c r="H18" s="84"/>
      <c r="I18" s="84">
        <v>0.88</v>
      </c>
      <c r="J18" s="84">
        <v>1.06</v>
      </c>
      <c r="K18" s="84">
        <v>1.64</v>
      </c>
      <c r="L18" s="84">
        <v>1.97</v>
      </c>
      <c r="M18" s="84">
        <v>1.06</v>
      </c>
      <c r="N18" s="84">
        <v>1.27</v>
      </c>
      <c r="O18" s="84">
        <v>1.97</v>
      </c>
      <c r="P18" s="84">
        <v>2.36</v>
      </c>
      <c r="Q18" s="84">
        <v>37.817999999999998</v>
      </c>
      <c r="R18" s="84">
        <v>32.036999999999999</v>
      </c>
      <c r="S18" s="84">
        <v>0</v>
      </c>
      <c r="T18" s="84">
        <v>57.792999999999999</v>
      </c>
      <c r="U18" s="84">
        <v>56.536999999999999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f t="shared" si="4"/>
        <v>0</v>
      </c>
      <c r="AD18" s="84">
        <f t="shared" si="5"/>
        <v>0</v>
      </c>
      <c r="AE18" s="84">
        <f t="shared" si="6"/>
        <v>0</v>
      </c>
      <c r="AF18" s="84">
        <f t="shared" si="7"/>
        <v>0</v>
      </c>
      <c r="AG18" s="85">
        <f t="shared" si="0"/>
        <v>0.87942701671976364</v>
      </c>
      <c r="AH18" s="85">
        <f t="shared" si="1"/>
        <v>1.639238711141366</v>
      </c>
      <c r="AI18" s="85">
        <f t="shared" si="2"/>
        <v>1.0438565051643804</v>
      </c>
      <c r="AJ18" s="85">
        <f t="shared" si="3"/>
        <v>1.8885325850953669</v>
      </c>
      <c r="AK18" s="85">
        <f>'31.12.2020'!M19+'31.12.2020'!O19</f>
        <v>3.3995999999999995</v>
      </c>
    </row>
    <row r="19" spans="1:37" x14ac:dyDescent="0.35">
      <c r="A19" s="83" t="s">
        <v>83</v>
      </c>
      <c r="B19" s="84" t="s">
        <v>50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5"/>
      <c r="AH19" s="85"/>
      <c r="AI19" s="85"/>
      <c r="AJ19" s="85"/>
      <c r="AK19" s="85">
        <f>'31.12.2020'!M20+'31.12.2020'!O20</f>
        <v>3.51</v>
      </c>
    </row>
    <row r="20" spans="1:37" x14ac:dyDescent="0.35">
      <c r="A20" s="83" t="s">
        <v>62</v>
      </c>
      <c r="B20" s="84">
        <v>197.55199999999999</v>
      </c>
      <c r="C20" s="84">
        <v>138.773</v>
      </c>
      <c r="D20" s="84">
        <v>0</v>
      </c>
      <c r="E20" s="84">
        <v>197.649</v>
      </c>
      <c r="F20" s="84">
        <v>184.97</v>
      </c>
      <c r="G20" s="84">
        <v>0</v>
      </c>
      <c r="H20" s="84"/>
      <c r="I20" s="86">
        <f>Q20/B20</f>
        <v>0.87777395318700902</v>
      </c>
      <c r="J20" s="86">
        <f>R20/C20</f>
        <v>0.94025494872921966</v>
      </c>
      <c r="K20" s="86">
        <f>T20/E20</f>
        <v>1.6651235270605973</v>
      </c>
      <c r="L20" s="86">
        <f>U20/F20</f>
        <v>2.1628588419743742</v>
      </c>
      <c r="M20" s="85">
        <f>I20*1.2</f>
        <v>1.0533287438244108</v>
      </c>
      <c r="N20" s="85">
        <f>J20*1.2</f>
        <v>1.1283059384750636</v>
      </c>
      <c r="O20" s="85">
        <f>K20*1.2</f>
        <v>1.9981482324727167</v>
      </c>
      <c r="P20" s="85">
        <f>L20*1.2</f>
        <v>2.5954306103692488</v>
      </c>
      <c r="Q20" s="84">
        <v>173.40600000000001</v>
      </c>
      <c r="R20" s="84">
        <v>130.482</v>
      </c>
      <c r="S20" s="84">
        <v>0</v>
      </c>
      <c r="T20" s="84">
        <v>329.11</v>
      </c>
      <c r="U20" s="84">
        <v>400.06400000000002</v>
      </c>
      <c r="V20" s="84">
        <v>0</v>
      </c>
      <c r="W20" s="84">
        <v>1.169</v>
      </c>
      <c r="X20" s="84">
        <v>0.20300000000000001</v>
      </c>
      <c r="Y20" s="84">
        <v>0</v>
      </c>
      <c r="Z20" s="84">
        <v>1.1639999999999999</v>
      </c>
      <c r="AA20" s="84">
        <v>0.17499999999999999</v>
      </c>
      <c r="AB20" s="84"/>
      <c r="AC20" s="84">
        <f t="shared" si="4"/>
        <v>5.9174293350611491E-3</v>
      </c>
      <c r="AD20" s="84">
        <f t="shared" si="5"/>
        <v>5.889227873654812E-3</v>
      </c>
      <c r="AE20" s="84">
        <f t="shared" si="6"/>
        <v>1.4628205774898577E-3</v>
      </c>
      <c r="AF20" s="84">
        <f t="shared" si="7"/>
        <v>9.4609936746499425E-4</v>
      </c>
      <c r="AG20" s="85">
        <f t="shared" si="0"/>
        <v>0.88369138252207025</v>
      </c>
      <c r="AH20" s="85">
        <f t="shared" si="1"/>
        <v>1.6710127549342522</v>
      </c>
      <c r="AI20" s="85">
        <f t="shared" si="2"/>
        <v>0.94171776930670958</v>
      </c>
      <c r="AJ20" s="85">
        <f t="shared" si="3"/>
        <v>2.1638049413418394</v>
      </c>
      <c r="AK20" s="85">
        <f>'31.12.2020'!M21+'31.12.2020'!O21</f>
        <v>3.84</v>
      </c>
    </row>
    <row r="21" spans="1:37" x14ac:dyDescent="0.35">
      <c r="A21" s="83" t="s">
        <v>75</v>
      </c>
      <c r="B21" s="84">
        <v>27.053999999999998</v>
      </c>
      <c r="C21" s="84">
        <v>8.9260000000000002</v>
      </c>
      <c r="D21" s="84">
        <v>0</v>
      </c>
      <c r="E21" s="84">
        <v>24.202999999999999</v>
      </c>
      <c r="F21" s="84">
        <v>3.0680000000000001</v>
      </c>
      <c r="G21" s="84">
        <v>0</v>
      </c>
      <c r="H21" s="84"/>
      <c r="I21" s="84">
        <v>0.8</v>
      </c>
      <c r="J21" s="84">
        <v>0.8</v>
      </c>
      <c r="K21" s="84">
        <v>1.1399999999999999</v>
      </c>
      <c r="L21" s="84">
        <v>1.1399999999999999</v>
      </c>
      <c r="M21" s="84">
        <v>0.96</v>
      </c>
      <c r="N21" s="84">
        <v>0.96</v>
      </c>
      <c r="O21" s="84">
        <v>1.37</v>
      </c>
      <c r="P21" s="84">
        <v>1.37</v>
      </c>
      <c r="Q21" s="84">
        <v>20.622</v>
      </c>
      <c r="R21" s="84">
        <v>8.1769999999999996</v>
      </c>
      <c r="S21" s="84">
        <v>0</v>
      </c>
      <c r="T21" s="84">
        <v>26.148</v>
      </c>
      <c r="U21" s="84">
        <v>4.976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f t="shared" si="4"/>
        <v>0</v>
      </c>
      <c r="AD21" s="84">
        <f t="shared" si="5"/>
        <v>0</v>
      </c>
      <c r="AE21" s="84">
        <f t="shared" si="6"/>
        <v>0</v>
      </c>
      <c r="AF21" s="84">
        <f t="shared" si="7"/>
        <v>0</v>
      </c>
      <c r="AG21" s="85">
        <f t="shared" si="0"/>
        <v>0.76225327123530717</v>
      </c>
      <c r="AH21" s="85">
        <f t="shared" si="1"/>
        <v>1.0803619386026526</v>
      </c>
      <c r="AI21" s="85">
        <f t="shared" si="2"/>
        <v>0.9160878332959892</v>
      </c>
      <c r="AJ21" s="85">
        <f t="shared" si="3"/>
        <v>1.621903520208605</v>
      </c>
      <c r="AK21" s="85">
        <f>'31.12.2020'!M22+'31.12.2020'!O22</f>
        <v>2.6208</v>
      </c>
    </row>
    <row r="22" spans="1:37" x14ac:dyDescent="0.35">
      <c r="A22" s="83" t="s">
        <v>71</v>
      </c>
      <c r="B22" s="84">
        <v>27.053999999999998</v>
      </c>
      <c r="C22" s="84">
        <v>8.9260000000000002</v>
      </c>
      <c r="D22" s="84">
        <v>0</v>
      </c>
      <c r="E22" s="84">
        <v>24.202999999999999</v>
      </c>
      <c r="F22" s="84">
        <v>3.0680000000000001</v>
      </c>
      <c r="G22" s="84">
        <v>0</v>
      </c>
      <c r="H22" s="84"/>
      <c r="I22" s="84">
        <v>0.8</v>
      </c>
      <c r="J22" s="84">
        <v>0.8</v>
      </c>
      <c r="K22" s="84">
        <v>1.1399999999999999</v>
      </c>
      <c r="L22" s="84">
        <v>1.1399999999999999</v>
      </c>
      <c r="M22" s="84">
        <v>0.96</v>
      </c>
      <c r="N22" s="84">
        <v>0.96</v>
      </c>
      <c r="O22" s="84">
        <v>1.37</v>
      </c>
      <c r="P22" s="84">
        <v>1.37</v>
      </c>
      <c r="Q22" s="84">
        <v>20.622</v>
      </c>
      <c r="R22" s="84">
        <v>8.1769999999999996</v>
      </c>
      <c r="S22" s="84">
        <v>0</v>
      </c>
      <c r="T22" s="84">
        <v>26.148</v>
      </c>
      <c r="U22" s="84">
        <v>4.976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f t="shared" si="4"/>
        <v>0</v>
      </c>
      <c r="AD22" s="84">
        <f t="shared" si="5"/>
        <v>0</v>
      </c>
      <c r="AE22" s="84">
        <f t="shared" si="6"/>
        <v>0</v>
      </c>
      <c r="AF22" s="84">
        <f t="shared" si="7"/>
        <v>0</v>
      </c>
      <c r="AG22" s="85">
        <f t="shared" si="0"/>
        <v>0.76225327123530717</v>
      </c>
      <c r="AH22" s="85">
        <f t="shared" si="1"/>
        <v>1.0803619386026526</v>
      </c>
      <c r="AI22" s="85">
        <f t="shared" si="2"/>
        <v>0.9160878332959892</v>
      </c>
      <c r="AJ22" s="85">
        <f t="shared" si="3"/>
        <v>1.621903520208605</v>
      </c>
      <c r="AK22" s="85">
        <f>'31.12.2020'!M23+'31.12.2020'!O23</f>
        <v>3.5999999999999996</v>
      </c>
    </row>
    <row r="23" spans="1:37" x14ac:dyDescent="0.35">
      <c r="A23" s="83" t="s">
        <v>35</v>
      </c>
      <c r="B23" s="84">
        <v>86.745000000000005</v>
      </c>
      <c r="C23" s="84">
        <v>30.204999999999998</v>
      </c>
      <c r="D23" s="84">
        <v>1.0680000000000001</v>
      </c>
      <c r="E23" s="84">
        <v>75.878</v>
      </c>
      <c r="F23" s="84">
        <v>31.818999999999999</v>
      </c>
      <c r="G23" s="84">
        <v>0</v>
      </c>
      <c r="H23" s="84"/>
      <c r="I23" s="84">
        <v>1.1100000000000001</v>
      </c>
      <c r="J23" s="84">
        <v>1.1100000000000001</v>
      </c>
      <c r="K23" s="84">
        <v>1.42</v>
      </c>
      <c r="L23" s="84">
        <v>1.42</v>
      </c>
      <c r="M23" s="84">
        <v>1.3320000000000001</v>
      </c>
      <c r="N23" s="84">
        <v>1.3320000000000001</v>
      </c>
      <c r="O23" s="84">
        <v>1.704</v>
      </c>
      <c r="P23" s="84">
        <v>1.704</v>
      </c>
      <c r="Q23" s="84">
        <v>94.081999999999994</v>
      </c>
      <c r="R23" s="84">
        <v>32.622</v>
      </c>
      <c r="S23" s="84">
        <v>1.151</v>
      </c>
      <c r="T23" s="84">
        <v>104.221</v>
      </c>
      <c r="U23" s="84">
        <v>43.646000000000001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f t="shared" si="4"/>
        <v>0</v>
      </c>
      <c r="AD23" s="84">
        <f t="shared" si="5"/>
        <v>0</v>
      </c>
      <c r="AE23" s="84">
        <f t="shared" si="6"/>
        <v>0</v>
      </c>
      <c r="AF23" s="84">
        <f t="shared" si="7"/>
        <v>0</v>
      </c>
      <c r="AG23" s="85">
        <f t="shared" si="0"/>
        <v>1.0845812438757276</v>
      </c>
      <c r="AH23" s="85">
        <f t="shared" si="1"/>
        <v>1.373533830622842</v>
      </c>
      <c r="AI23" s="85">
        <f t="shared" si="2"/>
        <v>1.080019864260884</v>
      </c>
      <c r="AJ23" s="85">
        <f t="shared" si="3"/>
        <v>1.3716961563845502</v>
      </c>
      <c r="AK23" s="85">
        <f>'31.12.2020'!M24+'31.12.2020'!O24</f>
        <v>3.8580000000000001</v>
      </c>
    </row>
    <row r="24" spans="1:37" x14ac:dyDescent="0.35">
      <c r="A24" s="83" t="s">
        <v>76</v>
      </c>
      <c r="B24" s="84">
        <v>65.808000000000007</v>
      </c>
      <c r="C24" s="84">
        <v>30.744</v>
      </c>
      <c r="D24" s="84">
        <v>0</v>
      </c>
      <c r="E24" s="84">
        <v>62.63</v>
      </c>
      <c r="F24" s="84">
        <v>20.655000000000001</v>
      </c>
      <c r="G24" s="84"/>
      <c r="H24" s="84"/>
      <c r="I24" s="84">
        <v>0.89</v>
      </c>
      <c r="J24" s="84">
        <v>1.28</v>
      </c>
      <c r="K24" s="84">
        <v>0.89</v>
      </c>
      <c r="L24" s="84">
        <v>1.28</v>
      </c>
      <c r="M24" s="84">
        <v>1.0680000000000001</v>
      </c>
      <c r="N24" s="84">
        <v>1.536</v>
      </c>
      <c r="O24" s="84">
        <v>1.0680000000000001</v>
      </c>
      <c r="P24" s="84">
        <v>1.536</v>
      </c>
      <c r="Q24" s="84">
        <v>58.569000000000003</v>
      </c>
      <c r="R24" s="84">
        <v>39.351999999999997</v>
      </c>
      <c r="S24" s="84">
        <v>0</v>
      </c>
      <c r="T24" s="84">
        <v>56.006</v>
      </c>
      <c r="U24" s="84">
        <v>30.353000000000002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f t="shared" si="4"/>
        <v>0</v>
      </c>
      <c r="AD24" s="84">
        <f t="shared" si="5"/>
        <v>0</v>
      </c>
      <c r="AE24" s="84">
        <f t="shared" si="6"/>
        <v>0</v>
      </c>
      <c r="AF24" s="84">
        <f t="shared" si="7"/>
        <v>0</v>
      </c>
      <c r="AG24" s="85">
        <f t="shared" si="0"/>
        <v>0.88999817651349378</v>
      </c>
      <c r="AH24" s="85">
        <f t="shared" si="1"/>
        <v>0.8942359891425834</v>
      </c>
      <c r="AI24" s="85">
        <f t="shared" si="2"/>
        <v>1.2799895914650012</v>
      </c>
      <c r="AJ24" s="85">
        <f t="shared" si="3"/>
        <v>1.469523117889131</v>
      </c>
      <c r="AK24" s="85">
        <f>'31.12.2020'!M25+'31.12.2020'!O25</f>
        <v>1.8168</v>
      </c>
    </row>
    <row r="25" spans="1:37" x14ac:dyDescent="0.35">
      <c r="A25" s="83" t="s">
        <v>77</v>
      </c>
      <c r="B25" s="84">
        <v>583.51300000000003</v>
      </c>
      <c r="C25" s="84">
        <v>489.33699999999999</v>
      </c>
      <c r="D25" s="84">
        <v>0</v>
      </c>
      <c r="E25" s="84">
        <v>571.53099999999995</v>
      </c>
      <c r="F25" s="84">
        <v>513.67399999999998</v>
      </c>
      <c r="G25" s="84">
        <v>0</v>
      </c>
      <c r="H25" s="84"/>
      <c r="I25" s="84">
        <v>0.75</v>
      </c>
      <c r="J25" s="84">
        <v>0.75</v>
      </c>
      <c r="K25" s="84">
        <v>1.24</v>
      </c>
      <c r="L25" s="84">
        <v>1.24</v>
      </c>
      <c r="M25" s="84">
        <v>0.9</v>
      </c>
      <c r="N25" s="84">
        <v>0.9</v>
      </c>
      <c r="O25" s="84">
        <v>1.49</v>
      </c>
      <c r="P25" s="84">
        <v>1.49</v>
      </c>
      <c r="Q25" s="84">
        <v>441.22699999999998</v>
      </c>
      <c r="R25" s="84">
        <v>321.84500000000003</v>
      </c>
      <c r="S25" s="84">
        <v>0</v>
      </c>
      <c r="T25" s="84">
        <v>703.88400000000001</v>
      </c>
      <c r="U25" s="84">
        <v>570.30499999999995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f t="shared" si="4"/>
        <v>0</v>
      </c>
      <c r="AD25" s="84">
        <f t="shared" si="5"/>
        <v>0</v>
      </c>
      <c r="AE25" s="84">
        <f t="shared" si="6"/>
        <v>0</v>
      </c>
      <c r="AF25" s="84">
        <f t="shared" si="7"/>
        <v>0</v>
      </c>
      <c r="AG25" s="85">
        <f t="shared" si="0"/>
        <v>0.75615624673314896</v>
      </c>
      <c r="AH25" s="85">
        <f t="shared" si="1"/>
        <v>1.2315762399589876</v>
      </c>
      <c r="AI25" s="85">
        <f t="shared" si="2"/>
        <v>0.65771646125267458</v>
      </c>
      <c r="AJ25" s="85">
        <f t="shared" si="3"/>
        <v>1.1102469659745284</v>
      </c>
      <c r="AK25" s="85">
        <f>'31.12.2020'!M26+'31.12.2020'!O26</f>
        <v>3.0671999999999997</v>
      </c>
    </row>
    <row r="26" spans="1:37" x14ac:dyDescent="0.35">
      <c r="A26" s="83" t="s">
        <v>85</v>
      </c>
      <c r="B26" s="84">
        <v>34.863</v>
      </c>
      <c r="C26" s="84">
        <v>12.739000000000001</v>
      </c>
      <c r="D26" s="84">
        <v>0</v>
      </c>
      <c r="E26" s="84">
        <v>41.622</v>
      </c>
      <c r="F26" s="84">
        <v>103.999</v>
      </c>
      <c r="G26" s="84">
        <v>0</v>
      </c>
      <c r="H26" s="84"/>
      <c r="I26" s="84">
        <v>0.95</v>
      </c>
      <c r="J26" s="84">
        <v>1.05</v>
      </c>
      <c r="K26" s="84">
        <v>1.2</v>
      </c>
      <c r="L26" s="84">
        <v>1.35</v>
      </c>
      <c r="M26" s="84">
        <v>1.1399999999999999</v>
      </c>
      <c r="N26" s="84">
        <v>1.26</v>
      </c>
      <c r="O26" s="84">
        <v>1.44</v>
      </c>
      <c r="P26" s="84">
        <v>1.62</v>
      </c>
      <c r="Q26" s="84">
        <v>33.119</v>
      </c>
      <c r="R26" s="84">
        <v>13.375999999999999</v>
      </c>
      <c r="S26" s="84">
        <v>0</v>
      </c>
      <c r="T26" s="84">
        <v>49.945999999999998</v>
      </c>
      <c r="U26" s="84">
        <v>151.82400000000001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f t="shared" si="4"/>
        <v>0</v>
      </c>
      <c r="AD26" s="84">
        <f t="shared" si="5"/>
        <v>0</v>
      </c>
      <c r="AE26" s="84">
        <f t="shared" si="6"/>
        <v>0</v>
      </c>
      <c r="AF26" s="84">
        <f t="shared" si="7"/>
        <v>0</v>
      </c>
      <c r="AG26" s="85">
        <f>(Q26+W26)/B26</f>
        <v>0.94997561885093085</v>
      </c>
      <c r="AH26" s="85">
        <f>(T26+Z26)/E26</f>
        <v>1.199990389697756</v>
      </c>
      <c r="AI26" s="85">
        <f>(R26+X26)/C26</f>
        <v>1.0500039249548629</v>
      </c>
      <c r="AJ26" s="85">
        <f>(U26+V26+AA26+AB26)/(F26+G26)</f>
        <v>1.4598601909633748</v>
      </c>
      <c r="AK26" s="85">
        <f>'31.12.2020'!M27+'31.12.2020'!O27</f>
        <v>4.1520000000000001</v>
      </c>
    </row>
    <row r="27" spans="1:37" x14ac:dyDescent="0.35">
      <c r="A27" s="83" t="s">
        <v>64</v>
      </c>
      <c r="B27" s="84">
        <v>86.088999999999999</v>
      </c>
      <c r="C27" s="84">
        <v>29.715</v>
      </c>
      <c r="D27" s="84">
        <v>1.278</v>
      </c>
      <c r="E27" s="84">
        <v>82.031999999999996</v>
      </c>
      <c r="F27" s="84">
        <v>161.767</v>
      </c>
      <c r="G27" s="84">
        <v>6.4000000000000001E-2</v>
      </c>
      <c r="H27" s="84"/>
      <c r="I27" s="84">
        <v>0.62</v>
      </c>
      <c r="J27" s="84">
        <v>0.9</v>
      </c>
      <c r="K27" s="84">
        <v>1.22</v>
      </c>
      <c r="L27" s="84">
        <v>1.38</v>
      </c>
      <c r="M27" s="84">
        <v>0.74399999999999999</v>
      </c>
      <c r="N27" s="84"/>
      <c r="O27" s="84">
        <v>1.464</v>
      </c>
      <c r="P27" s="84"/>
      <c r="Q27" s="84">
        <v>53.636000000000003</v>
      </c>
      <c r="R27" s="84">
        <v>26.614999999999998</v>
      </c>
      <c r="S27" s="84">
        <v>1.1499999999999999</v>
      </c>
      <c r="T27" s="84">
        <v>100.179</v>
      </c>
      <c r="U27" s="84">
        <v>239.465</v>
      </c>
      <c r="V27" s="84">
        <v>8.7999999999999995E-2</v>
      </c>
      <c r="W27" s="84"/>
      <c r="X27" s="84"/>
      <c r="Y27" s="84"/>
      <c r="Z27" s="84"/>
      <c r="AA27" s="84"/>
      <c r="AB27" s="84"/>
      <c r="AC27" s="84">
        <f t="shared" si="4"/>
        <v>0</v>
      </c>
      <c r="AD27" s="84">
        <f t="shared" si="5"/>
        <v>0</v>
      </c>
      <c r="AE27" s="84">
        <f t="shared" si="6"/>
        <v>0</v>
      </c>
      <c r="AF27" s="84">
        <f t="shared" si="7"/>
        <v>0</v>
      </c>
      <c r="AG27" s="85">
        <f t="shared" ref="AG27:AG44" si="9">(Q27+W27)/B27</f>
        <v>0.62302965535666577</v>
      </c>
      <c r="AH27" s="85">
        <f t="shared" ref="AH27:AH44" si="10">(T27+Z27)/E27</f>
        <v>1.221218548858982</v>
      </c>
      <c r="AI27" s="85">
        <f t="shared" ref="AI27:AI44" si="11">(R27+X27)/C27</f>
        <v>0.89567558472152109</v>
      </c>
      <c r="AJ27" s="85">
        <f t="shared" ref="AJ27:AJ44" si="12">(U27+V27+AA27+AB27)/(F27+G27)</f>
        <v>1.4802664508036163</v>
      </c>
      <c r="AK27" s="85">
        <f>'31.12.2020'!M28+'31.12.2020'!O28</f>
        <v>3.7199999999999998</v>
      </c>
    </row>
    <row r="28" spans="1:37" x14ac:dyDescent="0.35">
      <c r="A28" s="83" t="s">
        <v>65</v>
      </c>
      <c r="B28" s="84">
        <v>202.804</v>
      </c>
      <c r="C28" s="84">
        <v>88.013999999999996</v>
      </c>
      <c r="D28" s="84">
        <v>0</v>
      </c>
      <c r="E28" s="84">
        <v>201.33500000000001</v>
      </c>
      <c r="F28" s="84">
        <v>364.75099999999998</v>
      </c>
      <c r="G28" s="84">
        <v>0</v>
      </c>
      <c r="H28" s="84"/>
      <c r="I28" s="84">
        <v>0.76400000000000001</v>
      </c>
      <c r="J28" s="84">
        <v>0.76400000000000001</v>
      </c>
      <c r="K28" s="84">
        <v>0.64500000000000002</v>
      </c>
      <c r="L28" s="84">
        <v>0.64500000000000002</v>
      </c>
      <c r="M28" s="84">
        <v>0.91700000000000004</v>
      </c>
      <c r="N28" s="84">
        <v>0.91700000000000004</v>
      </c>
      <c r="O28" s="84">
        <v>0.77400000000000002</v>
      </c>
      <c r="P28" s="84">
        <v>0.77400000000000002</v>
      </c>
      <c r="Q28" s="84">
        <v>154.94200000000001</v>
      </c>
      <c r="R28" s="84">
        <v>67.242999999999995</v>
      </c>
      <c r="S28" s="84">
        <v>0</v>
      </c>
      <c r="T28" s="84">
        <v>129.86099999999999</v>
      </c>
      <c r="U28" s="84">
        <v>235.26400000000001</v>
      </c>
      <c r="V28" s="84">
        <v>0</v>
      </c>
      <c r="W28" s="84"/>
      <c r="X28" s="84"/>
      <c r="Y28" s="84"/>
      <c r="Z28" s="84"/>
      <c r="AA28" s="84"/>
      <c r="AB28" s="84"/>
      <c r="AC28" s="84">
        <f t="shared" si="4"/>
        <v>0</v>
      </c>
      <c r="AD28" s="84">
        <f t="shared" si="5"/>
        <v>0</v>
      </c>
      <c r="AE28" s="84">
        <f t="shared" si="6"/>
        <v>0</v>
      </c>
      <c r="AF28" s="84">
        <f t="shared" si="7"/>
        <v>0</v>
      </c>
      <c r="AG28" s="85">
        <f t="shared" si="9"/>
        <v>0.76399873769748139</v>
      </c>
      <c r="AH28" s="85">
        <f t="shared" si="10"/>
        <v>0.64499962748652739</v>
      </c>
      <c r="AI28" s="85">
        <f t="shared" si="11"/>
        <v>0.76400345399595515</v>
      </c>
      <c r="AJ28" s="85">
        <f t="shared" si="12"/>
        <v>0.64499891706945289</v>
      </c>
      <c r="AK28" s="85">
        <f>'31.12.2020'!M29+'31.12.2020'!O29</f>
        <v>2.6879999999999997</v>
      </c>
    </row>
    <row r="29" spans="1:37" x14ac:dyDescent="0.35">
      <c r="A29" s="83" t="s">
        <v>86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  <c r="AH29" s="85"/>
      <c r="AI29" s="85"/>
      <c r="AJ29" s="85"/>
      <c r="AK29" s="85">
        <f>'31.12.2020'!M30+'31.12.2020'!O30</f>
        <v>2.7</v>
      </c>
    </row>
    <row r="30" spans="1:37" x14ac:dyDescent="0.35">
      <c r="A30" s="87" t="s">
        <v>81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  <c r="AH30" s="85"/>
      <c r="AI30" s="85"/>
      <c r="AJ30" s="85"/>
      <c r="AK30" s="85">
        <f>'31.12.2020'!M31+'31.12.2020'!O31</f>
        <v>2.82</v>
      </c>
    </row>
    <row r="31" spans="1:37" x14ac:dyDescent="0.35">
      <c r="A31" s="83" t="s">
        <v>38</v>
      </c>
      <c r="B31" s="84">
        <v>82.738</v>
      </c>
      <c r="C31" s="84">
        <v>47.920999999999999</v>
      </c>
      <c r="D31" s="84">
        <v>0</v>
      </c>
      <c r="E31" s="84">
        <v>78.588999999999999</v>
      </c>
      <c r="F31" s="84">
        <v>75.173000000000002</v>
      </c>
      <c r="G31" s="84">
        <v>0</v>
      </c>
      <c r="H31" s="84"/>
      <c r="I31" s="84">
        <v>0.71</v>
      </c>
      <c r="J31" s="84">
        <v>0.71</v>
      </c>
      <c r="K31" s="84">
        <v>0.94</v>
      </c>
      <c r="L31" s="84">
        <v>0.94</v>
      </c>
      <c r="M31" s="84">
        <v>0.85</v>
      </c>
      <c r="N31" s="84">
        <v>0.85</v>
      </c>
      <c r="O31" s="84">
        <v>1.1299999999999999</v>
      </c>
      <c r="P31" s="84">
        <v>1.1299999999999999</v>
      </c>
      <c r="Q31" s="84">
        <v>60.081000000000003</v>
      </c>
      <c r="R31" s="84">
        <v>34.343000000000004</v>
      </c>
      <c r="S31" s="84">
        <v>0</v>
      </c>
      <c r="T31" s="84">
        <v>71.887</v>
      </c>
      <c r="U31" s="84">
        <v>70.387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f t="shared" si="4"/>
        <v>0</v>
      </c>
      <c r="AD31" s="84">
        <f t="shared" si="5"/>
        <v>0</v>
      </c>
      <c r="AE31" s="84">
        <f t="shared" si="6"/>
        <v>0</v>
      </c>
      <c r="AF31" s="84">
        <f t="shared" si="7"/>
        <v>0</v>
      </c>
      <c r="AG31" s="85">
        <f t="shared" si="9"/>
        <v>0.72615968478812642</v>
      </c>
      <c r="AH31" s="85">
        <f t="shared" si="10"/>
        <v>0.91472088969194165</v>
      </c>
      <c r="AI31" s="85">
        <f t="shared" si="11"/>
        <v>0.71665866739007955</v>
      </c>
      <c r="AJ31" s="85">
        <f t="shared" si="12"/>
        <v>0.93633352400462933</v>
      </c>
      <c r="AK31" s="85">
        <f>'31.12.2020'!M32+'31.12.2020'!O32</f>
        <v>2.76</v>
      </c>
    </row>
    <row r="32" spans="1:37" x14ac:dyDescent="0.35">
      <c r="A32" s="83" t="s">
        <v>39</v>
      </c>
      <c r="B32" s="84">
        <v>64.039000000000001</v>
      </c>
      <c r="C32" s="84">
        <v>43.48</v>
      </c>
      <c r="D32" s="84"/>
      <c r="E32" s="84">
        <v>50.304000000000002</v>
      </c>
      <c r="F32" s="84">
        <v>116.218</v>
      </c>
      <c r="G32" s="84"/>
      <c r="H32" s="84"/>
      <c r="I32" s="84">
        <v>1.1399999999999999</v>
      </c>
      <c r="J32" s="84">
        <v>1.29</v>
      </c>
      <c r="K32" s="84">
        <v>1.1399999999999999</v>
      </c>
      <c r="L32" s="84">
        <v>2</v>
      </c>
      <c r="M32" s="84">
        <v>1.3680000000000001</v>
      </c>
      <c r="N32" s="84">
        <v>1.548</v>
      </c>
      <c r="O32" s="84">
        <v>1.3680000000000001</v>
      </c>
      <c r="P32" s="84">
        <v>2.4</v>
      </c>
      <c r="Q32" s="84">
        <v>72.759</v>
      </c>
      <c r="R32" s="84">
        <v>56.183</v>
      </c>
      <c r="S32" s="84"/>
      <c r="T32" s="84">
        <v>57.56</v>
      </c>
      <c r="U32" s="84">
        <v>232.012</v>
      </c>
      <c r="V32" s="84"/>
      <c r="W32" s="84"/>
      <c r="X32" s="84"/>
      <c r="Y32" s="84"/>
      <c r="Z32" s="84"/>
      <c r="AA32" s="84"/>
      <c r="AB32" s="84"/>
      <c r="AC32" s="84">
        <v>0</v>
      </c>
      <c r="AD32" s="84">
        <v>0</v>
      </c>
      <c r="AE32" s="84">
        <v>0</v>
      </c>
      <c r="AF32" s="84">
        <v>0</v>
      </c>
      <c r="AG32" s="85">
        <f t="shared" si="9"/>
        <v>1.1361670232202252</v>
      </c>
      <c r="AH32" s="85">
        <f t="shared" si="10"/>
        <v>1.1442430025445292</v>
      </c>
      <c r="AI32" s="85">
        <f t="shared" si="11"/>
        <v>1.2921573137074518</v>
      </c>
      <c r="AJ32" s="85">
        <f t="shared" si="12"/>
        <v>1.9963516839043864</v>
      </c>
      <c r="AK32" s="85">
        <f>'31.12.2020'!M33+'31.12.2020'!O33</f>
        <v>5.0399999999999991</v>
      </c>
    </row>
    <row r="33" spans="1:39" x14ac:dyDescent="0.35">
      <c r="A33" s="83" t="s">
        <v>78</v>
      </c>
      <c r="B33" s="84">
        <v>279.01499999999999</v>
      </c>
      <c r="C33" s="84">
        <v>35.755000000000003</v>
      </c>
      <c r="D33" s="84">
        <v>0</v>
      </c>
      <c r="E33" s="84">
        <v>278.822</v>
      </c>
      <c r="F33" s="84">
        <v>89.075999999999993</v>
      </c>
      <c r="G33" s="84">
        <v>0</v>
      </c>
      <c r="H33" s="84">
        <v>331.53100000000001</v>
      </c>
      <c r="I33" s="84">
        <v>0.77</v>
      </c>
      <c r="J33" s="84">
        <v>0.89</v>
      </c>
      <c r="K33" s="84">
        <v>0.59</v>
      </c>
      <c r="L33" s="84">
        <v>0.75</v>
      </c>
      <c r="M33" s="84">
        <v>0.92400000000000004</v>
      </c>
      <c r="N33" s="84">
        <v>1.0680000000000001</v>
      </c>
      <c r="O33" s="84">
        <v>0.70799999999999996</v>
      </c>
      <c r="P33" s="84">
        <v>0.9</v>
      </c>
      <c r="Q33" s="84">
        <v>212.327</v>
      </c>
      <c r="R33" s="84">
        <v>31.821999999999999</v>
      </c>
      <c r="S33" s="84">
        <v>0</v>
      </c>
      <c r="T33" s="84">
        <v>162.58099999999999</v>
      </c>
      <c r="U33" s="84">
        <v>76.38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f t="shared" si="4"/>
        <v>0</v>
      </c>
      <c r="AD33" s="84">
        <f t="shared" si="5"/>
        <v>0</v>
      </c>
      <c r="AE33" s="84">
        <f t="shared" si="6"/>
        <v>0</v>
      </c>
      <c r="AF33" s="84">
        <f t="shared" si="7"/>
        <v>0</v>
      </c>
      <c r="AG33" s="85">
        <f t="shared" si="9"/>
        <v>0.76098776051466765</v>
      </c>
      <c r="AH33" s="85">
        <f t="shared" si="10"/>
        <v>0.58309961193879967</v>
      </c>
      <c r="AI33" s="85">
        <f t="shared" si="11"/>
        <v>0.89000139840581727</v>
      </c>
      <c r="AJ33" s="85">
        <f t="shared" si="12"/>
        <v>0.85747002559612018</v>
      </c>
      <c r="AK33" s="85">
        <f>'31.12.2020'!M34+'31.12.2020'!O34</f>
        <v>3.4727999999999994</v>
      </c>
    </row>
    <row r="34" spans="1:39" x14ac:dyDescent="0.35">
      <c r="A34" s="83" t="s">
        <v>66</v>
      </c>
      <c r="B34" s="84">
        <v>85.986000000000004</v>
      </c>
      <c r="C34" s="84">
        <v>22.3</v>
      </c>
      <c r="D34" s="84">
        <v>0</v>
      </c>
      <c r="E34" s="84">
        <v>74.53</v>
      </c>
      <c r="F34" s="84">
        <v>21.016999999999999</v>
      </c>
      <c r="G34" s="84">
        <v>0</v>
      </c>
      <c r="H34" s="84">
        <v>87.019000000000005</v>
      </c>
      <c r="I34" s="84">
        <v>0.89</v>
      </c>
      <c r="J34" s="84">
        <v>1.69</v>
      </c>
      <c r="K34" s="84">
        <v>1.32</v>
      </c>
      <c r="L34" s="84">
        <v>2.5299999999999998</v>
      </c>
      <c r="M34" s="84">
        <v>1.0680000000000001</v>
      </c>
      <c r="N34" s="84">
        <v>2.028</v>
      </c>
      <c r="O34" s="84">
        <v>1.5840000000000001</v>
      </c>
      <c r="P34" s="84">
        <v>3.036</v>
      </c>
      <c r="Q34" s="84">
        <v>78.753</v>
      </c>
      <c r="R34" s="84">
        <v>34.359000000000002</v>
      </c>
      <c r="S34" s="84"/>
      <c r="T34" s="84">
        <v>101.633</v>
      </c>
      <c r="U34" s="84">
        <v>48.17</v>
      </c>
      <c r="V34" s="84"/>
      <c r="W34" s="84"/>
      <c r="X34" s="84"/>
      <c r="Y34" s="84"/>
      <c r="Z34" s="84"/>
      <c r="AA34" s="84"/>
      <c r="AB34" s="84"/>
      <c r="AC34" s="84">
        <f t="shared" si="4"/>
        <v>0</v>
      </c>
      <c r="AD34" s="84">
        <f t="shared" si="5"/>
        <v>0</v>
      </c>
      <c r="AE34" s="84">
        <f t="shared" si="6"/>
        <v>0</v>
      </c>
      <c r="AF34" s="84">
        <f t="shared" si="7"/>
        <v>0</v>
      </c>
      <c r="AG34" s="85">
        <f t="shared" si="9"/>
        <v>0.91588165515316444</v>
      </c>
      <c r="AH34" s="85">
        <f t="shared" si="10"/>
        <v>1.3636522205823158</v>
      </c>
      <c r="AI34" s="85">
        <f t="shared" si="11"/>
        <v>1.540762331838565</v>
      </c>
      <c r="AJ34" s="85">
        <f t="shared" si="12"/>
        <v>2.2919541323690349</v>
      </c>
      <c r="AK34" s="85">
        <f>'31.12.2020'!M35+'31.12.2020'!O35</f>
        <v>3.0863999999999994</v>
      </c>
    </row>
    <row r="35" spans="1:39" x14ac:dyDescent="0.35">
      <c r="A35" s="83" t="s">
        <v>40</v>
      </c>
      <c r="B35" s="84">
        <v>6860</v>
      </c>
      <c r="C35" s="84">
        <v>2735</v>
      </c>
      <c r="D35" s="84">
        <v>0</v>
      </c>
      <c r="E35" s="84">
        <v>6832</v>
      </c>
      <c r="F35" s="84">
        <v>5116</v>
      </c>
      <c r="G35" s="84">
        <v>0</v>
      </c>
      <c r="H35" s="84">
        <v>10903</v>
      </c>
      <c r="I35" s="84">
        <v>0.95</v>
      </c>
      <c r="J35" s="84">
        <v>2.3199999999999998</v>
      </c>
      <c r="K35" s="84">
        <v>0.78</v>
      </c>
      <c r="L35" s="84">
        <v>1.72</v>
      </c>
      <c r="M35" s="84">
        <v>1.1399999999999999</v>
      </c>
      <c r="N35" s="84">
        <v>2.78</v>
      </c>
      <c r="O35" s="84">
        <v>0.94</v>
      </c>
      <c r="P35" s="84">
        <v>2.06</v>
      </c>
      <c r="Q35" s="84">
        <v>6517</v>
      </c>
      <c r="R35" s="84">
        <v>5806</v>
      </c>
      <c r="S35" s="84">
        <v>0</v>
      </c>
      <c r="T35" s="84">
        <v>5329</v>
      </c>
      <c r="U35" s="84">
        <v>7493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f t="shared" si="4"/>
        <v>0</v>
      </c>
      <c r="AD35" s="84">
        <f t="shared" si="5"/>
        <v>0</v>
      </c>
      <c r="AE35" s="84">
        <f t="shared" si="6"/>
        <v>0</v>
      </c>
      <c r="AF35" s="84">
        <f t="shared" si="7"/>
        <v>0</v>
      </c>
      <c r="AG35" s="85">
        <f t="shared" si="9"/>
        <v>0.95</v>
      </c>
      <c r="AH35" s="85">
        <f t="shared" si="10"/>
        <v>0.78000585480093676</v>
      </c>
      <c r="AI35" s="85">
        <f t="shared" si="11"/>
        <v>2.122851919561243</v>
      </c>
      <c r="AJ35" s="85">
        <f t="shared" si="12"/>
        <v>1.4646207974980454</v>
      </c>
      <c r="AK35" s="85">
        <f>'31.12.2020'!M36+'31.12.2020'!O36</f>
        <v>2.1959999999999997</v>
      </c>
      <c r="AM35" s="85"/>
    </row>
    <row r="36" spans="1:39" x14ac:dyDescent="0.35">
      <c r="A36" s="83" t="s">
        <v>41</v>
      </c>
      <c r="B36" s="84">
        <v>63.982999999999997</v>
      </c>
      <c r="C36" s="84">
        <v>39.924999999999997</v>
      </c>
      <c r="D36" s="84">
        <v>0</v>
      </c>
      <c r="E36" s="84">
        <v>56.715000000000003</v>
      </c>
      <c r="F36" s="84">
        <v>39.075000000000003</v>
      </c>
      <c r="G36" s="84">
        <v>0</v>
      </c>
      <c r="H36" s="84"/>
      <c r="I36" s="84">
        <v>0.89</v>
      </c>
      <c r="J36" s="84">
        <v>1.05</v>
      </c>
      <c r="K36" s="84">
        <v>1.1299999999999999</v>
      </c>
      <c r="L36" s="84">
        <v>1.33</v>
      </c>
      <c r="M36" s="84">
        <v>1.07</v>
      </c>
      <c r="N36" s="84">
        <v>1.26</v>
      </c>
      <c r="O36" s="84">
        <v>1.35</v>
      </c>
      <c r="P36" s="84">
        <v>1.59</v>
      </c>
      <c r="Q36" s="84">
        <v>57.072000000000003</v>
      </c>
      <c r="R36" s="84">
        <v>41.920999999999999</v>
      </c>
      <c r="S36" s="84">
        <v>0</v>
      </c>
      <c r="T36" s="84">
        <v>63.807000000000002</v>
      </c>
      <c r="U36" s="84">
        <v>51.774999999999999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f t="shared" si="4"/>
        <v>0</v>
      </c>
      <c r="AD36" s="84">
        <f t="shared" si="5"/>
        <v>0</v>
      </c>
      <c r="AE36" s="84">
        <f t="shared" si="6"/>
        <v>0</v>
      </c>
      <c r="AF36" s="84">
        <f t="shared" si="7"/>
        <v>0</v>
      </c>
      <c r="AG36" s="85">
        <f t="shared" si="9"/>
        <v>0.89198693402935159</v>
      </c>
      <c r="AH36" s="85">
        <f t="shared" si="10"/>
        <v>1.125046284051838</v>
      </c>
      <c r="AI36" s="85">
        <f t="shared" si="11"/>
        <v>1.0499937382592361</v>
      </c>
      <c r="AJ36" s="85">
        <f t="shared" si="12"/>
        <v>1.3250159948816378</v>
      </c>
      <c r="AK36" s="85">
        <f>'31.12.2020'!M37+'31.12.2020'!O37</f>
        <v>4.68</v>
      </c>
    </row>
    <row r="37" spans="1:39" x14ac:dyDescent="0.35">
      <c r="A37" s="83" t="s">
        <v>67</v>
      </c>
      <c r="B37" s="86">
        <v>1423.1279999999999</v>
      </c>
      <c r="C37" s="84">
        <v>744.68799999999999</v>
      </c>
      <c r="D37" s="84">
        <v>0</v>
      </c>
      <c r="E37" s="84">
        <v>1425.3440000000001</v>
      </c>
      <c r="F37" s="84">
        <v>959.87400000000002</v>
      </c>
      <c r="G37" s="84">
        <v>0</v>
      </c>
      <c r="H37" s="84">
        <v>1802.748</v>
      </c>
      <c r="I37" s="84">
        <v>0.57999999999999996</v>
      </c>
      <c r="J37" s="84">
        <v>0.57999999999999996</v>
      </c>
      <c r="K37" s="84">
        <v>1</v>
      </c>
      <c r="L37" s="84">
        <v>1</v>
      </c>
      <c r="M37" s="84">
        <v>0.69599999999999995</v>
      </c>
      <c r="N37" s="84">
        <v>0.69599999999999995</v>
      </c>
      <c r="O37" s="84">
        <v>1.2</v>
      </c>
      <c r="P37" s="84">
        <v>1.2</v>
      </c>
      <c r="Q37" s="84">
        <v>826.00599999999997</v>
      </c>
      <c r="R37" s="84">
        <v>432.24200000000002</v>
      </c>
      <c r="S37" s="84">
        <v>0</v>
      </c>
      <c r="T37" s="84">
        <v>1425.355</v>
      </c>
      <c r="U37" s="84">
        <v>1272.337</v>
      </c>
      <c r="V37" s="84"/>
      <c r="W37" s="84"/>
      <c r="X37" s="84"/>
      <c r="Y37" s="84"/>
      <c r="Z37" s="84"/>
      <c r="AA37" s="84"/>
      <c r="AB37" s="84"/>
      <c r="AC37" s="84">
        <f t="shared" si="4"/>
        <v>0</v>
      </c>
      <c r="AD37" s="84">
        <f t="shared" si="5"/>
        <v>0</v>
      </c>
      <c r="AE37" s="84">
        <f t="shared" si="6"/>
        <v>0</v>
      </c>
      <c r="AF37" s="84">
        <f t="shared" si="7"/>
        <v>0</v>
      </c>
      <c r="AG37" s="85">
        <f t="shared" si="9"/>
        <v>0.58041581642691309</v>
      </c>
      <c r="AH37" s="85">
        <f t="shared" si="10"/>
        <v>1.0000077174352295</v>
      </c>
      <c r="AI37" s="85">
        <f t="shared" si="11"/>
        <v>0.58043368497948133</v>
      </c>
      <c r="AJ37" s="85">
        <f t="shared" si="12"/>
        <v>1.3255250168251249</v>
      </c>
      <c r="AK37" s="85">
        <f>'31.12.2020'!M38+'31.12.2020'!O38</f>
        <v>1.524</v>
      </c>
    </row>
    <row r="38" spans="1:39" x14ac:dyDescent="0.35">
      <c r="A38" s="83" t="s">
        <v>42</v>
      </c>
      <c r="B38" s="84">
        <v>69.224000000000004</v>
      </c>
      <c r="C38" s="84">
        <v>16.905999999999999</v>
      </c>
      <c r="D38" s="84">
        <v>3.0870000000000002</v>
      </c>
      <c r="E38" s="84">
        <v>75.018000000000001</v>
      </c>
      <c r="F38" s="84">
        <v>16.988</v>
      </c>
      <c r="G38" s="84">
        <v>17.923999999999999</v>
      </c>
      <c r="H38" s="84"/>
      <c r="I38" s="84">
        <v>0.80400000000000005</v>
      </c>
      <c r="J38" s="84">
        <v>0.96299999999999997</v>
      </c>
      <c r="K38" s="84">
        <v>0.90300000000000002</v>
      </c>
      <c r="L38" s="84">
        <v>1.052</v>
      </c>
      <c r="M38" s="84">
        <v>0.96499999999999997</v>
      </c>
      <c r="N38" s="84">
        <v>1.1559999999999999</v>
      </c>
      <c r="O38" s="84">
        <v>1.0840000000000001</v>
      </c>
      <c r="P38" s="84">
        <v>1.262</v>
      </c>
      <c r="Q38" s="84">
        <v>55.219000000000001</v>
      </c>
      <c r="R38" s="84">
        <v>16.114000000000001</v>
      </c>
      <c r="S38" s="84">
        <v>2.863</v>
      </c>
      <c r="T38" s="84">
        <v>67.652000000000001</v>
      </c>
      <c r="U38" s="84">
        <v>17.904</v>
      </c>
      <c r="V38" s="84">
        <v>18.876999999999999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f t="shared" si="4"/>
        <v>0</v>
      </c>
      <c r="AD38" s="84">
        <f t="shared" si="5"/>
        <v>0</v>
      </c>
      <c r="AE38" s="84">
        <f t="shared" si="6"/>
        <v>0</v>
      </c>
      <c r="AF38" s="84">
        <f t="shared" si="7"/>
        <v>0</v>
      </c>
      <c r="AG38" s="85">
        <f t="shared" si="9"/>
        <v>0.79768577372009708</v>
      </c>
      <c r="AH38" s="85">
        <f t="shared" si="10"/>
        <v>0.90181023221093604</v>
      </c>
      <c r="AI38" s="85">
        <f t="shared" si="11"/>
        <v>0.95315272684254126</v>
      </c>
      <c r="AJ38" s="85">
        <f t="shared" si="12"/>
        <v>1.0535346012832263</v>
      </c>
      <c r="AK38" s="85">
        <f>'31.12.2020'!M39+'31.12.2020'!O39</f>
        <v>2.8200000000000003</v>
      </c>
    </row>
    <row r="39" spans="1:39" x14ac:dyDescent="0.35">
      <c r="A39" s="83" t="s">
        <v>43</v>
      </c>
      <c r="B39" s="84">
        <v>122.01300000000001</v>
      </c>
      <c r="C39" s="84">
        <v>34.591000000000001</v>
      </c>
      <c r="D39" s="84">
        <v>0</v>
      </c>
      <c r="E39" s="84">
        <v>118.628</v>
      </c>
      <c r="F39" s="84">
        <v>52.676000000000002</v>
      </c>
      <c r="G39" s="84">
        <v>0</v>
      </c>
      <c r="H39" s="84"/>
      <c r="I39" s="84">
        <v>1.01</v>
      </c>
      <c r="J39" s="84">
        <v>1.01</v>
      </c>
      <c r="K39" s="84">
        <v>1.18</v>
      </c>
      <c r="L39" s="84">
        <v>1.18</v>
      </c>
      <c r="M39" s="84">
        <v>1.21</v>
      </c>
      <c r="N39" s="84">
        <v>1.21</v>
      </c>
      <c r="O39" s="84">
        <v>1.42</v>
      </c>
      <c r="P39" s="84">
        <v>1.42</v>
      </c>
      <c r="Q39" s="84">
        <v>122.947</v>
      </c>
      <c r="R39" s="84">
        <v>34.886000000000003</v>
      </c>
      <c r="S39" s="84">
        <v>0</v>
      </c>
      <c r="T39" s="84">
        <v>139.62799999999999</v>
      </c>
      <c r="U39" s="84">
        <v>61.500999999999998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/>
      <c r="AC39" s="84">
        <f t="shared" si="4"/>
        <v>0</v>
      </c>
      <c r="AD39" s="84">
        <f t="shared" si="5"/>
        <v>0</v>
      </c>
      <c r="AE39" s="84">
        <f t="shared" si="6"/>
        <v>0</v>
      </c>
      <c r="AF39" s="84">
        <f t="shared" si="7"/>
        <v>0</v>
      </c>
      <c r="AG39" s="85">
        <f t="shared" si="9"/>
        <v>1.0076549220165065</v>
      </c>
      <c r="AH39" s="85">
        <f t="shared" si="10"/>
        <v>1.1770239741039215</v>
      </c>
      <c r="AI39" s="85">
        <f t="shared" si="11"/>
        <v>1.0085282298863867</v>
      </c>
      <c r="AJ39" s="85">
        <f t="shared" si="12"/>
        <v>1.1675336016402156</v>
      </c>
      <c r="AK39" s="85">
        <f>'31.12.2020'!M40+'31.12.2020'!O40</f>
        <v>2.0352000000000001</v>
      </c>
    </row>
    <row r="40" spans="1:39" x14ac:dyDescent="0.35">
      <c r="A40" s="83" t="s">
        <v>44</v>
      </c>
      <c r="B40" s="84">
        <v>25.544</v>
      </c>
      <c r="C40" s="84">
        <v>8.86</v>
      </c>
      <c r="D40" s="84">
        <v>0</v>
      </c>
      <c r="E40" s="84">
        <v>24.933</v>
      </c>
      <c r="F40" s="84">
        <v>10.736000000000001</v>
      </c>
      <c r="G40" s="84">
        <v>0</v>
      </c>
      <c r="H40" s="84"/>
      <c r="I40" s="84">
        <v>0.77</v>
      </c>
      <c r="J40" s="84">
        <v>0.77</v>
      </c>
      <c r="K40" s="84">
        <v>0.95</v>
      </c>
      <c r="L40" s="84">
        <v>0.95</v>
      </c>
      <c r="M40" s="84">
        <v>0.92</v>
      </c>
      <c r="N40" s="84">
        <v>0.92</v>
      </c>
      <c r="O40" s="84">
        <v>1.1399999999999999</v>
      </c>
      <c r="P40" s="84">
        <v>1.1399999999999999</v>
      </c>
      <c r="Q40" s="84">
        <v>19.747</v>
      </c>
      <c r="R40" s="84">
        <v>6.851</v>
      </c>
      <c r="S40" s="84">
        <v>0</v>
      </c>
      <c r="T40" s="84">
        <v>23.736000000000001</v>
      </c>
      <c r="U40" s="84">
        <v>10.506</v>
      </c>
      <c r="V40" s="84">
        <v>0</v>
      </c>
      <c r="W40" s="84"/>
      <c r="X40" s="84"/>
      <c r="Y40" s="84"/>
      <c r="Z40" s="84"/>
      <c r="AA40" s="84"/>
      <c r="AB40" s="84"/>
      <c r="AC40" s="84">
        <f t="shared" si="4"/>
        <v>0</v>
      </c>
      <c r="AD40" s="84">
        <f t="shared" si="5"/>
        <v>0</v>
      </c>
      <c r="AE40" s="84">
        <f t="shared" si="6"/>
        <v>0</v>
      </c>
      <c r="AF40" s="84">
        <f t="shared" si="7"/>
        <v>0</v>
      </c>
      <c r="AG40" s="85">
        <f t="shared" si="9"/>
        <v>0.7730582524271844</v>
      </c>
      <c r="AH40" s="85">
        <f t="shared" si="10"/>
        <v>0.9519913367825773</v>
      </c>
      <c r="AI40" s="85">
        <f t="shared" si="11"/>
        <v>0.77325056433408579</v>
      </c>
      <c r="AJ40" s="85">
        <f t="shared" si="12"/>
        <v>0.97857675111773468</v>
      </c>
      <c r="AK40" s="85">
        <f>'31.12.2020'!M41+'31.12.2020'!O41</f>
        <v>3.7391999999999999</v>
      </c>
    </row>
    <row r="41" spans="1:39" x14ac:dyDescent="0.35">
      <c r="A41" s="83" t="s">
        <v>68</v>
      </c>
      <c r="B41" s="84">
        <v>274.10300000000001</v>
      </c>
      <c r="C41" s="84">
        <v>56.46</v>
      </c>
      <c r="D41" s="84">
        <v>0</v>
      </c>
      <c r="E41" s="84">
        <v>267.08100000000002</v>
      </c>
      <c r="F41" s="84">
        <v>65.215000000000003</v>
      </c>
      <c r="G41" s="84">
        <v>0</v>
      </c>
      <c r="H41" s="84"/>
      <c r="I41" s="84">
        <v>1.25</v>
      </c>
      <c r="J41" s="84">
        <v>1.47</v>
      </c>
      <c r="K41" s="84">
        <v>1.95</v>
      </c>
      <c r="L41" s="84">
        <v>2.2000000000000002</v>
      </c>
      <c r="M41" s="84">
        <v>1.5</v>
      </c>
      <c r="N41" s="84">
        <v>1.76</v>
      </c>
      <c r="O41" s="84">
        <v>2.34</v>
      </c>
      <c r="P41" s="84">
        <v>2.64</v>
      </c>
      <c r="Q41" s="84">
        <v>343.35399999999998</v>
      </c>
      <c r="R41" s="84">
        <v>92.013000000000005</v>
      </c>
      <c r="S41" s="84">
        <v>0</v>
      </c>
      <c r="T41" s="84">
        <v>495.00299999999999</v>
      </c>
      <c r="U41" s="84">
        <v>120.42400000000001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f t="shared" si="4"/>
        <v>0</v>
      </c>
      <c r="AD41" s="84">
        <f t="shared" si="5"/>
        <v>0</v>
      </c>
      <c r="AE41" s="84">
        <f t="shared" si="6"/>
        <v>0</v>
      </c>
      <c r="AF41" s="84">
        <f t="shared" si="7"/>
        <v>0</v>
      </c>
      <c r="AG41" s="85">
        <f t="shared" si="9"/>
        <v>1.2526459031823802</v>
      </c>
      <c r="AH41" s="85">
        <f t="shared" si="10"/>
        <v>1.8533815584036302</v>
      </c>
      <c r="AI41" s="85">
        <f t="shared" si="11"/>
        <v>1.629702444208289</v>
      </c>
      <c r="AJ41" s="85">
        <f t="shared" si="12"/>
        <v>1.8465690408648316</v>
      </c>
      <c r="AK41" s="85">
        <f>'31.12.2020'!M42+'31.12.2020'!O42</f>
        <v>3.0864000000000003</v>
      </c>
    </row>
    <row r="42" spans="1:39" x14ac:dyDescent="0.35">
      <c r="A42" s="83" t="s">
        <v>69</v>
      </c>
      <c r="B42" s="84">
        <v>243.86699999999999</v>
      </c>
      <c r="C42" s="84">
        <v>93.9</v>
      </c>
      <c r="D42" s="84">
        <v>0.112</v>
      </c>
      <c r="E42" s="84">
        <v>246.12700000000001</v>
      </c>
      <c r="F42" s="84">
        <v>183.131</v>
      </c>
      <c r="G42" s="84">
        <v>9.6000000000000002E-2</v>
      </c>
      <c r="H42" s="84"/>
      <c r="I42" s="84">
        <v>0.77</v>
      </c>
      <c r="J42" s="84">
        <v>0.77</v>
      </c>
      <c r="K42" s="84">
        <v>0.99</v>
      </c>
      <c r="L42" s="84">
        <v>0.99</v>
      </c>
      <c r="M42" s="84">
        <v>0.92</v>
      </c>
      <c r="N42" s="84">
        <v>0.92</v>
      </c>
      <c r="O42" s="84">
        <v>1.19</v>
      </c>
      <c r="P42" s="84">
        <v>1.19</v>
      </c>
      <c r="Q42" s="84">
        <v>184.74299999999999</v>
      </c>
      <c r="R42" s="84">
        <v>71.406000000000006</v>
      </c>
      <c r="S42" s="84">
        <v>8.5000000000000006E-2</v>
      </c>
      <c r="T42" s="84">
        <v>240.22800000000001</v>
      </c>
      <c r="U42" s="84">
        <v>236.751</v>
      </c>
      <c r="V42" s="84">
        <v>9.4E-2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f t="shared" si="4"/>
        <v>0</v>
      </c>
      <c r="AD42" s="84">
        <f t="shared" si="5"/>
        <v>0</v>
      </c>
      <c r="AE42" s="84">
        <f t="shared" si="6"/>
        <v>0</v>
      </c>
      <c r="AF42" s="84">
        <f t="shared" si="7"/>
        <v>0</v>
      </c>
      <c r="AG42" s="85">
        <f t="shared" si="9"/>
        <v>0.75755637294098832</v>
      </c>
      <c r="AH42" s="85">
        <f t="shared" si="10"/>
        <v>0.97603269856618735</v>
      </c>
      <c r="AI42" s="85">
        <f t="shared" si="11"/>
        <v>0.76044728434504794</v>
      </c>
      <c r="AJ42" s="85">
        <f t="shared" si="12"/>
        <v>1.2926315444776151</v>
      </c>
      <c r="AK42" s="85">
        <f>'31.12.2020'!M43+'31.12.2020'!O43</f>
        <v>3.1559999999999997</v>
      </c>
    </row>
    <row r="43" spans="1:39" x14ac:dyDescent="0.35">
      <c r="A43" s="83" t="s">
        <v>45</v>
      </c>
      <c r="B43" s="84">
        <v>243.86699999999999</v>
      </c>
      <c r="C43" s="84">
        <v>93.9</v>
      </c>
      <c r="D43" s="84">
        <v>0.112</v>
      </c>
      <c r="E43" s="84">
        <v>246.12700000000001</v>
      </c>
      <c r="F43" s="84">
        <v>183.131</v>
      </c>
      <c r="G43" s="84">
        <v>9.6000000000000002E-2</v>
      </c>
      <c r="H43" s="84"/>
      <c r="I43" s="84">
        <v>0.77</v>
      </c>
      <c r="J43" s="84">
        <v>0.77</v>
      </c>
      <c r="K43" s="84">
        <v>0.99</v>
      </c>
      <c r="L43" s="84">
        <v>0.99</v>
      </c>
      <c r="M43" s="84">
        <v>0.92</v>
      </c>
      <c r="N43" s="84">
        <v>0.92</v>
      </c>
      <c r="O43" s="84">
        <v>1.19</v>
      </c>
      <c r="P43" s="84">
        <v>1.19</v>
      </c>
      <c r="Q43" s="84">
        <v>184.74299999999999</v>
      </c>
      <c r="R43" s="84">
        <v>71.406000000000006</v>
      </c>
      <c r="S43" s="84">
        <v>8.5000000000000006E-2</v>
      </c>
      <c r="T43" s="84">
        <v>240.22800000000001</v>
      </c>
      <c r="U43" s="84">
        <v>236.751</v>
      </c>
      <c r="V43" s="84">
        <v>9.4E-2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f t="shared" si="4"/>
        <v>0</v>
      </c>
      <c r="AD43" s="84">
        <f t="shared" si="5"/>
        <v>0</v>
      </c>
      <c r="AE43" s="84">
        <f t="shared" si="6"/>
        <v>0</v>
      </c>
      <c r="AF43" s="84">
        <f t="shared" si="7"/>
        <v>0</v>
      </c>
      <c r="AG43" s="85">
        <f t="shared" si="9"/>
        <v>0.75755637294098832</v>
      </c>
      <c r="AH43" s="85">
        <f t="shared" si="10"/>
        <v>0.97603269856618735</v>
      </c>
      <c r="AI43" s="85">
        <f t="shared" si="11"/>
        <v>0.76044728434504794</v>
      </c>
      <c r="AJ43" s="85">
        <f t="shared" si="12"/>
        <v>1.2926315444776151</v>
      </c>
      <c r="AK43" s="85">
        <f>'31.12.2020'!M44+'31.12.2020'!O44</f>
        <v>3.3528000000000002</v>
      </c>
    </row>
    <row r="44" spans="1:39" x14ac:dyDescent="0.35">
      <c r="A44" s="83" t="s">
        <v>87</v>
      </c>
      <c r="B44" s="84">
        <v>243.86699999999999</v>
      </c>
      <c r="C44" s="84">
        <v>93.9</v>
      </c>
      <c r="D44" s="84">
        <v>0.112</v>
      </c>
      <c r="E44" s="84">
        <v>246.12700000000001</v>
      </c>
      <c r="F44" s="84">
        <v>183.131</v>
      </c>
      <c r="G44" s="84">
        <v>9.6000000000000002E-2</v>
      </c>
      <c r="H44" s="84"/>
      <c r="I44" s="84">
        <v>0.77</v>
      </c>
      <c r="J44" s="84">
        <v>0.77</v>
      </c>
      <c r="K44" s="84">
        <v>0.99</v>
      </c>
      <c r="L44" s="84">
        <v>0.99</v>
      </c>
      <c r="M44" s="84">
        <v>0.92</v>
      </c>
      <c r="N44" s="84">
        <v>0.92</v>
      </c>
      <c r="O44" s="84">
        <v>1.19</v>
      </c>
      <c r="P44" s="84">
        <v>1.19</v>
      </c>
      <c r="Q44" s="84">
        <v>184.74299999999999</v>
      </c>
      <c r="R44" s="84">
        <v>71.406000000000006</v>
      </c>
      <c r="S44" s="84">
        <v>8.5000000000000006E-2</v>
      </c>
      <c r="T44" s="84">
        <v>240.22800000000001</v>
      </c>
      <c r="U44" s="84">
        <v>236.751</v>
      </c>
      <c r="V44" s="84">
        <v>9.4E-2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f t="shared" si="4"/>
        <v>0</v>
      </c>
      <c r="AD44" s="84">
        <f t="shared" si="5"/>
        <v>0</v>
      </c>
      <c r="AE44" s="84">
        <f t="shared" si="6"/>
        <v>0</v>
      </c>
      <c r="AF44" s="84">
        <f t="shared" si="7"/>
        <v>0</v>
      </c>
      <c r="AG44" s="85">
        <f t="shared" si="9"/>
        <v>0.75755637294098832</v>
      </c>
      <c r="AH44" s="85">
        <f t="shared" si="10"/>
        <v>0.97603269856618735</v>
      </c>
      <c r="AI44" s="85">
        <f t="shared" si="11"/>
        <v>0.76044728434504794</v>
      </c>
      <c r="AJ44" s="85">
        <f t="shared" si="12"/>
        <v>1.2926315444776151</v>
      </c>
      <c r="AK44" s="85">
        <f>'31.12.2020'!M45+'31.12.2020'!O45</f>
        <v>3.7884000000000002</v>
      </c>
    </row>
    <row r="45" spans="1:39" x14ac:dyDescent="0.35">
      <c r="A45" s="83" t="s">
        <v>47</v>
      </c>
      <c r="AK45" s="85">
        <f>'31.12.2020'!M46+'31.12.2020'!O46</f>
        <v>2.7396000000000003</v>
      </c>
    </row>
    <row r="46" spans="1:39" x14ac:dyDescent="0.35">
      <c r="A46" s="88" t="s">
        <v>79</v>
      </c>
      <c r="AK46" s="85">
        <f>'31.12.2020'!M47+'31.12.2020'!O47</f>
        <v>3.4079999999999995</v>
      </c>
    </row>
    <row r="47" spans="1:39" x14ac:dyDescent="0.35">
      <c r="A47" s="88" t="s">
        <v>88</v>
      </c>
      <c r="AK47" s="85">
        <f>'31.12.2020'!M48+'31.12.2020'!O48</f>
        <v>3.024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7"/>
  <sheetViews>
    <sheetView tabSelected="1" workbookViewId="0">
      <selection activeCell="L4" sqref="L4"/>
    </sheetView>
  </sheetViews>
  <sheetFormatPr defaultRowHeight="14.5" x14ac:dyDescent="0.35"/>
  <cols>
    <col min="1" max="1" width="25.453125" style="3" customWidth="1"/>
    <col min="2" max="2" width="8.54296875" hidden="1" customWidth="1"/>
    <col min="3" max="9" width="0" hidden="1" customWidth="1"/>
    <col min="10" max="10" width="13.36328125" customWidth="1"/>
    <col min="11" max="11" width="0" hidden="1" customWidth="1"/>
    <col min="12" max="12" width="16.6328125" customWidth="1"/>
    <col min="13" max="27" width="0" hidden="1" customWidth="1"/>
    <col min="28" max="28" width="10.6328125" hidden="1" customWidth="1"/>
    <col min="29" max="29" width="15" hidden="1" customWidth="1"/>
    <col min="30" max="30" width="15.6328125" hidden="1" customWidth="1"/>
    <col min="31" max="31" width="18.6328125" hidden="1" customWidth="1"/>
    <col min="32" max="32" width="17.36328125" hidden="1" customWidth="1"/>
    <col min="33" max="36" width="0" hidden="1" customWidth="1"/>
  </cols>
  <sheetData>
    <row r="1" spans="1:36" x14ac:dyDescent="0.35">
      <c r="AC1" t="s">
        <v>97</v>
      </c>
      <c r="AE1" t="s">
        <v>97</v>
      </c>
      <c r="AG1" t="s">
        <v>3</v>
      </c>
    </row>
    <row r="2" spans="1:36" x14ac:dyDescent="0.35">
      <c r="A2" s="75"/>
      <c r="B2" s="135" t="s">
        <v>6</v>
      </c>
      <c r="C2" s="136"/>
      <c r="D2" s="137"/>
      <c r="E2" s="135" t="s">
        <v>7</v>
      </c>
      <c r="F2" s="136"/>
      <c r="G2" s="136"/>
      <c r="H2" s="89"/>
      <c r="J2" s="94" t="s">
        <v>19</v>
      </c>
      <c r="K2" s="95"/>
      <c r="L2" s="96" t="s">
        <v>19</v>
      </c>
      <c r="M2" s="91" t="s">
        <v>10</v>
      </c>
      <c r="N2" s="89"/>
      <c r="O2" s="91" t="s">
        <v>11</v>
      </c>
      <c r="P2" s="89"/>
      <c r="Q2" s="91" t="s">
        <v>12</v>
      </c>
      <c r="R2" s="90"/>
      <c r="S2" s="89"/>
      <c r="T2" s="91" t="s">
        <v>13</v>
      </c>
      <c r="U2" s="90"/>
      <c r="V2" s="89"/>
      <c r="W2" s="91" t="s">
        <v>14</v>
      </c>
      <c r="X2" s="90"/>
      <c r="Y2" s="89"/>
      <c r="Z2" s="138" t="s">
        <v>15</v>
      </c>
      <c r="AA2" s="139"/>
      <c r="AB2" s="140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5">
      <c r="A3" s="2"/>
      <c r="B3" s="84" t="s">
        <v>18</v>
      </c>
      <c r="C3" s="84" t="s">
        <v>19</v>
      </c>
      <c r="D3" s="84" t="s">
        <v>20</v>
      </c>
      <c r="E3" s="92" t="s">
        <v>18</v>
      </c>
      <c r="F3" s="92" t="s">
        <v>21</v>
      </c>
      <c r="G3" s="92" t="s">
        <v>20</v>
      </c>
      <c r="H3" s="92" t="s">
        <v>22</v>
      </c>
      <c r="I3" s="84" t="s">
        <v>18</v>
      </c>
      <c r="J3" s="96" t="s">
        <v>100</v>
      </c>
      <c r="K3" s="96" t="s">
        <v>18</v>
      </c>
      <c r="L3" s="96" t="s">
        <v>101</v>
      </c>
      <c r="M3" s="84" t="s">
        <v>18</v>
      </c>
      <c r="N3" s="84" t="s">
        <v>19</v>
      </c>
      <c r="O3" s="84" t="s">
        <v>18</v>
      </c>
      <c r="P3" s="84" t="s">
        <v>19</v>
      </c>
      <c r="Q3" s="84" t="s">
        <v>18</v>
      </c>
      <c r="R3" s="84" t="s">
        <v>19</v>
      </c>
      <c r="S3" s="84" t="s">
        <v>23</v>
      </c>
      <c r="T3" s="84" t="s">
        <v>18</v>
      </c>
      <c r="U3" s="84" t="s">
        <v>19</v>
      </c>
      <c r="V3" s="84" t="s">
        <v>23</v>
      </c>
      <c r="W3" s="84" t="s">
        <v>18</v>
      </c>
      <c r="X3" s="84" t="s">
        <v>19</v>
      </c>
      <c r="Y3" s="84" t="s">
        <v>23</v>
      </c>
      <c r="Z3" s="84" t="s">
        <v>18</v>
      </c>
      <c r="AA3" s="84" t="s">
        <v>19</v>
      </c>
      <c r="AB3" s="84" t="s">
        <v>23</v>
      </c>
      <c r="AC3" s="93" t="s">
        <v>24</v>
      </c>
      <c r="AD3" s="93" t="s">
        <v>25</v>
      </c>
      <c r="AE3" s="93" t="s">
        <v>24</v>
      </c>
      <c r="AF3" s="93" t="s">
        <v>25</v>
      </c>
      <c r="AG3" s="93" t="s">
        <v>24</v>
      </c>
      <c r="AH3" s="93" t="s">
        <v>25</v>
      </c>
      <c r="AI3" s="93" t="s">
        <v>24</v>
      </c>
      <c r="AJ3" s="93" t="s">
        <v>25</v>
      </c>
    </row>
    <row r="4" spans="1:36" x14ac:dyDescent="0.35">
      <c r="A4" s="83" t="s">
        <v>72</v>
      </c>
      <c r="B4" s="84">
        <v>199.876</v>
      </c>
      <c r="C4" s="84">
        <v>69.174000000000007</v>
      </c>
      <c r="D4" s="84">
        <v>0</v>
      </c>
      <c r="E4" s="84">
        <v>198.52099999999999</v>
      </c>
      <c r="F4" s="84">
        <v>64.786000000000001</v>
      </c>
      <c r="G4" s="84">
        <v>0</v>
      </c>
      <c r="H4" s="84">
        <v>0</v>
      </c>
      <c r="I4" s="84">
        <v>1.33</v>
      </c>
      <c r="J4" s="86">
        <f>'31.12.2020'!N5</f>
        <v>1.7532000000000001</v>
      </c>
      <c r="K4" s="86">
        <v>2.1800000000000002</v>
      </c>
      <c r="L4" s="86">
        <f>'31.12.2020'!P5</f>
        <v>2.3567999999999998</v>
      </c>
      <c r="M4" s="84">
        <v>1.6</v>
      </c>
      <c r="N4" s="84">
        <v>2.38</v>
      </c>
      <c r="O4" s="84">
        <v>2.62</v>
      </c>
      <c r="P4" s="84">
        <v>3.68</v>
      </c>
      <c r="Q4" s="84">
        <v>267.30900000000003</v>
      </c>
      <c r="R4" s="84">
        <v>141.41499999999999</v>
      </c>
      <c r="S4" s="84">
        <v>0</v>
      </c>
      <c r="T4" s="84">
        <v>432.971</v>
      </c>
      <c r="U4" s="84">
        <v>198.88200000000001</v>
      </c>
      <c r="V4" s="84">
        <v>0</v>
      </c>
      <c r="W4" s="84">
        <v>0.104</v>
      </c>
      <c r="X4" s="84">
        <v>0.61399999999999999</v>
      </c>
      <c r="Y4" s="84">
        <v>0</v>
      </c>
      <c r="Z4" s="84">
        <v>0.10299999999999999</v>
      </c>
      <c r="AA4" s="84">
        <v>0.61499999999999999</v>
      </c>
      <c r="AB4" s="84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4">
        <f t="shared" ref="AG4:AG25" si="0">(Q4+W4)/B4</f>
        <v>1.3378944945866438</v>
      </c>
      <c r="AH4" s="4">
        <f t="shared" ref="AH4:AH25" si="1">(T4+Z4)/E4</f>
        <v>2.1815022088343299</v>
      </c>
      <c r="AI4" s="4">
        <f t="shared" ref="AI4:AI25" si="2">(R4+X4)/C4</f>
        <v>2.0532136351808479</v>
      </c>
      <c r="AJ4" s="4">
        <f t="shared" ref="AJ4:AJ25" si="3">(U4+V4+AA4+AB4)/(F4+G4)</f>
        <v>3.0793226931744515</v>
      </c>
    </row>
    <row r="5" spans="1:36" x14ac:dyDescent="0.35">
      <c r="A5" s="83" t="s">
        <v>55</v>
      </c>
      <c r="B5" s="84">
        <v>190.68600000000001</v>
      </c>
      <c r="C5" s="84">
        <v>108.126</v>
      </c>
      <c r="D5" s="84">
        <v>0</v>
      </c>
      <c r="E5" s="84">
        <v>182.72499999999999</v>
      </c>
      <c r="F5" s="84">
        <v>92.804000000000002</v>
      </c>
      <c r="G5" s="84">
        <v>0</v>
      </c>
      <c r="H5" s="84"/>
      <c r="I5" s="84">
        <v>0.9</v>
      </c>
      <c r="J5" s="86">
        <f>'31.12.2020'!N6</f>
        <v>1.4604000000000001</v>
      </c>
      <c r="K5" s="86">
        <v>2.1800000000000002</v>
      </c>
      <c r="L5" s="86">
        <f>'31.12.2020'!P6</f>
        <v>2.1528</v>
      </c>
      <c r="M5" s="84">
        <v>1.08</v>
      </c>
      <c r="N5" s="84">
        <v>1.08</v>
      </c>
      <c r="O5" s="84">
        <v>1.3080000000000001</v>
      </c>
      <c r="P5" s="84">
        <v>1.3080000000000001</v>
      </c>
      <c r="Q5" s="84">
        <v>159.125</v>
      </c>
      <c r="R5" s="84">
        <v>84.135999999999996</v>
      </c>
      <c r="S5" s="84">
        <v>0</v>
      </c>
      <c r="T5" s="84">
        <v>192.10599999999999</v>
      </c>
      <c r="U5" s="84">
        <v>120.03400000000001</v>
      </c>
      <c r="V5" s="84">
        <v>0</v>
      </c>
      <c r="W5" s="84">
        <v>0</v>
      </c>
      <c r="X5" s="84">
        <v>0</v>
      </c>
      <c r="Y5" s="84">
        <v>0</v>
      </c>
      <c r="Z5" s="84">
        <v>0</v>
      </c>
      <c r="AA5" s="84">
        <v>0</v>
      </c>
      <c r="AB5" s="84">
        <v>0</v>
      </c>
      <c r="AC5">
        <f t="shared" ref="AC5:AC44" si="4">W5/B5</f>
        <v>0</v>
      </c>
      <c r="AD5">
        <f t="shared" ref="AD5:AD44" si="5">Z5/E5</f>
        <v>0</v>
      </c>
      <c r="AE5">
        <f t="shared" ref="AE5:AE44" si="6">(X5+Y5)/(C5+D5)</f>
        <v>0</v>
      </c>
      <c r="AF5">
        <f t="shared" ref="AF5:AF44" si="7">(AA5+AB5)/(F5+G5)</f>
        <v>0</v>
      </c>
      <c r="AG5" s="4">
        <f t="shared" si="0"/>
        <v>0.83448706250065552</v>
      </c>
      <c r="AH5" s="4">
        <f t="shared" si="1"/>
        <v>1.0513394445204542</v>
      </c>
      <c r="AI5" s="4">
        <f t="shared" si="2"/>
        <v>0.77812921961415382</v>
      </c>
      <c r="AJ5" s="4">
        <f t="shared" si="3"/>
        <v>1.2934140769794407</v>
      </c>
    </row>
    <row r="6" spans="1:36" hidden="1" x14ac:dyDescent="0.35">
      <c r="A6" s="83" t="s">
        <v>73</v>
      </c>
      <c r="B6" s="84">
        <v>44.539000000000001</v>
      </c>
      <c r="C6" s="84">
        <v>0</v>
      </c>
      <c r="D6" s="84">
        <v>0</v>
      </c>
      <c r="E6" s="84">
        <v>43.347999999999999</v>
      </c>
      <c r="F6" s="84">
        <v>0</v>
      </c>
      <c r="G6" s="84">
        <v>0</v>
      </c>
      <c r="H6" s="84"/>
      <c r="I6" s="84">
        <v>0.73</v>
      </c>
      <c r="J6" s="86">
        <v>0</v>
      </c>
      <c r="K6" s="86">
        <v>2.1800000000000002</v>
      </c>
      <c r="L6" s="86">
        <f>'31.12.2020'!P7</f>
        <v>0</v>
      </c>
      <c r="M6" s="84">
        <v>0.88</v>
      </c>
      <c r="N6" s="84"/>
      <c r="O6" s="84">
        <v>0.71</v>
      </c>
      <c r="P6" s="84"/>
      <c r="Q6" s="84">
        <v>32.47</v>
      </c>
      <c r="R6" s="84"/>
      <c r="S6" s="84"/>
      <c r="T6" s="84">
        <v>25.533000000000001</v>
      </c>
      <c r="U6" s="84"/>
      <c r="V6" s="84"/>
      <c r="W6" s="84">
        <v>7.8680000000000003</v>
      </c>
      <c r="X6" s="84"/>
      <c r="Y6" s="84"/>
      <c r="Z6" s="84">
        <v>5.8470000000000004</v>
      </c>
      <c r="AA6" s="84"/>
      <c r="AB6" s="84"/>
      <c r="AC6">
        <f t="shared" si="4"/>
        <v>0.17665416825703317</v>
      </c>
      <c r="AD6">
        <f t="shared" si="5"/>
        <v>0.13488511580695767</v>
      </c>
      <c r="AG6" s="4">
        <f t="shared" si="0"/>
        <v>0.90567816969397608</v>
      </c>
      <c r="AH6" s="4">
        <f t="shared" si="1"/>
        <v>0.72390883085724844</v>
      </c>
      <c r="AI6" s="4"/>
      <c r="AJ6" s="4"/>
    </row>
    <row r="7" spans="1:36" x14ac:dyDescent="0.35">
      <c r="A7" s="83" t="s">
        <v>84</v>
      </c>
      <c r="B7" s="84">
        <v>197.69200000000001</v>
      </c>
      <c r="C7" s="84">
        <v>90.843000000000004</v>
      </c>
      <c r="D7" s="84">
        <v>0</v>
      </c>
      <c r="E7" s="84">
        <v>189.559</v>
      </c>
      <c r="F7" s="84">
        <v>85.828999999999994</v>
      </c>
      <c r="G7" s="84">
        <v>0</v>
      </c>
      <c r="H7" s="84"/>
      <c r="I7" s="86">
        <f>Q7/B7</f>
        <v>0.79925338405195956</v>
      </c>
      <c r="J7" s="86">
        <f>'31.12.2020'!N8</f>
        <v>1.1759999999999999</v>
      </c>
      <c r="K7" s="86">
        <v>2.1800000000000002</v>
      </c>
      <c r="L7" s="86">
        <f>'31.12.2020'!P8</f>
        <v>1.7028000000000001</v>
      </c>
      <c r="M7" s="85">
        <f t="shared" ref="M7:P8" si="8">I7*1.2</f>
        <v>0.95910406086235145</v>
      </c>
      <c r="N7" s="85">
        <f t="shared" si="8"/>
        <v>1.4111999999999998</v>
      </c>
      <c r="O7" s="85">
        <f t="shared" si="8"/>
        <v>2.6160000000000001</v>
      </c>
      <c r="P7" s="85">
        <f t="shared" si="8"/>
        <v>2.0433599999999998</v>
      </c>
      <c r="Q7" s="84">
        <v>158.006</v>
      </c>
      <c r="R7" s="84">
        <v>72.814999999999998</v>
      </c>
      <c r="S7" s="84">
        <v>0</v>
      </c>
      <c r="T7" s="84">
        <v>208.39500000000001</v>
      </c>
      <c r="U7" s="84">
        <v>145.60900000000001</v>
      </c>
      <c r="V7" s="84">
        <v>0</v>
      </c>
      <c r="W7" s="84"/>
      <c r="X7" s="84"/>
      <c r="Y7" s="84"/>
      <c r="Z7" s="84"/>
      <c r="AA7" s="84"/>
      <c r="AB7" s="84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4">
        <f t="shared" si="0"/>
        <v>0.79925338405195956</v>
      </c>
      <c r="AH7" s="4">
        <f t="shared" si="1"/>
        <v>1.0993674792544803</v>
      </c>
      <c r="AI7" s="4">
        <f t="shared" si="2"/>
        <v>0.80154772519621764</v>
      </c>
      <c r="AJ7" s="4">
        <f t="shared" si="3"/>
        <v>1.6965011825839753</v>
      </c>
    </row>
    <row r="8" spans="1:36" x14ac:dyDescent="0.35">
      <c r="A8" s="83" t="s">
        <v>27</v>
      </c>
      <c r="B8" s="84">
        <v>197.69200000000001</v>
      </c>
      <c r="C8" s="84">
        <v>90.843000000000004</v>
      </c>
      <c r="D8" s="84">
        <v>0</v>
      </c>
      <c r="E8" s="84">
        <v>189.559</v>
      </c>
      <c r="F8" s="84">
        <v>85.828999999999994</v>
      </c>
      <c r="G8" s="84">
        <v>0</v>
      </c>
      <c r="H8" s="84"/>
      <c r="I8" s="86">
        <f>Q8/B8</f>
        <v>0.79925338405195956</v>
      </c>
      <c r="J8" s="86">
        <f>'31.12.2020'!N9</f>
        <v>2.4</v>
      </c>
      <c r="K8" s="86">
        <v>2.1800000000000002</v>
      </c>
      <c r="L8" s="86">
        <f>'31.12.2020'!P9</f>
        <v>3.5999999999999996</v>
      </c>
      <c r="M8" s="85">
        <f t="shared" si="8"/>
        <v>0.95910406086235145</v>
      </c>
      <c r="N8" s="85">
        <f t="shared" si="8"/>
        <v>2.88</v>
      </c>
      <c r="O8" s="85">
        <f t="shared" si="8"/>
        <v>2.6160000000000001</v>
      </c>
      <c r="P8" s="85">
        <f t="shared" si="8"/>
        <v>4.3199999999999994</v>
      </c>
      <c r="Q8" s="84">
        <v>158.006</v>
      </c>
      <c r="R8" s="84">
        <v>72.814999999999998</v>
      </c>
      <c r="S8" s="84">
        <v>0</v>
      </c>
      <c r="T8" s="84">
        <v>208.39500000000001</v>
      </c>
      <c r="U8" s="84">
        <v>145.60900000000001</v>
      </c>
      <c r="V8" s="84">
        <v>0</v>
      </c>
      <c r="W8" s="84"/>
      <c r="X8" s="84"/>
      <c r="Y8" s="84"/>
      <c r="Z8" s="84"/>
      <c r="AA8" s="84"/>
      <c r="AB8" s="84"/>
      <c r="AC8">
        <f t="shared" si="4"/>
        <v>0</v>
      </c>
      <c r="AD8">
        <f t="shared" si="5"/>
        <v>0</v>
      </c>
      <c r="AE8">
        <f t="shared" si="6"/>
        <v>0</v>
      </c>
      <c r="AF8">
        <f t="shared" si="7"/>
        <v>0</v>
      </c>
      <c r="AG8" s="4">
        <f t="shared" si="0"/>
        <v>0.79925338405195956</v>
      </c>
      <c r="AH8" s="4">
        <f t="shared" si="1"/>
        <v>1.0993674792544803</v>
      </c>
      <c r="AI8" s="4">
        <f t="shared" si="2"/>
        <v>0.80154772519621764</v>
      </c>
      <c r="AJ8" s="4">
        <f t="shared" si="3"/>
        <v>1.6965011825839753</v>
      </c>
    </row>
    <row r="9" spans="1:36" x14ac:dyDescent="0.35">
      <c r="A9" s="83" t="s">
        <v>57</v>
      </c>
      <c r="B9" s="84">
        <v>21.403300000000002</v>
      </c>
      <c r="C9" s="84">
        <v>7.2202000000000002</v>
      </c>
      <c r="D9" s="84">
        <v>0</v>
      </c>
      <c r="E9" s="84">
        <v>20.667999999999999</v>
      </c>
      <c r="F9" s="84">
        <v>6.8114999999999997</v>
      </c>
      <c r="G9" s="84">
        <v>0</v>
      </c>
      <c r="H9" s="84"/>
      <c r="I9" s="84">
        <v>0.88</v>
      </c>
      <c r="J9" s="86">
        <f>'31.12.2020'!N10</f>
        <v>1.74</v>
      </c>
      <c r="K9" s="86">
        <v>2.1800000000000002</v>
      </c>
      <c r="L9" s="86">
        <f>'31.12.2020'!P10</f>
        <v>2.64</v>
      </c>
      <c r="M9" s="84">
        <v>1.06</v>
      </c>
      <c r="N9" s="84">
        <v>1.26</v>
      </c>
      <c r="O9" s="84">
        <v>1.56</v>
      </c>
      <c r="P9" s="84">
        <v>1.87</v>
      </c>
      <c r="Q9" s="84">
        <v>18.835599999999999</v>
      </c>
      <c r="R9" s="84">
        <v>7.5952000000000002</v>
      </c>
      <c r="S9" s="84">
        <v>0</v>
      </c>
      <c r="T9" s="84">
        <v>26.8597</v>
      </c>
      <c r="U9" s="84">
        <v>10.6469</v>
      </c>
      <c r="V9" s="84">
        <v>0</v>
      </c>
      <c r="W9" s="84"/>
      <c r="X9" s="84"/>
      <c r="Y9" s="84"/>
      <c r="Z9" s="84"/>
      <c r="AA9" s="84"/>
      <c r="AB9" s="84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4">
        <f t="shared" si="0"/>
        <v>0.88003251834997398</v>
      </c>
      <c r="AH9" s="4">
        <f t="shared" si="1"/>
        <v>1.2995790594155217</v>
      </c>
      <c r="AI9" s="4">
        <f t="shared" si="2"/>
        <v>1.0519376194565246</v>
      </c>
      <c r="AJ9" s="4">
        <f t="shared" si="3"/>
        <v>1.5630771489392941</v>
      </c>
    </row>
    <row r="10" spans="1:36" x14ac:dyDescent="0.35">
      <c r="A10" s="83" t="s">
        <v>59</v>
      </c>
      <c r="B10" s="84">
        <v>920.88</v>
      </c>
      <c r="C10" s="84">
        <v>139.12299999999999</v>
      </c>
      <c r="D10" s="84">
        <v>0</v>
      </c>
      <c r="E10" s="84">
        <v>810.15499999999997</v>
      </c>
      <c r="F10" s="84">
        <v>138.42400000000001</v>
      </c>
      <c r="G10" s="84">
        <v>0</v>
      </c>
      <c r="H10" s="84"/>
      <c r="I10" s="84">
        <v>0.61</v>
      </c>
      <c r="J10" s="86">
        <f>'31.12.2020'!N11</f>
        <v>1.5635999999999999</v>
      </c>
      <c r="K10" s="86">
        <v>2.1800000000000002</v>
      </c>
      <c r="L10" s="86">
        <f>'31.12.2020'!P11</f>
        <v>2.4228000000000001</v>
      </c>
      <c r="M10" s="84">
        <v>0.73199999999999998</v>
      </c>
      <c r="N10" s="84">
        <v>0.85199999999999998</v>
      </c>
      <c r="O10" s="84">
        <v>0.96</v>
      </c>
      <c r="P10" s="84">
        <v>1.008</v>
      </c>
      <c r="Q10" s="84">
        <v>559.827</v>
      </c>
      <c r="R10" s="84">
        <v>99.11</v>
      </c>
      <c r="S10" s="84">
        <v>0</v>
      </c>
      <c r="T10" s="84">
        <v>644.548</v>
      </c>
      <c r="U10" s="84">
        <v>116.55200000000001</v>
      </c>
      <c r="V10" s="84">
        <v>0</v>
      </c>
      <c r="W10" s="84">
        <v>10.1</v>
      </c>
      <c r="X10" s="84">
        <v>14.377000000000001</v>
      </c>
      <c r="Y10" s="84">
        <v>0</v>
      </c>
      <c r="Z10" s="84">
        <v>0</v>
      </c>
      <c r="AA10" s="84">
        <v>0</v>
      </c>
      <c r="AB10" s="84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4">
        <f t="shared" si="0"/>
        <v>0.61889388411085056</v>
      </c>
      <c r="AH10" s="4">
        <f t="shared" si="1"/>
        <v>0.79558602983379723</v>
      </c>
      <c r="AI10" s="4">
        <f t="shared" si="2"/>
        <v>0.81573140314685566</v>
      </c>
      <c r="AJ10" s="4">
        <f t="shared" si="3"/>
        <v>0.84199271802577591</v>
      </c>
    </row>
    <row r="11" spans="1:36" x14ac:dyDescent="0.35">
      <c r="A11" s="83" t="s">
        <v>58</v>
      </c>
      <c r="B11" s="84">
        <v>60.89</v>
      </c>
      <c r="C11" s="84">
        <v>19.367999999999999</v>
      </c>
      <c r="D11" s="84">
        <v>6.8000000000000005E-2</v>
      </c>
      <c r="E11" s="84">
        <v>60.308999999999997</v>
      </c>
      <c r="F11" s="84">
        <v>23.094000000000001</v>
      </c>
      <c r="G11" s="84">
        <v>3.5999999999999997E-2</v>
      </c>
      <c r="H11" s="84">
        <v>9.99</v>
      </c>
      <c r="I11" s="84">
        <v>0.98</v>
      </c>
      <c r="J11" s="86">
        <f>'31.12.2020'!N12</f>
        <v>1.7748000000000002</v>
      </c>
      <c r="K11" s="86">
        <v>2.1800000000000002</v>
      </c>
      <c r="L11" s="86">
        <f>'31.12.2020'!P12</f>
        <v>1.0464</v>
      </c>
      <c r="M11" s="84">
        <v>1.1759999999999999</v>
      </c>
      <c r="N11" s="84">
        <v>1.1759999999999999</v>
      </c>
      <c r="O11" s="84">
        <v>1.56</v>
      </c>
      <c r="P11" s="84">
        <v>1.56</v>
      </c>
      <c r="Q11" s="84">
        <v>59.665999999999997</v>
      </c>
      <c r="R11" s="84">
        <v>18.995000000000001</v>
      </c>
      <c r="S11" s="84">
        <v>6.7000000000000004E-2</v>
      </c>
      <c r="T11" s="84">
        <v>78.400999999999996</v>
      </c>
      <c r="U11" s="84">
        <v>40.485999999999997</v>
      </c>
      <c r="V11" s="84">
        <v>4.7E-2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4">
        <f t="shared" si="0"/>
        <v>0.97989817704056492</v>
      </c>
      <c r="AH11" s="4">
        <f t="shared" si="1"/>
        <v>1.299988393108823</v>
      </c>
      <c r="AI11" s="4">
        <f t="shared" si="2"/>
        <v>0.98074142916150364</v>
      </c>
      <c r="AJ11" s="4">
        <f t="shared" si="3"/>
        <v>1.7523994811932551</v>
      </c>
    </row>
    <row r="12" spans="1:36" x14ac:dyDescent="0.35">
      <c r="A12" s="83" t="s">
        <v>28</v>
      </c>
      <c r="B12" s="84">
        <v>36.872999999999998</v>
      </c>
      <c r="C12" s="84">
        <v>11.788</v>
      </c>
      <c r="D12" s="84">
        <v>0</v>
      </c>
      <c r="E12" s="84">
        <v>36.313000000000002</v>
      </c>
      <c r="F12" s="84">
        <v>7.87</v>
      </c>
      <c r="G12" s="84">
        <v>0</v>
      </c>
      <c r="H12" s="84"/>
      <c r="I12" s="84">
        <v>0.8</v>
      </c>
      <c r="J12" s="86">
        <f>'31.12.2020'!N13</f>
        <v>1.0680000000000001</v>
      </c>
      <c r="K12" s="86">
        <v>2.1800000000000002</v>
      </c>
      <c r="L12" s="86">
        <f>'31.12.2020'!P13</f>
        <v>2.3879999999999999</v>
      </c>
      <c r="M12" s="84">
        <v>0.96</v>
      </c>
      <c r="N12" s="84">
        <v>0.96</v>
      </c>
      <c r="O12" s="84">
        <v>1.92</v>
      </c>
      <c r="P12" s="84">
        <v>1.92</v>
      </c>
      <c r="Q12" s="84">
        <v>25.811</v>
      </c>
      <c r="R12" s="84">
        <v>8.2520000000000007</v>
      </c>
      <c r="S12" s="84">
        <v>0</v>
      </c>
      <c r="T12" s="84">
        <v>53.38</v>
      </c>
      <c r="U12" s="84">
        <v>11.569000000000001</v>
      </c>
      <c r="V12" s="84"/>
      <c r="W12" s="84"/>
      <c r="X12" s="84"/>
      <c r="Y12" s="84"/>
      <c r="Z12" s="84"/>
      <c r="AA12" s="84"/>
      <c r="AB12" s="84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4">
        <f t="shared" si="0"/>
        <v>0.69999728798850114</v>
      </c>
      <c r="AH12" s="4">
        <f t="shared" si="1"/>
        <v>1.4699969707818137</v>
      </c>
      <c r="AI12" s="4">
        <f t="shared" si="2"/>
        <v>0.70003393281303028</v>
      </c>
      <c r="AJ12" s="4">
        <f t="shared" si="3"/>
        <v>1.470012706480305</v>
      </c>
    </row>
    <row r="13" spans="1:36" x14ac:dyDescent="0.35">
      <c r="A13" s="83" t="s">
        <v>74</v>
      </c>
      <c r="B13" s="84">
        <v>46.732999999999997</v>
      </c>
      <c r="C13" s="84">
        <v>23.170999999999999</v>
      </c>
      <c r="D13" s="84">
        <v>0</v>
      </c>
      <c r="E13" s="84">
        <v>42.805</v>
      </c>
      <c r="F13" s="84">
        <v>17.260000000000002</v>
      </c>
      <c r="G13" s="84">
        <v>0</v>
      </c>
      <c r="H13" s="84"/>
      <c r="I13" s="84">
        <v>1.1499999999999999</v>
      </c>
      <c r="J13" s="86">
        <f>'31.12.2020'!N14</f>
        <v>1.548</v>
      </c>
      <c r="K13" s="86">
        <v>2.1800000000000002</v>
      </c>
      <c r="L13" s="86">
        <f>'31.12.2020'!P14</f>
        <v>2.1</v>
      </c>
      <c r="M13" s="84">
        <v>1.38</v>
      </c>
      <c r="N13" s="84">
        <v>1.45</v>
      </c>
      <c r="O13" s="84">
        <v>1.56</v>
      </c>
      <c r="P13" s="84">
        <v>1.5960000000000001</v>
      </c>
      <c r="Q13" s="84">
        <v>53.838000000000001</v>
      </c>
      <c r="R13" s="84">
        <v>28.036000000000001</v>
      </c>
      <c r="S13" s="84">
        <v>0</v>
      </c>
      <c r="T13" s="84">
        <v>55.718000000000004</v>
      </c>
      <c r="U13" s="84">
        <v>22.933</v>
      </c>
      <c r="V13" s="84">
        <v>0</v>
      </c>
      <c r="W13" s="84"/>
      <c r="X13" s="84"/>
      <c r="Y13" s="84"/>
      <c r="Z13" s="84"/>
      <c r="AA13" s="84"/>
      <c r="AB13" s="84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4">
        <f t="shared" si="0"/>
        <v>1.1520338946782789</v>
      </c>
      <c r="AH13" s="4">
        <f t="shared" si="1"/>
        <v>1.3016703656114941</v>
      </c>
      <c r="AI13" s="4">
        <f t="shared" si="2"/>
        <v>1.2099607267705321</v>
      </c>
      <c r="AJ13" s="4">
        <f t="shared" si="3"/>
        <v>1.3286790266512165</v>
      </c>
    </row>
    <row r="14" spans="1:36" x14ac:dyDescent="0.35">
      <c r="A14" s="83" t="s">
        <v>30</v>
      </c>
      <c r="B14" s="84"/>
      <c r="C14" s="84"/>
      <c r="D14" s="84"/>
      <c r="E14" s="84"/>
      <c r="F14" s="84"/>
      <c r="G14" s="84"/>
      <c r="H14" s="84"/>
      <c r="I14" s="84"/>
      <c r="J14" s="86">
        <f>'31.12.2020'!N15</f>
        <v>1.3440000000000001</v>
      </c>
      <c r="K14" s="86">
        <v>2.1800000000000002</v>
      </c>
      <c r="L14" s="86">
        <f>'31.12.2020'!P15</f>
        <v>1.6440000000000001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G14" s="4"/>
      <c r="AH14" s="4"/>
      <c r="AI14" s="4"/>
      <c r="AJ14" s="4"/>
    </row>
    <row r="15" spans="1:36" x14ac:dyDescent="0.35">
      <c r="A15" s="83" t="s">
        <v>31</v>
      </c>
      <c r="B15" s="84">
        <v>133.16900000000001</v>
      </c>
      <c r="C15" s="84">
        <v>34.134999999999998</v>
      </c>
      <c r="D15" s="84">
        <v>0</v>
      </c>
      <c r="E15" s="84">
        <v>130.85900000000001</v>
      </c>
      <c r="F15" s="84">
        <v>56.753</v>
      </c>
      <c r="G15" s="84"/>
      <c r="H15" s="84">
        <v>4.6150000000000002</v>
      </c>
      <c r="I15" s="84">
        <v>0.88</v>
      </c>
      <c r="J15" s="86">
        <f>'31.12.2020'!N16</f>
        <v>2.1960000000000002</v>
      </c>
      <c r="K15" s="86">
        <v>2.1800000000000002</v>
      </c>
      <c r="L15" s="86">
        <f>'31.12.2020'!P16</f>
        <v>3.3239999999999998</v>
      </c>
      <c r="M15" s="84">
        <v>1.06</v>
      </c>
      <c r="N15" s="84">
        <v>1.06</v>
      </c>
      <c r="O15" s="84">
        <v>1.0900000000000001</v>
      </c>
      <c r="P15" s="84">
        <v>1.0900000000000001</v>
      </c>
      <c r="Q15" s="84">
        <v>117.18899999999999</v>
      </c>
      <c r="R15" s="84">
        <v>30.039000000000001</v>
      </c>
      <c r="S15" s="84">
        <v>0</v>
      </c>
      <c r="T15" s="84">
        <v>119.07899999999999</v>
      </c>
      <c r="U15" s="84">
        <v>51.646000000000001</v>
      </c>
      <c r="V15" s="84">
        <v>0</v>
      </c>
      <c r="W15" s="84">
        <v>15.78</v>
      </c>
      <c r="X15" s="84">
        <v>2.6871999999999998</v>
      </c>
      <c r="Y15" s="84">
        <v>0</v>
      </c>
      <c r="Z15" s="84">
        <v>15.5496</v>
      </c>
      <c r="AA15" s="84">
        <v>3.7191999999999998</v>
      </c>
      <c r="AB15" s="84"/>
      <c r="AC15">
        <f t="shared" si="4"/>
        <v>0.11849604637715984</v>
      </c>
      <c r="AD15">
        <f t="shared" si="5"/>
        <v>0.11882713454940048</v>
      </c>
      <c r="AE15">
        <f t="shared" si="6"/>
        <v>7.8722718617255022E-2</v>
      </c>
      <c r="AF15">
        <f t="shared" si="7"/>
        <v>6.5533099571828804E-2</v>
      </c>
      <c r="AG15" s="4">
        <f t="shared" si="0"/>
        <v>0.99849814896860367</v>
      </c>
      <c r="AH15" s="4">
        <f t="shared" si="1"/>
        <v>1.0288065780725819</v>
      </c>
      <c r="AI15" s="4">
        <f t="shared" si="2"/>
        <v>0.95872857770616671</v>
      </c>
      <c r="AJ15" s="4">
        <f t="shared" si="3"/>
        <v>0.97554666713653904</v>
      </c>
    </row>
    <row r="16" spans="1:36" x14ac:dyDescent="0.35">
      <c r="A16" s="83" t="s">
        <v>32</v>
      </c>
      <c r="B16" s="84">
        <v>48.48</v>
      </c>
      <c r="C16" s="84">
        <v>6.8789999999999996</v>
      </c>
      <c r="D16" s="84">
        <v>7.4999999999999997E-2</v>
      </c>
      <c r="E16" s="84">
        <v>46.804000000000002</v>
      </c>
      <c r="F16" s="84">
        <v>4.7789999999999999</v>
      </c>
      <c r="G16" s="84"/>
      <c r="H16" s="84"/>
      <c r="I16" s="84">
        <v>1.1399999999999999</v>
      </c>
      <c r="J16" s="86">
        <f>'31.12.2020'!N17</f>
        <v>1.8599999999999999</v>
      </c>
      <c r="K16" s="86">
        <v>2.1800000000000002</v>
      </c>
      <c r="L16" s="86">
        <f>'31.12.2020'!P17</f>
        <v>3.1799999999999997</v>
      </c>
      <c r="M16" s="84">
        <v>1.3680000000000001</v>
      </c>
      <c r="N16" s="84">
        <v>2.016</v>
      </c>
      <c r="O16" s="84">
        <v>2.016</v>
      </c>
      <c r="P16" s="84">
        <v>3.2519999999999998</v>
      </c>
      <c r="Q16" s="84">
        <v>55.267000000000003</v>
      </c>
      <c r="R16" s="84">
        <v>11.557</v>
      </c>
      <c r="S16" s="84">
        <v>0.126</v>
      </c>
      <c r="T16" s="84">
        <v>78.631</v>
      </c>
      <c r="U16" s="84">
        <v>12.951000000000001</v>
      </c>
      <c r="V16" s="84">
        <v>0</v>
      </c>
      <c r="W16" s="84">
        <v>7.694</v>
      </c>
      <c r="X16" s="84">
        <v>0.33</v>
      </c>
      <c r="Y16" s="84">
        <v>1.9E-2</v>
      </c>
      <c r="Z16" s="84">
        <v>0</v>
      </c>
      <c r="AA16" s="84">
        <v>0</v>
      </c>
      <c r="AB16" s="84">
        <v>0</v>
      </c>
      <c r="AC16">
        <f t="shared" si="4"/>
        <v>0.15870462046204623</v>
      </c>
      <c r="AD16">
        <f t="shared" si="5"/>
        <v>0</v>
      </c>
      <c r="AE16">
        <f t="shared" si="6"/>
        <v>5.0186942766752951E-2</v>
      </c>
      <c r="AF16">
        <f t="shared" si="7"/>
        <v>0</v>
      </c>
      <c r="AG16" s="4">
        <f t="shared" si="0"/>
        <v>1.2987004950495051</v>
      </c>
      <c r="AH16" s="4">
        <f t="shared" si="1"/>
        <v>1.6800059823946671</v>
      </c>
      <c r="AI16" s="4">
        <f t="shared" si="2"/>
        <v>1.7280127925570579</v>
      </c>
      <c r="AJ16" s="4">
        <f t="shared" si="3"/>
        <v>2.7099811676082863</v>
      </c>
    </row>
    <row r="17" spans="1:36" x14ac:dyDescent="0.35">
      <c r="A17" s="83" t="s">
        <v>33</v>
      </c>
      <c r="B17" s="84">
        <v>87.013999999999996</v>
      </c>
      <c r="C17" s="84">
        <v>12.169</v>
      </c>
      <c r="D17" s="84">
        <v>1.71</v>
      </c>
      <c r="E17" s="84">
        <v>64.790999999999997</v>
      </c>
      <c r="F17" s="84">
        <v>11.026999999999999</v>
      </c>
      <c r="G17" s="84"/>
      <c r="H17" s="84">
        <v>23.187000000000001</v>
      </c>
      <c r="I17" s="84">
        <v>1.03</v>
      </c>
      <c r="J17" s="86">
        <f>'31.12.2020'!N18</f>
        <v>1.6320000000000001</v>
      </c>
      <c r="K17" s="86">
        <v>2.1800000000000002</v>
      </c>
      <c r="L17" s="86">
        <f>'31.12.2020'!P18</f>
        <v>3.048</v>
      </c>
      <c r="M17" s="84"/>
      <c r="N17" s="84"/>
      <c r="O17" s="84"/>
      <c r="P17" s="84"/>
      <c r="Q17" s="84">
        <v>38.466999999999999</v>
      </c>
      <c r="R17" s="84">
        <v>9.7439999999999998</v>
      </c>
      <c r="S17" s="84">
        <v>1.2010000000000001</v>
      </c>
      <c r="T17" s="84">
        <v>64.619</v>
      </c>
      <c r="U17" s="84">
        <v>8.7319999999999993</v>
      </c>
      <c r="V17" s="84"/>
      <c r="W17" s="84">
        <v>6.0579999999999998</v>
      </c>
      <c r="X17" s="84">
        <v>0.90500000000000003</v>
      </c>
      <c r="Y17" s="84">
        <v>0.02</v>
      </c>
      <c r="Z17" s="84">
        <v>2.2970000000000002</v>
      </c>
      <c r="AA17" s="84"/>
      <c r="AB17" s="84"/>
      <c r="AC17">
        <f t="shared" si="4"/>
        <v>6.9620980531868437E-2</v>
      </c>
      <c r="AD17">
        <f t="shared" si="5"/>
        <v>3.5452454816255349E-2</v>
      </c>
      <c r="AE17">
        <f t="shared" si="6"/>
        <v>6.6647452986526398E-2</v>
      </c>
      <c r="AF17">
        <f t="shared" si="7"/>
        <v>0</v>
      </c>
      <c r="AG17" s="4">
        <f t="shared" si="0"/>
        <v>0.51169926678465538</v>
      </c>
      <c r="AH17" s="4">
        <f t="shared" si="1"/>
        <v>1.0327977651216991</v>
      </c>
      <c r="AI17" s="4">
        <f t="shared" si="2"/>
        <v>0.87509244802366659</v>
      </c>
      <c r="AJ17" s="4">
        <f t="shared" si="3"/>
        <v>0.79187448988845555</v>
      </c>
    </row>
    <row r="18" spans="1:36" x14ac:dyDescent="0.35">
      <c r="A18" s="87" t="s">
        <v>82</v>
      </c>
      <c r="B18" s="84">
        <v>43.003</v>
      </c>
      <c r="C18" s="84">
        <v>30.690999999999999</v>
      </c>
      <c r="D18" s="84">
        <v>0</v>
      </c>
      <c r="E18" s="84">
        <v>35.256</v>
      </c>
      <c r="F18" s="84">
        <v>29.937000000000001</v>
      </c>
      <c r="G18" s="84">
        <v>0</v>
      </c>
      <c r="H18" s="84"/>
      <c r="I18" s="84">
        <v>0.88</v>
      </c>
      <c r="J18" s="86">
        <f>'31.12.2020'!N19</f>
        <v>1.2383999999999999</v>
      </c>
      <c r="K18" s="86">
        <v>2.1800000000000002</v>
      </c>
      <c r="L18" s="86">
        <f>'31.12.2020'!P19</f>
        <v>2.4215999999999998</v>
      </c>
      <c r="M18" s="84">
        <v>1.06</v>
      </c>
      <c r="N18" s="84">
        <v>1.27</v>
      </c>
      <c r="O18" s="84">
        <v>1.97</v>
      </c>
      <c r="P18" s="84">
        <v>2.36</v>
      </c>
      <c r="Q18" s="84">
        <v>37.817999999999998</v>
      </c>
      <c r="R18" s="84">
        <v>32.036999999999999</v>
      </c>
      <c r="S18" s="84">
        <v>0</v>
      </c>
      <c r="T18" s="84">
        <v>57.792999999999999</v>
      </c>
      <c r="U18" s="84">
        <v>56.536999999999999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 s="4">
        <f t="shared" si="0"/>
        <v>0.87942701671976364</v>
      </c>
      <c r="AH18" s="4">
        <f t="shared" si="1"/>
        <v>1.639238711141366</v>
      </c>
      <c r="AI18" s="4">
        <f t="shared" si="2"/>
        <v>1.0438565051643804</v>
      </c>
      <c r="AJ18" s="4">
        <f t="shared" si="3"/>
        <v>1.8885325850953669</v>
      </c>
    </row>
    <row r="19" spans="1:36" x14ac:dyDescent="0.35">
      <c r="A19" s="83" t="s">
        <v>83</v>
      </c>
      <c r="B19" s="84" t="s">
        <v>50</v>
      </c>
      <c r="C19" s="84"/>
      <c r="D19" s="84"/>
      <c r="E19" s="84"/>
      <c r="F19" s="84"/>
      <c r="G19" s="84"/>
      <c r="H19" s="84"/>
      <c r="I19" s="84"/>
      <c r="J19" s="86">
        <f>'31.12.2020'!N20</f>
        <v>1.7148000000000001</v>
      </c>
      <c r="K19" s="86">
        <v>2.1800000000000002</v>
      </c>
      <c r="L19" s="86">
        <f>'31.12.2020'!P20</f>
        <v>1.8996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G19" s="4"/>
      <c r="AH19" s="4"/>
      <c r="AI19" s="4"/>
      <c r="AJ19" s="4"/>
    </row>
    <row r="20" spans="1:36" x14ac:dyDescent="0.35">
      <c r="A20" s="83" t="s">
        <v>62</v>
      </c>
      <c r="B20" s="84">
        <v>197.55199999999999</v>
      </c>
      <c r="C20" s="84">
        <v>138.773</v>
      </c>
      <c r="D20" s="84">
        <v>0</v>
      </c>
      <c r="E20" s="84">
        <v>197.649</v>
      </c>
      <c r="F20" s="84">
        <v>184.97</v>
      </c>
      <c r="G20" s="84">
        <v>0</v>
      </c>
      <c r="H20" s="84"/>
      <c r="I20" s="86">
        <f>Q20/B20</f>
        <v>0.87777395318700902</v>
      </c>
      <c r="J20" s="86">
        <f>'31.12.2020'!N21</f>
        <v>1.716</v>
      </c>
      <c r="K20" s="86">
        <v>2.1800000000000002</v>
      </c>
      <c r="L20" s="86">
        <f>'31.12.2020'!P21</f>
        <v>2.6759999999999997</v>
      </c>
      <c r="M20" s="85">
        <f>I20*1.2</f>
        <v>1.0533287438244108</v>
      </c>
      <c r="N20" s="85">
        <f>J20*1.2</f>
        <v>2.0591999999999997</v>
      </c>
      <c r="O20" s="85">
        <f>K20*1.2</f>
        <v>2.6160000000000001</v>
      </c>
      <c r="P20" s="85">
        <f>L20*1.2</f>
        <v>3.2111999999999994</v>
      </c>
      <c r="Q20" s="84">
        <v>173.40600000000001</v>
      </c>
      <c r="R20" s="84">
        <v>130.482</v>
      </c>
      <c r="S20" s="84">
        <v>0</v>
      </c>
      <c r="T20" s="84">
        <v>329.11</v>
      </c>
      <c r="U20" s="84">
        <v>400.06400000000002</v>
      </c>
      <c r="V20" s="84">
        <v>0</v>
      </c>
      <c r="W20" s="84">
        <v>1.169</v>
      </c>
      <c r="X20" s="84">
        <v>0.20300000000000001</v>
      </c>
      <c r="Y20" s="84">
        <v>0</v>
      </c>
      <c r="Z20" s="84">
        <v>1.1639999999999999</v>
      </c>
      <c r="AA20" s="84">
        <v>0.17499999999999999</v>
      </c>
      <c r="AB20" s="84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4">
        <f t="shared" si="0"/>
        <v>0.88369138252207025</v>
      </c>
      <c r="AH20" s="4">
        <f t="shared" si="1"/>
        <v>1.6710127549342522</v>
      </c>
      <c r="AI20" s="4">
        <f t="shared" si="2"/>
        <v>0.94171776930670958</v>
      </c>
      <c r="AJ20" s="4">
        <f t="shared" si="3"/>
        <v>2.1638049413418394</v>
      </c>
    </row>
    <row r="21" spans="1:36" x14ac:dyDescent="0.35">
      <c r="A21" s="83" t="s">
        <v>75</v>
      </c>
      <c r="B21" s="84">
        <v>27.053999999999998</v>
      </c>
      <c r="C21" s="84">
        <v>8.9260000000000002</v>
      </c>
      <c r="D21" s="84">
        <v>0</v>
      </c>
      <c r="E21" s="84">
        <v>24.202999999999999</v>
      </c>
      <c r="F21" s="84">
        <v>3.0680000000000001</v>
      </c>
      <c r="G21" s="84">
        <v>0</v>
      </c>
      <c r="H21" s="84"/>
      <c r="I21" s="84">
        <v>0.8</v>
      </c>
      <c r="J21" s="86">
        <f>'31.12.2020'!N22</f>
        <v>1.6883999999999999</v>
      </c>
      <c r="K21" s="86">
        <v>2.1800000000000002</v>
      </c>
      <c r="L21" s="86">
        <f>'31.12.2020'!P22</f>
        <v>2.6688000000000001</v>
      </c>
      <c r="M21" s="85"/>
      <c r="N21" s="85"/>
      <c r="O21" s="85"/>
      <c r="P21" s="85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G21" s="4"/>
      <c r="AH21" s="4"/>
      <c r="AI21" s="4"/>
      <c r="AJ21" s="4"/>
    </row>
    <row r="22" spans="1:36" x14ac:dyDescent="0.35">
      <c r="A22" s="83" t="s">
        <v>71</v>
      </c>
      <c r="B22" s="84">
        <v>27.053999999999998</v>
      </c>
      <c r="C22" s="84">
        <v>8.9260000000000002</v>
      </c>
      <c r="D22" s="84">
        <v>0</v>
      </c>
      <c r="E22" s="84">
        <v>24.202999999999999</v>
      </c>
      <c r="F22" s="84">
        <v>3.0680000000000001</v>
      </c>
      <c r="G22" s="84">
        <v>0</v>
      </c>
      <c r="H22" s="84"/>
      <c r="I22" s="84">
        <v>0.8</v>
      </c>
      <c r="J22" s="86">
        <f>'31.12.2020'!N23</f>
        <v>1.296</v>
      </c>
      <c r="K22" s="86">
        <v>2.1800000000000002</v>
      </c>
      <c r="L22" s="86">
        <f>'31.12.2020'!P23</f>
        <v>2.3039999999999998</v>
      </c>
      <c r="M22" s="84">
        <v>0.96</v>
      </c>
      <c r="N22" s="84">
        <v>0.96</v>
      </c>
      <c r="O22" s="84">
        <v>1.37</v>
      </c>
      <c r="P22" s="84">
        <v>1.37</v>
      </c>
      <c r="Q22" s="84">
        <v>20.622</v>
      </c>
      <c r="R22" s="84">
        <v>8.1769999999999996</v>
      </c>
      <c r="S22" s="84">
        <v>0</v>
      </c>
      <c r="T22" s="84">
        <v>26.148</v>
      </c>
      <c r="U22" s="84">
        <v>4.976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4">
        <f t="shared" si="0"/>
        <v>0.76225327123530717</v>
      </c>
      <c r="AH22" s="4">
        <f t="shared" si="1"/>
        <v>1.0803619386026526</v>
      </c>
      <c r="AI22" s="4">
        <f t="shared" si="2"/>
        <v>0.9160878332959892</v>
      </c>
      <c r="AJ22" s="4">
        <f t="shared" si="3"/>
        <v>1.621903520208605</v>
      </c>
    </row>
    <row r="23" spans="1:36" x14ac:dyDescent="0.35">
      <c r="A23" s="83" t="s">
        <v>35</v>
      </c>
      <c r="B23" s="84">
        <v>86.745000000000005</v>
      </c>
      <c r="C23" s="84">
        <v>30.204999999999998</v>
      </c>
      <c r="D23" s="84">
        <v>1.0680000000000001</v>
      </c>
      <c r="E23" s="84">
        <v>75.878</v>
      </c>
      <c r="F23" s="84">
        <v>31.818999999999999</v>
      </c>
      <c r="G23" s="84">
        <v>0</v>
      </c>
      <c r="H23" s="84"/>
      <c r="I23" s="84">
        <v>1.1100000000000001</v>
      </c>
      <c r="J23" s="86">
        <f>'31.12.2020'!N24</f>
        <v>1.6812</v>
      </c>
      <c r="K23" s="86">
        <v>2.1800000000000002</v>
      </c>
      <c r="L23" s="86">
        <f>'31.12.2020'!P24</f>
        <v>2.1768000000000001</v>
      </c>
      <c r="M23" s="84">
        <v>1.3320000000000001</v>
      </c>
      <c r="N23" s="84">
        <v>1.3320000000000001</v>
      </c>
      <c r="O23" s="84">
        <v>1.704</v>
      </c>
      <c r="P23" s="84">
        <v>1.704</v>
      </c>
      <c r="Q23" s="84">
        <v>94.081999999999994</v>
      </c>
      <c r="R23" s="84">
        <v>32.622</v>
      </c>
      <c r="S23" s="84">
        <v>1.151</v>
      </c>
      <c r="T23" s="84">
        <v>104.221</v>
      </c>
      <c r="U23" s="84">
        <v>43.646000000000001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4">
        <f t="shared" si="0"/>
        <v>1.0845812438757276</v>
      </c>
      <c r="AH23" s="4">
        <f t="shared" si="1"/>
        <v>1.373533830622842</v>
      </c>
      <c r="AI23" s="4">
        <f t="shared" si="2"/>
        <v>1.080019864260884</v>
      </c>
      <c r="AJ23" s="4">
        <f t="shared" si="3"/>
        <v>1.3716961563845502</v>
      </c>
    </row>
    <row r="24" spans="1:36" x14ac:dyDescent="0.35">
      <c r="A24" s="83" t="s">
        <v>76</v>
      </c>
      <c r="B24" s="84">
        <v>65.808000000000007</v>
      </c>
      <c r="C24" s="84">
        <v>30.744</v>
      </c>
      <c r="D24" s="84">
        <v>0</v>
      </c>
      <c r="E24" s="84">
        <v>62.63</v>
      </c>
      <c r="F24" s="84">
        <v>20.655000000000001</v>
      </c>
      <c r="G24" s="84"/>
      <c r="H24" s="84"/>
      <c r="I24" s="84">
        <v>0.89</v>
      </c>
      <c r="J24" s="86">
        <f>'31.12.2020'!N25</f>
        <v>0.9708</v>
      </c>
      <c r="K24" s="86">
        <v>2.1800000000000002</v>
      </c>
      <c r="L24" s="86">
        <f>'31.12.2020'!P25</f>
        <v>1.1064000000000001</v>
      </c>
      <c r="M24" s="84">
        <v>1.0680000000000001</v>
      </c>
      <c r="N24" s="84">
        <v>1.536</v>
      </c>
      <c r="O24" s="84">
        <v>1.0680000000000001</v>
      </c>
      <c r="P24" s="84">
        <v>1.536</v>
      </c>
      <c r="Q24" s="84">
        <v>58.569000000000003</v>
      </c>
      <c r="R24" s="84">
        <v>39.351999999999997</v>
      </c>
      <c r="S24" s="84">
        <v>0</v>
      </c>
      <c r="T24" s="84">
        <v>56.006</v>
      </c>
      <c r="U24" s="84">
        <v>30.353000000000002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4">
        <f t="shared" si="0"/>
        <v>0.88999817651349378</v>
      </c>
      <c r="AH24" s="4">
        <f t="shared" si="1"/>
        <v>0.8942359891425834</v>
      </c>
      <c r="AI24" s="4">
        <f t="shared" si="2"/>
        <v>1.2799895914650012</v>
      </c>
      <c r="AJ24" s="4">
        <f t="shared" si="3"/>
        <v>1.469523117889131</v>
      </c>
    </row>
    <row r="25" spans="1:36" x14ac:dyDescent="0.35">
      <c r="A25" s="83" t="s">
        <v>77</v>
      </c>
      <c r="B25" s="84">
        <v>583.51300000000003</v>
      </c>
      <c r="C25" s="84">
        <v>489.33699999999999</v>
      </c>
      <c r="D25" s="84">
        <v>0</v>
      </c>
      <c r="E25" s="84">
        <v>571.53099999999995</v>
      </c>
      <c r="F25" s="84">
        <v>513.67399999999998</v>
      </c>
      <c r="G25" s="84">
        <v>0</v>
      </c>
      <c r="H25" s="84"/>
      <c r="I25" s="84">
        <v>0.75</v>
      </c>
      <c r="J25" s="86">
        <f>'31.12.2020'!N26</f>
        <v>1.1279999999999999</v>
      </c>
      <c r="K25" s="86">
        <v>2.1800000000000002</v>
      </c>
      <c r="L25" s="86">
        <f>'31.12.2020'!P26</f>
        <v>2.0135999999999998</v>
      </c>
      <c r="M25" s="84">
        <v>0.9</v>
      </c>
      <c r="N25" s="84">
        <v>0.9</v>
      </c>
      <c r="O25" s="84">
        <v>1.49</v>
      </c>
      <c r="P25" s="84">
        <v>1.49</v>
      </c>
      <c r="Q25" s="84">
        <v>441.22699999999998</v>
      </c>
      <c r="R25" s="84">
        <v>321.84500000000003</v>
      </c>
      <c r="S25" s="84">
        <v>0</v>
      </c>
      <c r="T25" s="84">
        <v>703.88400000000001</v>
      </c>
      <c r="U25" s="84">
        <v>570.30499999999995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4">
        <f t="shared" si="0"/>
        <v>0.75615624673314896</v>
      </c>
      <c r="AH25" s="4">
        <f t="shared" si="1"/>
        <v>1.2315762399589876</v>
      </c>
      <c r="AI25" s="4">
        <f t="shared" si="2"/>
        <v>0.65771646125267458</v>
      </c>
      <c r="AJ25" s="4">
        <f t="shared" si="3"/>
        <v>1.1102469659745284</v>
      </c>
    </row>
    <row r="26" spans="1:36" x14ac:dyDescent="0.35">
      <c r="A26" s="83" t="s">
        <v>85</v>
      </c>
      <c r="B26" s="84">
        <v>34.863</v>
      </c>
      <c r="C26" s="84">
        <v>12.739000000000001</v>
      </c>
      <c r="D26" s="84">
        <v>0</v>
      </c>
      <c r="E26" s="84">
        <v>41.622</v>
      </c>
      <c r="F26" s="84">
        <v>103.999</v>
      </c>
      <c r="G26" s="84">
        <v>0</v>
      </c>
      <c r="H26" s="84"/>
      <c r="I26" s="84">
        <v>0.95</v>
      </c>
      <c r="J26" s="86">
        <f>'31.12.2020'!N27</f>
        <v>1.1723999999999999</v>
      </c>
      <c r="K26" s="86">
        <v>2.1800000000000002</v>
      </c>
      <c r="L26" s="86">
        <f>'31.12.2020'!P27</f>
        <v>3.5268000000000002</v>
      </c>
      <c r="M26" s="84">
        <v>1.1399999999999999</v>
      </c>
      <c r="N26" s="84">
        <v>1.26</v>
      </c>
      <c r="O26" s="84">
        <v>1.44</v>
      </c>
      <c r="P26" s="84">
        <v>1.62</v>
      </c>
      <c r="Q26" s="84">
        <v>33.119</v>
      </c>
      <c r="R26" s="84">
        <v>13.375999999999999</v>
      </c>
      <c r="S26" s="84">
        <v>0</v>
      </c>
      <c r="T26" s="84">
        <v>49.945999999999998</v>
      </c>
      <c r="U26" s="84">
        <v>151.82400000000001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4">
        <f>(Q26+W26)/B26</f>
        <v>0.94997561885093085</v>
      </c>
      <c r="AH26" s="4">
        <f>(T26+Z26)/E26</f>
        <v>1.199990389697756</v>
      </c>
      <c r="AI26" s="4">
        <f>(R26+X26)/C26</f>
        <v>1.0500039249548629</v>
      </c>
      <c r="AJ26" s="4">
        <f>(U26+V26+AA26+AB26)/(F26+G26)</f>
        <v>1.4598601909633748</v>
      </c>
    </row>
    <row r="27" spans="1:36" x14ac:dyDescent="0.35">
      <c r="A27" s="83" t="s">
        <v>64</v>
      </c>
      <c r="B27" s="84">
        <v>86.088999999999999</v>
      </c>
      <c r="C27" s="84">
        <v>29.715</v>
      </c>
      <c r="D27" s="84">
        <v>1.278</v>
      </c>
      <c r="E27" s="84">
        <v>83.031999999999996</v>
      </c>
      <c r="F27" s="84">
        <v>161.767</v>
      </c>
      <c r="G27" s="84">
        <v>6.4000000000000001E-2</v>
      </c>
      <c r="H27" s="84"/>
      <c r="I27" s="84">
        <v>0.62</v>
      </c>
      <c r="J27" s="86">
        <f>'31.12.2020'!N28</f>
        <v>1.8587999999999998</v>
      </c>
      <c r="K27" s="86">
        <v>2.1800000000000002</v>
      </c>
      <c r="L27" s="86">
        <f>'31.12.2020'!P28</f>
        <v>1.9631999999999998</v>
      </c>
      <c r="M27" s="84"/>
      <c r="N27" s="84"/>
      <c r="O27" s="84"/>
      <c r="P27" s="84"/>
      <c r="Q27" s="84">
        <v>53.636000000000003</v>
      </c>
      <c r="R27" s="84">
        <v>26.614999999999998</v>
      </c>
      <c r="S27" s="84">
        <v>1.1499999999999999</v>
      </c>
      <c r="T27" s="84">
        <v>100.179</v>
      </c>
      <c r="U27" s="84">
        <v>239.465</v>
      </c>
      <c r="V27" s="84">
        <v>8.7999999999999995E-2</v>
      </c>
      <c r="W27" s="84"/>
      <c r="X27" s="84"/>
      <c r="Y27" s="84"/>
      <c r="Z27" s="84"/>
      <c r="AA27" s="84"/>
      <c r="AB27" s="84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4">
        <f t="shared" ref="AG27:AG44" si="9">(Q27+W27)/B27</f>
        <v>0.62302965535666577</v>
      </c>
      <c r="AH27" s="4">
        <f t="shared" ref="AH27:AH44" si="10">(T27+Z27)/E27</f>
        <v>1.2065107428461317</v>
      </c>
      <c r="AI27" s="4">
        <f t="shared" ref="AI27:AI44" si="11">(R27+X27)/C27</f>
        <v>0.89567558472152109</v>
      </c>
      <c r="AJ27" s="4">
        <f t="shared" ref="AJ27:AJ44" si="12">(U27+V27+AA27+AB27)/(F27+G27)</f>
        <v>1.4802664508036163</v>
      </c>
    </row>
    <row r="28" spans="1:36" x14ac:dyDescent="0.35">
      <c r="A28" s="83" t="s">
        <v>65</v>
      </c>
      <c r="B28" s="84">
        <v>202.804</v>
      </c>
      <c r="C28" s="84">
        <v>88.013999999999996</v>
      </c>
      <c r="D28" s="84">
        <v>0</v>
      </c>
      <c r="E28" s="84">
        <v>201.33500000000001</v>
      </c>
      <c r="F28" s="84">
        <v>364.75099999999998</v>
      </c>
      <c r="G28" s="84">
        <v>0</v>
      </c>
      <c r="H28" s="84"/>
      <c r="I28" s="84">
        <v>0.76400000000000001</v>
      </c>
      <c r="J28" s="86">
        <f>'31.12.2020'!N29</f>
        <v>1.1736</v>
      </c>
      <c r="K28" s="86">
        <v>2.1800000000000002</v>
      </c>
      <c r="L28" s="86">
        <f>'31.12.2020'!P29</f>
        <v>1.92</v>
      </c>
      <c r="M28" s="84">
        <v>0.91700000000000004</v>
      </c>
      <c r="N28" s="84">
        <v>0.91700000000000004</v>
      </c>
      <c r="O28" s="84">
        <v>0.77400000000000002</v>
      </c>
      <c r="P28" s="84">
        <v>0.77400000000000002</v>
      </c>
      <c r="Q28" s="84">
        <v>154.94200000000001</v>
      </c>
      <c r="R28" s="84">
        <v>67.242999999999995</v>
      </c>
      <c r="S28" s="84">
        <v>0</v>
      </c>
      <c r="T28" s="84">
        <v>129.86099999999999</v>
      </c>
      <c r="U28" s="84">
        <v>235.26400000000001</v>
      </c>
      <c r="V28" s="84">
        <v>0</v>
      </c>
      <c r="W28" s="84"/>
      <c r="X28" s="84"/>
      <c r="Y28" s="84"/>
      <c r="Z28" s="84"/>
      <c r="AA28" s="84"/>
      <c r="AB28" s="84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4">
        <f t="shared" si="9"/>
        <v>0.76399873769748139</v>
      </c>
      <c r="AH28" s="4">
        <f t="shared" si="10"/>
        <v>0.64499962748652739</v>
      </c>
      <c r="AI28" s="4">
        <f t="shared" si="11"/>
        <v>0.76400345399595515</v>
      </c>
      <c r="AJ28" s="4">
        <f t="shared" si="12"/>
        <v>0.64499891706945289</v>
      </c>
    </row>
    <row r="29" spans="1:36" x14ac:dyDescent="0.35">
      <c r="A29" s="83" t="s">
        <v>86</v>
      </c>
      <c r="B29" s="84"/>
      <c r="C29" s="84"/>
      <c r="D29" s="84"/>
      <c r="E29" s="84"/>
      <c r="F29" s="84"/>
      <c r="G29" s="84"/>
      <c r="H29" s="84"/>
      <c r="I29" s="84"/>
      <c r="J29" s="86">
        <f>'31.12.2020'!N30</f>
        <v>1.05</v>
      </c>
      <c r="K29" s="86">
        <v>2.1800000000000002</v>
      </c>
      <c r="L29" s="86">
        <f>'31.12.2020'!P30</f>
        <v>1.65</v>
      </c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G29" s="4"/>
      <c r="AH29" s="4"/>
      <c r="AI29" s="4"/>
      <c r="AJ29" s="4"/>
    </row>
    <row r="30" spans="1:36" x14ac:dyDescent="0.35">
      <c r="A30" s="87" t="s">
        <v>81</v>
      </c>
      <c r="B30" s="84"/>
      <c r="C30" s="84"/>
      <c r="D30" s="84"/>
      <c r="E30" s="84"/>
      <c r="F30" s="84"/>
      <c r="G30" s="84"/>
      <c r="H30" s="84"/>
      <c r="I30" s="84"/>
      <c r="J30" s="86">
        <f>'31.12.2020'!N31</f>
        <v>1.44</v>
      </c>
      <c r="K30" s="86">
        <v>2.1800000000000002</v>
      </c>
      <c r="L30" s="86">
        <f>'31.12.2020'!P31</f>
        <v>1.38</v>
      </c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G30" s="4"/>
      <c r="AH30" s="4"/>
      <c r="AI30" s="4"/>
      <c r="AJ30" s="4"/>
    </row>
    <row r="31" spans="1:36" x14ac:dyDescent="0.35">
      <c r="A31" s="83" t="s">
        <v>38</v>
      </c>
      <c r="B31" s="84">
        <v>82.738</v>
      </c>
      <c r="C31" s="84">
        <v>47.920999999999999</v>
      </c>
      <c r="D31" s="84">
        <v>0</v>
      </c>
      <c r="E31" s="84">
        <v>78.588999999999999</v>
      </c>
      <c r="F31" s="84">
        <v>75.173000000000002</v>
      </c>
      <c r="G31" s="84">
        <v>0</v>
      </c>
      <c r="H31" s="84"/>
      <c r="I31" s="84">
        <v>0.71</v>
      </c>
      <c r="J31" s="86">
        <f>'31.12.2020'!N32</f>
        <v>1.3320000000000001</v>
      </c>
      <c r="K31" s="86">
        <v>2.1800000000000002</v>
      </c>
      <c r="L31" s="86">
        <f>'31.12.2020'!P32</f>
        <v>1.4279999999999999</v>
      </c>
      <c r="M31" s="84">
        <v>0.85</v>
      </c>
      <c r="N31" s="84">
        <v>0.85</v>
      </c>
      <c r="O31" s="84">
        <v>1.1299999999999999</v>
      </c>
      <c r="P31" s="84">
        <v>1.1299999999999999</v>
      </c>
      <c r="Q31" s="84">
        <v>60.081000000000003</v>
      </c>
      <c r="R31" s="84">
        <v>34.343000000000004</v>
      </c>
      <c r="S31" s="84">
        <v>0</v>
      </c>
      <c r="T31" s="84">
        <v>71.887</v>
      </c>
      <c r="U31" s="84">
        <v>70.387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4">
        <f t="shared" si="9"/>
        <v>0.72615968478812642</v>
      </c>
      <c r="AH31" s="4">
        <f t="shared" si="10"/>
        <v>0.91472088969194165</v>
      </c>
      <c r="AI31" s="4">
        <f t="shared" si="11"/>
        <v>0.71665866739007955</v>
      </c>
      <c r="AJ31" s="4">
        <f t="shared" si="12"/>
        <v>0.93633352400462933</v>
      </c>
    </row>
    <row r="32" spans="1:36" x14ac:dyDescent="0.35">
      <c r="A32" s="83" t="s">
        <v>39</v>
      </c>
      <c r="B32" s="84">
        <v>64.039000000000001</v>
      </c>
      <c r="C32" s="84">
        <v>43.48</v>
      </c>
      <c r="D32" s="84"/>
      <c r="E32" s="84">
        <v>50.304000000000002</v>
      </c>
      <c r="F32" s="84">
        <v>116.218</v>
      </c>
      <c r="G32" s="84"/>
      <c r="H32" s="84"/>
      <c r="I32" s="84">
        <v>1.1399999999999999</v>
      </c>
      <c r="J32" s="86">
        <f>'31.12.2020'!N33</f>
        <v>2.5680000000000001</v>
      </c>
      <c r="K32" s="86">
        <v>2.1800000000000002</v>
      </c>
      <c r="L32" s="86">
        <f>'31.12.2020'!P33</f>
        <v>2.8679999999999999</v>
      </c>
      <c r="M32" s="84">
        <v>1.3680000000000001</v>
      </c>
      <c r="N32" s="84">
        <v>1.548</v>
      </c>
      <c r="O32" s="84">
        <v>1.3680000000000001</v>
      </c>
      <c r="P32" s="84">
        <v>2.4</v>
      </c>
      <c r="Q32" s="84">
        <v>72.759</v>
      </c>
      <c r="R32" s="84">
        <v>56.183</v>
      </c>
      <c r="S32" s="84"/>
      <c r="T32" s="84">
        <v>57.56</v>
      </c>
      <c r="U32" s="84">
        <v>232.012</v>
      </c>
      <c r="V32" s="84"/>
      <c r="W32" s="84"/>
      <c r="X32" s="84"/>
      <c r="Y32" s="84"/>
      <c r="Z32" s="84"/>
      <c r="AA32" s="84"/>
      <c r="AB32" s="84"/>
      <c r="AC32">
        <v>0</v>
      </c>
      <c r="AD32">
        <v>0</v>
      </c>
      <c r="AE32">
        <v>0</v>
      </c>
      <c r="AF32">
        <v>0</v>
      </c>
      <c r="AG32" s="4">
        <f t="shared" si="9"/>
        <v>1.1361670232202252</v>
      </c>
      <c r="AH32" s="4">
        <f t="shared" si="10"/>
        <v>1.1442430025445292</v>
      </c>
      <c r="AI32" s="4">
        <f t="shared" si="11"/>
        <v>1.2921573137074518</v>
      </c>
      <c r="AJ32" s="4">
        <f t="shared" si="12"/>
        <v>1.9963516839043864</v>
      </c>
    </row>
    <row r="33" spans="1:36" x14ac:dyDescent="0.35">
      <c r="A33" s="83" t="s">
        <v>78</v>
      </c>
      <c r="B33" s="84">
        <v>279.01499999999999</v>
      </c>
      <c r="C33" s="84">
        <v>35.755000000000003</v>
      </c>
      <c r="D33" s="84">
        <v>0</v>
      </c>
      <c r="E33" s="84">
        <v>278.822</v>
      </c>
      <c r="F33" s="84">
        <v>89.075999999999993</v>
      </c>
      <c r="G33" s="84">
        <v>0</v>
      </c>
      <c r="H33" s="84">
        <v>331.53100000000001</v>
      </c>
      <c r="I33" s="84">
        <v>0.77</v>
      </c>
      <c r="J33" s="86">
        <f>'31.12.2020'!N34</f>
        <v>1.5563999999999998</v>
      </c>
      <c r="K33" s="86">
        <v>2.1800000000000002</v>
      </c>
      <c r="L33" s="86">
        <f>'31.12.2020'!P34</f>
        <v>1.9163999999999999</v>
      </c>
      <c r="M33" s="84">
        <v>0.92400000000000004</v>
      </c>
      <c r="N33" s="84">
        <v>1.0680000000000001</v>
      </c>
      <c r="O33" s="84">
        <v>0.70799999999999996</v>
      </c>
      <c r="P33" s="84">
        <v>0.9</v>
      </c>
      <c r="Q33" s="84">
        <v>212.327</v>
      </c>
      <c r="R33" s="84">
        <v>31.821999999999999</v>
      </c>
      <c r="S33" s="84">
        <v>0</v>
      </c>
      <c r="T33" s="84">
        <v>162.58099999999999</v>
      </c>
      <c r="U33" s="84">
        <v>76.38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4">
        <f t="shared" si="9"/>
        <v>0.76098776051466765</v>
      </c>
      <c r="AH33" s="4">
        <f t="shared" si="10"/>
        <v>0.58309961193879967</v>
      </c>
      <c r="AI33" s="4">
        <f t="shared" si="11"/>
        <v>0.89000139840581727</v>
      </c>
      <c r="AJ33" s="4">
        <f t="shared" si="12"/>
        <v>0.85747002559612018</v>
      </c>
    </row>
    <row r="34" spans="1:36" x14ac:dyDescent="0.35">
      <c r="A34" s="83" t="s">
        <v>66</v>
      </c>
      <c r="B34" s="84">
        <v>85.986000000000004</v>
      </c>
      <c r="C34" s="84">
        <v>22.3</v>
      </c>
      <c r="D34" s="84">
        <v>0</v>
      </c>
      <c r="E34" s="84">
        <v>74.53</v>
      </c>
      <c r="F34" s="84">
        <v>21.016999999999999</v>
      </c>
      <c r="G34" s="84">
        <v>0</v>
      </c>
      <c r="H34" s="84">
        <v>87.019000000000005</v>
      </c>
      <c r="I34" s="84">
        <v>0.89</v>
      </c>
      <c r="J34" s="86">
        <f>'31.12.2020'!N35</f>
        <v>1.7243999999999999</v>
      </c>
      <c r="K34" s="86">
        <v>2.1800000000000002</v>
      </c>
      <c r="L34" s="86">
        <f>'31.12.2020'!P35</f>
        <v>2.3628</v>
      </c>
      <c r="M34" s="84">
        <v>1.0680000000000001</v>
      </c>
      <c r="N34" s="84">
        <v>2.028</v>
      </c>
      <c r="O34" s="84">
        <v>1.5840000000000001</v>
      </c>
      <c r="P34" s="84">
        <v>3.036</v>
      </c>
      <c r="Q34" s="84">
        <v>78.753</v>
      </c>
      <c r="R34" s="84">
        <v>34.359000000000002</v>
      </c>
      <c r="S34" s="84"/>
      <c r="T34" s="84">
        <v>101.633</v>
      </c>
      <c r="U34" s="84">
        <v>48.17</v>
      </c>
      <c r="V34" s="84"/>
      <c r="W34" s="84"/>
      <c r="X34" s="84"/>
      <c r="Y34" s="84"/>
      <c r="Z34" s="84"/>
      <c r="AA34" s="84"/>
      <c r="AB34" s="84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4">
        <f t="shared" si="9"/>
        <v>0.91588165515316444</v>
      </c>
      <c r="AH34" s="4">
        <f t="shared" si="10"/>
        <v>1.3636522205823158</v>
      </c>
      <c r="AI34" s="4">
        <f t="shared" si="11"/>
        <v>1.540762331838565</v>
      </c>
      <c r="AJ34" s="4">
        <f t="shared" si="12"/>
        <v>2.2919541323690349</v>
      </c>
    </row>
    <row r="35" spans="1:36" x14ac:dyDescent="0.35">
      <c r="A35" s="83" t="s">
        <v>40</v>
      </c>
      <c r="B35" s="84">
        <v>6860</v>
      </c>
      <c r="C35" s="84">
        <v>2735</v>
      </c>
      <c r="D35" s="84">
        <v>0</v>
      </c>
      <c r="E35" s="84">
        <v>6832</v>
      </c>
      <c r="F35" s="84">
        <v>5116</v>
      </c>
      <c r="G35" s="84">
        <v>0</v>
      </c>
      <c r="H35" s="84">
        <v>10903</v>
      </c>
      <c r="I35" s="84">
        <v>0.95</v>
      </c>
      <c r="J35" s="86">
        <f>'31.12.2020'!N36</f>
        <v>1.284</v>
      </c>
      <c r="K35" s="86">
        <v>2.1800000000000002</v>
      </c>
      <c r="L35" s="86">
        <f>'31.12.2020'!P36</f>
        <v>1.2</v>
      </c>
      <c r="M35" s="84">
        <v>1.1399999999999999</v>
      </c>
      <c r="N35" s="84">
        <v>2.78</v>
      </c>
      <c r="O35" s="84">
        <v>0.94</v>
      </c>
      <c r="P35" s="84">
        <v>2.06</v>
      </c>
      <c r="Q35" s="84">
        <v>6517</v>
      </c>
      <c r="R35" s="84">
        <v>5806</v>
      </c>
      <c r="S35" s="84">
        <v>0</v>
      </c>
      <c r="T35" s="84">
        <v>5329</v>
      </c>
      <c r="U35" s="84">
        <v>7493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4">
        <f t="shared" si="9"/>
        <v>0.95</v>
      </c>
      <c r="AH35" s="4">
        <f t="shared" si="10"/>
        <v>0.78000585480093676</v>
      </c>
      <c r="AI35" s="4">
        <f t="shared" si="11"/>
        <v>2.122851919561243</v>
      </c>
      <c r="AJ35" s="4">
        <f t="shared" si="12"/>
        <v>1.4646207974980454</v>
      </c>
    </row>
    <row r="36" spans="1:36" x14ac:dyDescent="0.35">
      <c r="A36" s="83" t="s">
        <v>41</v>
      </c>
      <c r="B36" s="84">
        <v>63.982999999999997</v>
      </c>
      <c r="C36" s="84">
        <v>39.924999999999997</v>
      </c>
      <c r="D36" s="84">
        <v>0</v>
      </c>
      <c r="E36" s="84">
        <v>56.715000000000003</v>
      </c>
      <c r="F36" s="84">
        <v>39.075000000000003</v>
      </c>
      <c r="G36" s="84">
        <v>0</v>
      </c>
      <c r="H36" s="84"/>
      <c r="I36" s="84">
        <v>0.89</v>
      </c>
      <c r="J36" s="86">
        <f>'31.12.2020'!N37</f>
        <v>2.5920000000000001</v>
      </c>
      <c r="K36" s="86">
        <v>2.1800000000000002</v>
      </c>
      <c r="L36" s="86">
        <f>'31.12.2020'!P37</f>
        <v>4.1760000000000002</v>
      </c>
      <c r="M36" s="84">
        <v>1.07</v>
      </c>
      <c r="N36" s="84">
        <v>1.26</v>
      </c>
      <c r="O36" s="84">
        <v>1.35</v>
      </c>
      <c r="P36" s="84">
        <v>1.59</v>
      </c>
      <c r="Q36" s="84">
        <v>57.072000000000003</v>
      </c>
      <c r="R36" s="84">
        <v>41.920999999999999</v>
      </c>
      <c r="S36" s="84">
        <v>0</v>
      </c>
      <c r="T36" s="84">
        <v>63.807000000000002</v>
      </c>
      <c r="U36" s="84">
        <v>51.774999999999999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4">
        <f t="shared" si="9"/>
        <v>0.89198693402935159</v>
      </c>
      <c r="AH36" s="4">
        <f t="shared" si="10"/>
        <v>1.125046284051838</v>
      </c>
      <c r="AI36" s="4">
        <f t="shared" si="11"/>
        <v>1.0499937382592361</v>
      </c>
      <c r="AJ36" s="4">
        <f t="shared" si="12"/>
        <v>1.3250159948816378</v>
      </c>
    </row>
    <row r="37" spans="1:36" x14ac:dyDescent="0.35">
      <c r="A37" s="83" t="s">
        <v>67</v>
      </c>
      <c r="B37" s="86">
        <v>1423.1279999999999</v>
      </c>
      <c r="C37" s="84">
        <v>744.68799999999999</v>
      </c>
      <c r="D37" s="84">
        <v>0</v>
      </c>
      <c r="E37" s="84">
        <v>1425.3440000000001</v>
      </c>
      <c r="F37" s="84">
        <v>959.87400000000002</v>
      </c>
      <c r="G37" s="84">
        <v>0</v>
      </c>
      <c r="H37" s="84">
        <v>1802.748</v>
      </c>
      <c r="I37" s="84">
        <v>0.57999999999999996</v>
      </c>
      <c r="J37" s="86">
        <f>'31.12.2020'!N38</f>
        <v>2.1480000000000001</v>
      </c>
      <c r="K37" s="86">
        <v>2.1800000000000002</v>
      </c>
      <c r="L37" s="86">
        <f>'31.12.2020'!P38</f>
        <v>1.9679999999999997</v>
      </c>
      <c r="M37" s="84">
        <v>0.69599999999999995</v>
      </c>
      <c r="N37" s="84">
        <v>0.69599999999999995</v>
      </c>
      <c r="O37" s="84">
        <v>1.2</v>
      </c>
      <c r="P37" s="84">
        <v>1.2</v>
      </c>
      <c r="Q37" s="84">
        <v>826.00599999999997</v>
      </c>
      <c r="R37" s="84">
        <v>432.24200000000002</v>
      </c>
      <c r="S37" s="84">
        <v>0</v>
      </c>
      <c r="T37" s="84">
        <v>1425.355</v>
      </c>
      <c r="U37" s="84">
        <v>1272.337</v>
      </c>
      <c r="V37" s="84"/>
      <c r="W37" s="84"/>
      <c r="X37" s="84"/>
      <c r="Y37" s="84"/>
      <c r="Z37" s="84"/>
      <c r="AA37" s="84"/>
      <c r="AB37" s="84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4">
        <f t="shared" si="9"/>
        <v>0.58041581642691309</v>
      </c>
      <c r="AH37" s="4">
        <f t="shared" si="10"/>
        <v>1.0000077174352295</v>
      </c>
      <c r="AI37" s="4">
        <f t="shared" si="11"/>
        <v>0.58043368497948133</v>
      </c>
      <c r="AJ37" s="4">
        <f t="shared" si="12"/>
        <v>1.3255250168251249</v>
      </c>
    </row>
    <row r="38" spans="1:36" x14ac:dyDescent="0.35">
      <c r="A38" s="83" t="s">
        <v>42</v>
      </c>
      <c r="B38" s="84">
        <v>69.224000000000004</v>
      </c>
      <c r="C38" s="84">
        <v>16.905999999999999</v>
      </c>
      <c r="D38" s="84">
        <v>3.0870000000000002</v>
      </c>
      <c r="E38" s="84">
        <v>75.018000000000001</v>
      </c>
      <c r="F38" s="84">
        <v>16.988</v>
      </c>
      <c r="G38" s="84">
        <v>17.923999999999999</v>
      </c>
      <c r="H38" s="84"/>
      <c r="I38" s="84">
        <v>0.80400000000000005</v>
      </c>
      <c r="J38" s="86">
        <f>'31.12.2020'!N39</f>
        <v>1.26</v>
      </c>
      <c r="K38" s="86">
        <v>2.1800000000000002</v>
      </c>
      <c r="L38" s="86">
        <f>'31.12.2020'!P39</f>
        <v>1.74</v>
      </c>
      <c r="M38" s="84">
        <v>0.96499999999999997</v>
      </c>
      <c r="N38" s="84">
        <v>1.1559999999999999</v>
      </c>
      <c r="O38" s="84">
        <v>1.0840000000000001</v>
      </c>
      <c r="P38" s="84">
        <v>1.262</v>
      </c>
      <c r="Q38" s="84">
        <v>55.219000000000001</v>
      </c>
      <c r="R38" s="84">
        <v>16.114000000000001</v>
      </c>
      <c r="S38" s="84">
        <v>2.863</v>
      </c>
      <c r="T38" s="84">
        <v>67.652000000000001</v>
      </c>
      <c r="U38" s="84">
        <v>17.904</v>
      </c>
      <c r="V38" s="84">
        <v>18.876999999999999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4">
        <f t="shared" si="9"/>
        <v>0.79768577372009708</v>
      </c>
      <c r="AH38" s="4">
        <f t="shared" si="10"/>
        <v>0.90181023221093604</v>
      </c>
      <c r="AI38" s="4">
        <f t="shared" si="11"/>
        <v>0.95315272684254126</v>
      </c>
      <c r="AJ38" s="4">
        <f t="shared" si="12"/>
        <v>1.0535346012832263</v>
      </c>
    </row>
    <row r="39" spans="1:36" x14ac:dyDescent="0.35">
      <c r="A39" s="83" t="s">
        <v>43</v>
      </c>
      <c r="B39" s="84">
        <v>122.01300000000001</v>
      </c>
      <c r="C39" s="84">
        <v>34.591000000000001</v>
      </c>
      <c r="D39" s="84">
        <v>0</v>
      </c>
      <c r="E39" s="84">
        <v>118.628</v>
      </c>
      <c r="F39" s="84">
        <v>52.676000000000002</v>
      </c>
      <c r="G39" s="84">
        <v>0</v>
      </c>
      <c r="H39" s="84"/>
      <c r="I39" s="84">
        <v>1.01</v>
      </c>
      <c r="J39" s="86">
        <f>'31.12.2020'!N40</f>
        <v>0.73919999999999997</v>
      </c>
      <c r="K39" s="86">
        <v>2.1800000000000002</v>
      </c>
      <c r="L39" s="86">
        <f>'31.12.2020'!P40</f>
        <v>1.296</v>
      </c>
      <c r="M39" s="84">
        <v>1.21</v>
      </c>
      <c r="N39" s="84">
        <v>1.21</v>
      </c>
      <c r="O39" s="84">
        <v>1.42</v>
      </c>
      <c r="P39" s="84">
        <v>1.42</v>
      </c>
      <c r="Q39" s="84">
        <v>122.947</v>
      </c>
      <c r="R39" s="84">
        <v>34.886000000000003</v>
      </c>
      <c r="S39" s="84">
        <v>0</v>
      </c>
      <c r="T39" s="84">
        <v>139.62799999999999</v>
      </c>
      <c r="U39" s="84">
        <v>61.500999999999998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4">
        <f t="shared" si="9"/>
        <v>1.0076549220165065</v>
      </c>
      <c r="AH39" s="4">
        <f t="shared" si="10"/>
        <v>1.1770239741039215</v>
      </c>
      <c r="AI39" s="4">
        <f t="shared" si="11"/>
        <v>1.0085282298863867</v>
      </c>
      <c r="AJ39" s="4">
        <f t="shared" si="12"/>
        <v>1.1675336016402156</v>
      </c>
    </row>
    <row r="40" spans="1:36" x14ac:dyDescent="0.35">
      <c r="A40" s="83" t="s">
        <v>44</v>
      </c>
      <c r="B40" s="84">
        <v>25.544</v>
      </c>
      <c r="C40" s="84">
        <v>8.86</v>
      </c>
      <c r="D40" s="84">
        <v>0</v>
      </c>
      <c r="E40" s="84">
        <v>24.933</v>
      </c>
      <c r="F40" s="84">
        <v>10.736000000000001</v>
      </c>
      <c r="G40" s="84">
        <v>0</v>
      </c>
      <c r="H40" s="84"/>
      <c r="I40" s="84">
        <v>0.77</v>
      </c>
      <c r="J40" s="86">
        <f>'31.12.2020'!N41</f>
        <v>1.5851999999999999</v>
      </c>
      <c r="K40" s="86">
        <v>2.1800000000000002</v>
      </c>
      <c r="L40" s="86">
        <f>'31.12.2020'!P41</f>
        <v>2.8632</v>
      </c>
      <c r="M40" s="84">
        <v>0.92</v>
      </c>
      <c r="N40" s="84">
        <v>0.92</v>
      </c>
      <c r="O40" s="84">
        <v>1.1399999999999999</v>
      </c>
      <c r="P40" s="84">
        <v>1.1399999999999999</v>
      </c>
      <c r="Q40" s="84">
        <v>19.747</v>
      </c>
      <c r="R40" s="84">
        <v>6.851</v>
      </c>
      <c r="S40" s="84">
        <v>0</v>
      </c>
      <c r="T40" s="84">
        <v>23.736000000000001</v>
      </c>
      <c r="U40" s="84">
        <v>10.506</v>
      </c>
      <c r="V40" s="84">
        <v>0</v>
      </c>
      <c r="W40" s="84"/>
      <c r="X40" s="84"/>
      <c r="Y40" s="84"/>
      <c r="Z40" s="84"/>
      <c r="AA40" s="84"/>
      <c r="AB40" s="84"/>
      <c r="AC40">
        <f t="shared" si="4"/>
        <v>0</v>
      </c>
      <c r="AD40">
        <f t="shared" si="5"/>
        <v>0</v>
      </c>
      <c r="AE40">
        <f t="shared" si="6"/>
        <v>0</v>
      </c>
      <c r="AF40">
        <f t="shared" si="7"/>
        <v>0</v>
      </c>
      <c r="AG40" s="4">
        <f t="shared" si="9"/>
        <v>0.7730582524271844</v>
      </c>
      <c r="AH40" s="4">
        <f t="shared" si="10"/>
        <v>0.9519913367825773</v>
      </c>
      <c r="AI40" s="4">
        <f t="shared" si="11"/>
        <v>0.77325056433408579</v>
      </c>
      <c r="AJ40" s="4">
        <f t="shared" si="12"/>
        <v>0.97857675111773468</v>
      </c>
    </row>
    <row r="41" spans="1:36" x14ac:dyDescent="0.35">
      <c r="A41" s="83" t="s">
        <v>68</v>
      </c>
      <c r="B41" s="84">
        <v>274.10300000000001</v>
      </c>
      <c r="C41" s="84">
        <v>56.46</v>
      </c>
      <c r="D41" s="84">
        <v>0</v>
      </c>
      <c r="E41" s="84">
        <v>267.08100000000002</v>
      </c>
      <c r="F41" s="84">
        <v>65.215000000000003</v>
      </c>
      <c r="G41" s="84">
        <v>0</v>
      </c>
      <c r="H41" s="84"/>
      <c r="I41" s="84">
        <v>1.25</v>
      </c>
      <c r="J41" s="86">
        <f>'31.12.2020'!N42</f>
        <v>1.4687999999999999</v>
      </c>
      <c r="K41" s="86">
        <v>2.1800000000000002</v>
      </c>
      <c r="L41" s="86">
        <f>'31.12.2020'!P42</f>
        <v>1.8719999999999999</v>
      </c>
      <c r="M41" s="84">
        <v>1.5</v>
      </c>
      <c r="N41" s="84">
        <v>1.76</v>
      </c>
      <c r="O41" s="84">
        <v>2.34</v>
      </c>
      <c r="P41" s="84">
        <v>2.64</v>
      </c>
      <c r="Q41" s="84">
        <v>343.35399999999998</v>
      </c>
      <c r="R41" s="84">
        <v>92.013000000000005</v>
      </c>
      <c r="S41" s="84">
        <v>0</v>
      </c>
      <c r="T41" s="84">
        <v>495.00299999999999</v>
      </c>
      <c r="U41" s="84">
        <v>120.42400000000001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4">
        <f t="shared" si="9"/>
        <v>1.2526459031823802</v>
      </c>
      <c r="AH41" s="4">
        <f t="shared" si="10"/>
        <v>1.8533815584036302</v>
      </c>
      <c r="AI41" s="4">
        <f t="shared" si="11"/>
        <v>1.629702444208289</v>
      </c>
      <c r="AJ41" s="4">
        <f t="shared" si="12"/>
        <v>1.8465690408648316</v>
      </c>
    </row>
    <row r="42" spans="1:36" x14ac:dyDescent="0.35">
      <c r="A42" s="83" t="s">
        <v>69</v>
      </c>
      <c r="B42" s="84">
        <v>243.86699999999999</v>
      </c>
      <c r="C42" s="84">
        <v>93.9</v>
      </c>
      <c r="D42" s="84">
        <v>0.112</v>
      </c>
      <c r="E42" s="84">
        <v>246.12700000000001</v>
      </c>
      <c r="F42" s="84">
        <v>183.131</v>
      </c>
      <c r="G42" s="84">
        <v>9.6000000000000002E-2</v>
      </c>
      <c r="H42" s="84"/>
      <c r="I42" s="84">
        <v>0.77</v>
      </c>
      <c r="J42" s="86">
        <f>'31.12.2020'!N43</f>
        <v>1.2</v>
      </c>
      <c r="K42" s="86">
        <v>2.1800000000000002</v>
      </c>
      <c r="L42" s="86">
        <f>'31.12.2020'!P43</f>
        <v>1.9559999999999997</v>
      </c>
      <c r="M42" s="84">
        <v>0.92</v>
      </c>
      <c r="N42" s="84">
        <v>0.92</v>
      </c>
      <c r="O42" s="84">
        <v>1.19</v>
      </c>
      <c r="P42" s="84">
        <v>1.19</v>
      </c>
      <c r="Q42" s="84">
        <v>184.74299999999999</v>
      </c>
      <c r="R42" s="84">
        <v>71.406000000000006</v>
      </c>
      <c r="S42" s="84">
        <v>8.5000000000000006E-2</v>
      </c>
      <c r="T42" s="84">
        <v>240.22800000000001</v>
      </c>
      <c r="U42" s="84">
        <v>236.751</v>
      </c>
      <c r="V42" s="84">
        <v>9.4E-2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4">
        <f t="shared" si="9"/>
        <v>0.75755637294098832</v>
      </c>
      <c r="AH42" s="4">
        <f t="shared" si="10"/>
        <v>0.97603269856618735</v>
      </c>
      <c r="AI42" s="4">
        <f t="shared" si="11"/>
        <v>0.76044728434504794</v>
      </c>
      <c r="AJ42" s="4">
        <f t="shared" si="12"/>
        <v>1.2926315444776151</v>
      </c>
    </row>
    <row r="43" spans="1:36" x14ac:dyDescent="0.35">
      <c r="A43" s="83" t="s">
        <v>45</v>
      </c>
      <c r="B43" s="84">
        <v>243.86699999999999</v>
      </c>
      <c r="C43" s="84">
        <v>93.9</v>
      </c>
      <c r="D43" s="84">
        <v>0.112</v>
      </c>
      <c r="E43" s="84">
        <v>246.12700000000001</v>
      </c>
      <c r="F43" s="84">
        <v>183.131</v>
      </c>
      <c r="G43" s="84">
        <v>9.6000000000000002E-2</v>
      </c>
      <c r="H43" s="84"/>
      <c r="I43" s="84">
        <v>0.77</v>
      </c>
      <c r="J43" s="86">
        <f>'31.12.2020'!N44</f>
        <v>1.0548</v>
      </c>
      <c r="K43" s="86">
        <v>2.1800000000000002</v>
      </c>
      <c r="L43" s="86">
        <f>'31.12.2020'!P44</f>
        <v>2.298</v>
      </c>
      <c r="M43" s="84">
        <v>0.92</v>
      </c>
      <c r="N43" s="84">
        <v>0.92</v>
      </c>
      <c r="O43" s="84">
        <v>1.19</v>
      </c>
      <c r="P43" s="84">
        <v>1.19</v>
      </c>
      <c r="Q43" s="84">
        <v>184.74299999999999</v>
      </c>
      <c r="R43" s="84">
        <v>71.406000000000006</v>
      </c>
      <c r="S43" s="84">
        <v>8.5000000000000006E-2</v>
      </c>
      <c r="T43" s="84">
        <v>240.22800000000001</v>
      </c>
      <c r="U43" s="84">
        <v>236.751</v>
      </c>
      <c r="V43" s="84">
        <v>9.4E-2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>
        <f t="shared" si="4"/>
        <v>0</v>
      </c>
      <c r="AD43">
        <f t="shared" si="5"/>
        <v>0</v>
      </c>
      <c r="AE43">
        <f t="shared" si="6"/>
        <v>0</v>
      </c>
      <c r="AF43">
        <f t="shared" si="7"/>
        <v>0</v>
      </c>
      <c r="AG43" s="4">
        <f t="shared" si="9"/>
        <v>0.75755637294098832</v>
      </c>
      <c r="AH43" s="4">
        <f t="shared" si="10"/>
        <v>0.97603269856618735</v>
      </c>
      <c r="AI43" s="4">
        <f t="shared" si="11"/>
        <v>0.76044728434504794</v>
      </c>
      <c r="AJ43" s="4">
        <f t="shared" si="12"/>
        <v>1.2926315444776151</v>
      </c>
    </row>
    <row r="44" spans="1:36" x14ac:dyDescent="0.35">
      <c r="A44" s="83" t="s">
        <v>87</v>
      </c>
      <c r="B44" s="84">
        <v>243.86699999999999</v>
      </c>
      <c r="C44" s="84">
        <v>93.9</v>
      </c>
      <c r="D44" s="84">
        <v>0.112</v>
      </c>
      <c r="E44" s="84">
        <v>246.12700000000001</v>
      </c>
      <c r="F44" s="84">
        <v>183.131</v>
      </c>
      <c r="G44" s="84">
        <v>9.6000000000000002E-2</v>
      </c>
      <c r="H44" s="84"/>
      <c r="I44" s="84">
        <v>0.77</v>
      </c>
      <c r="J44" s="86">
        <f>'31.12.2020'!N45</f>
        <v>1.7363999999999999</v>
      </c>
      <c r="K44" s="86">
        <v>2.1800000000000002</v>
      </c>
      <c r="L44" s="86">
        <f>'31.12.2020'!P45</f>
        <v>2.5715999999999997</v>
      </c>
      <c r="M44" s="84">
        <v>0.92</v>
      </c>
      <c r="N44" s="84">
        <v>0.92</v>
      </c>
      <c r="O44" s="84">
        <v>1.19</v>
      </c>
      <c r="P44" s="84">
        <v>1.19</v>
      </c>
      <c r="Q44" s="84">
        <v>184.74299999999999</v>
      </c>
      <c r="R44" s="84">
        <v>71.406000000000006</v>
      </c>
      <c r="S44" s="84">
        <v>8.5000000000000006E-2</v>
      </c>
      <c r="T44" s="84">
        <v>240.22800000000001</v>
      </c>
      <c r="U44" s="84">
        <v>236.751</v>
      </c>
      <c r="V44" s="84">
        <v>9.4E-2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>
        <f t="shared" si="4"/>
        <v>0</v>
      </c>
      <c r="AD44">
        <f t="shared" si="5"/>
        <v>0</v>
      </c>
      <c r="AE44">
        <f t="shared" si="6"/>
        <v>0</v>
      </c>
      <c r="AF44">
        <f t="shared" si="7"/>
        <v>0</v>
      </c>
      <c r="AG44" s="4">
        <f t="shared" si="9"/>
        <v>0.75755637294098832</v>
      </c>
      <c r="AH44" s="4">
        <f t="shared" si="10"/>
        <v>0.97603269856618735</v>
      </c>
      <c r="AI44" s="4">
        <f t="shared" si="11"/>
        <v>0.76044728434504794</v>
      </c>
      <c r="AJ44" s="4">
        <f t="shared" si="12"/>
        <v>1.2926315444776151</v>
      </c>
    </row>
    <row r="45" spans="1:36" x14ac:dyDescent="0.35">
      <c r="A45" s="83" t="s">
        <v>47</v>
      </c>
      <c r="J45" s="86">
        <f>'31.12.2020'!N46</f>
        <v>1.2696000000000001</v>
      </c>
      <c r="K45" s="4"/>
      <c r="L45" s="86">
        <f>'31.12.2020'!P46</f>
        <v>1.47</v>
      </c>
    </row>
    <row r="46" spans="1:36" x14ac:dyDescent="0.35">
      <c r="A46" s="88" t="s">
        <v>79</v>
      </c>
      <c r="J46" s="86">
        <f>'31.12.2020'!N47</f>
        <v>1.452</v>
      </c>
      <c r="L46" s="86">
        <f>'31.12.2020'!P47</f>
        <v>1.9559999999999997</v>
      </c>
    </row>
    <row r="47" spans="1:36" x14ac:dyDescent="0.35">
      <c r="A47" s="83" t="s">
        <v>88</v>
      </c>
      <c r="J47" s="86">
        <f>'31.12.2020'!N48</f>
        <v>1.1759999999999999</v>
      </c>
      <c r="L47" s="86">
        <f>'31.12.2020'!P48</f>
        <v>1.8479999999999999</v>
      </c>
    </row>
  </sheetData>
  <mergeCells count="3">
    <mergeCell ref="B2:D2"/>
    <mergeCell ref="E2:G2"/>
    <mergeCell ref="Z2:AB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47"/>
  <sheetViews>
    <sheetView zoomScale="87" zoomScaleNormal="87" workbookViewId="0">
      <pane xSplit="1" ySplit="3" topLeftCell="AO4" activePane="bottomRight" state="frozen"/>
      <selection pane="topRight" activeCell="B1" sqref="B1"/>
      <selection pane="bottomLeft" activeCell="A4" sqref="A4"/>
      <selection pane="bottomRight" activeCell="AQ4" sqref="AQ4"/>
    </sheetView>
  </sheetViews>
  <sheetFormatPr defaultRowHeight="14.5" x14ac:dyDescent="0.35"/>
  <cols>
    <col min="1" max="1" width="25.453125" style="3" hidden="1" customWidth="1"/>
    <col min="2" max="2" width="8.54296875" hidden="1" customWidth="1"/>
    <col min="3" max="27" width="9.08984375" hidden="1" customWidth="1"/>
    <col min="28" max="28" width="10.6328125" hidden="1" customWidth="1"/>
    <col min="29" max="29" width="15" hidden="1" customWidth="1"/>
    <col min="30" max="30" width="15.6328125" hidden="1" customWidth="1"/>
    <col min="31" max="31" width="18.6328125" hidden="1" customWidth="1"/>
    <col min="32" max="33" width="17.36328125" hidden="1" customWidth="1"/>
    <col min="34" max="34" width="17.6328125" hidden="1" customWidth="1"/>
    <col min="35" max="35" width="18.90625" hidden="1" customWidth="1"/>
    <col min="36" max="36" width="20.36328125" hidden="1" customWidth="1"/>
    <col min="37" max="40" width="9.08984375" hidden="1" customWidth="1"/>
    <col min="41" max="41" width="25.453125" style="3" customWidth="1"/>
    <col min="42" max="42" width="14.36328125" customWidth="1"/>
    <col min="43" max="43" width="13.36328125" customWidth="1"/>
  </cols>
  <sheetData>
    <row r="1" spans="1:43" x14ac:dyDescent="0.35">
      <c r="AC1" s="6" t="s">
        <v>0</v>
      </c>
      <c r="AD1" s="7"/>
      <c r="AE1" s="6" t="s">
        <v>0</v>
      </c>
      <c r="AF1" s="7"/>
      <c r="AG1" s="14" t="s">
        <v>1</v>
      </c>
      <c r="AH1" s="14"/>
      <c r="AI1" s="16" t="s">
        <v>2</v>
      </c>
      <c r="AJ1" s="17"/>
      <c r="AK1" s="9"/>
      <c r="AL1" s="10"/>
      <c r="AM1" s="10"/>
      <c r="AN1" s="11"/>
    </row>
    <row r="2" spans="1:43" ht="28.75" customHeight="1" x14ac:dyDescent="0.35">
      <c r="A2" s="1"/>
      <c r="B2" s="129" t="s">
        <v>6</v>
      </c>
      <c r="C2" s="130"/>
      <c r="D2" s="131"/>
      <c r="E2" s="129" t="s">
        <v>7</v>
      </c>
      <c r="F2" s="130"/>
      <c r="G2" s="130"/>
      <c r="H2" s="22"/>
      <c r="I2" s="21" t="s">
        <v>8</v>
      </c>
      <c r="J2" s="22"/>
      <c r="K2" s="20" t="s">
        <v>9</v>
      </c>
      <c r="L2" s="22"/>
      <c r="M2" s="20" t="s">
        <v>10</v>
      </c>
      <c r="N2" s="22"/>
      <c r="O2" s="20" t="s">
        <v>11</v>
      </c>
      <c r="P2" s="22"/>
      <c r="Q2" s="20" t="s">
        <v>12</v>
      </c>
      <c r="R2" s="21"/>
      <c r="S2" s="22"/>
      <c r="T2" s="20" t="s">
        <v>13</v>
      </c>
      <c r="U2" s="21"/>
      <c r="V2" s="22"/>
      <c r="W2" s="20" t="s">
        <v>14</v>
      </c>
      <c r="X2" s="21"/>
      <c r="Y2" s="22"/>
      <c r="Z2" s="132" t="s">
        <v>15</v>
      </c>
      <c r="AA2" s="133"/>
      <c r="AB2" s="134"/>
      <c r="AC2" s="6" t="s">
        <v>16</v>
      </c>
      <c r="AD2" s="7"/>
      <c r="AE2" s="6" t="s">
        <v>17</v>
      </c>
      <c r="AF2" s="7"/>
      <c r="AG2" s="14" t="s">
        <v>16</v>
      </c>
      <c r="AH2" s="14"/>
      <c r="AI2" s="14" t="s">
        <v>16</v>
      </c>
      <c r="AJ2" s="14"/>
      <c r="AK2" s="9" t="s">
        <v>16</v>
      </c>
      <c r="AL2" s="11"/>
      <c r="AM2" s="9" t="s">
        <v>17</v>
      </c>
      <c r="AN2" s="11"/>
      <c r="AO2" s="1"/>
      <c r="AP2" s="141" t="s">
        <v>52</v>
      </c>
      <c r="AQ2" s="143" t="s">
        <v>53</v>
      </c>
    </row>
    <row r="3" spans="1:43" ht="21" x14ac:dyDescent="0.5">
      <c r="A3" s="2">
        <v>41455</v>
      </c>
      <c r="B3" s="23" t="s">
        <v>18</v>
      </c>
      <c r="C3" s="23" t="s">
        <v>19</v>
      </c>
      <c r="D3" s="23" t="s">
        <v>20</v>
      </c>
      <c r="E3" s="5" t="s">
        <v>18</v>
      </c>
      <c r="F3" s="5" t="s">
        <v>21</v>
      </c>
      <c r="G3" s="5" t="s">
        <v>20</v>
      </c>
      <c r="H3" s="5" t="s">
        <v>22</v>
      </c>
      <c r="I3" s="23" t="s">
        <v>18</v>
      </c>
      <c r="J3" s="23" t="s">
        <v>19</v>
      </c>
      <c r="K3" s="23" t="s">
        <v>18</v>
      </c>
      <c r="L3" s="23" t="s">
        <v>19</v>
      </c>
      <c r="M3" s="23" t="s">
        <v>18</v>
      </c>
      <c r="N3" s="23" t="s">
        <v>19</v>
      </c>
      <c r="O3" s="23" t="s">
        <v>18</v>
      </c>
      <c r="P3" s="23" t="s">
        <v>19</v>
      </c>
      <c r="Q3" s="23" t="s">
        <v>18</v>
      </c>
      <c r="R3" s="23" t="s">
        <v>19</v>
      </c>
      <c r="S3" s="23" t="s">
        <v>23</v>
      </c>
      <c r="T3" s="23" t="s">
        <v>18</v>
      </c>
      <c r="U3" s="23" t="s">
        <v>19</v>
      </c>
      <c r="V3" s="23" t="s">
        <v>23</v>
      </c>
      <c r="W3" s="23" t="s">
        <v>18</v>
      </c>
      <c r="X3" s="23" t="s">
        <v>19</v>
      </c>
      <c r="Y3" s="23" t="s">
        <v>23</v>
      </c>
      <c r="Z3" s="23" t="s">
        <v>18</v>
      </c>
      <c r="AA3" s="23" t="s">
        <v>19</v>
      </c>
      <c r="AB3" s="23" t="s">
        <v>23</v>
      </c>
      <c r="AC3" s="8" t="s">
        <v>24</v>
      </c>
      <c r="AD3" s="8" t="s">
        <v>25</v>
      </c>
      <c r="AE3" s="8" t="s">
        <v>24</v>
      </c>
      <c r="AF3" s="8" t="s">
        <v>25</v>
      </c>
      <c r="AG3" s="15" t="s">
        <v>24</v>
      </c>
      <c r="AH3" s="15" t="s">
        <v>25</v>
      </c>
      <c r="AI3" s="15" t="s">
        <v>24</v>
      </c>
      <c r="AJ3" s="15" t="s">
        <v>25</v>
      </c>
      <c r="AK3" s="12" t="s">
        <v>24</v>
      </c>
      <c r="AL3" s="12" t="s">
        <v>25</v>
      </c>
      <c r="AM3" s="12" t="s">
        <v>24</v>
      </c>
      <c r="AN3" s="12" t="s">
        <v>25</v>
      </c>
      <c r="AO3" s="2"/>
      <c r="AP3" s="142"/>
      <c r="AQ3" s="144"/>
    </row>
    <row r="4" spans="1:43" x14ac:dyDescent="0.35">
      <c r="A4" s="19" t="s">
        <v>54</v>
      </c>
      <c r="B4" s="24">
        <v>199.876</v>
      </c>
      <c r="C4" s="24">
        <v>69.174000000000007</v>
      </c>
      <c r="D4" s="24">
        <v>0</v>
      </c>
      <c r="E4" s="24">
        <v>198.52099999999999</v>
      </c>
      <c r="F4" s="24">
        <v>64.786000000000001</v>
      </c>
      <c r="G4" s="24">
        <v>0</v>
      </c>
      <c r="H4" s="24">
        <v>0</v>
      </c>
      <c r="I4" s="24">
        <v>1.33</v>
      </c>
      <c r="J4" s="24">
        <v>1.99</v>
      </c>
      <c r="K4" s="24">
        <v>2.1800000000000002</v>
      </c>
      <c r="L4" s="24">
        <v>3.07</v>
      </c>
      <c r="M4" s="24">
        <v>1.6</v>
      </c>
      <c r="N4" s="24">
        <v>2.38</v>
      </c>
      <c r="O4" s="24">
        <v>2.62</v>
      </c>
      <c r="P4" s="24">
        <v>3.68</v>
      </c>
      <c r="Q4" s="24">
        <v>267.30900000000003</v>
      </c>
      <c r="R4" s="24">
        <v>141.41499999999999</v>
      </c>
      <c r="S4" s="24">
        <v>0</v>
      </c>
      <c r="T4" s="24">
        <v>432.971</v>
      </c>
      <c r="U4" s="24">
        <v>198.88200000000001</v>
      </c>
      <c r="V4" s="24">
        <v>0</v>
      </c>
      <c r="W4" s="24">
        <v>0.104</v>
      </c>
      <c r="X4" s="24">
        <v>0.61399999999999999</v>
      </c>
      <c r="Y4" s="24">
        <v>0</v>
      </c>
      <c r="Z4" s="24">
        <v>0.10299999999999999</v>
      </c>
      <c r="AA4" s="24">
        <v>0.61499999999999999</v>
      </c>
      <c r="AB4" s="24">
        <v>0</v>
      </c>
      <c r="AC4" s="24">
        <f t="shared" ref="AC4:AC18" si="0">W4/B4</f>
        <v>5.2032260001200746E-4</v>
      </c>
      <c r="AD4" s="24">
        <f t="shared" ref="AD4:AD18" si="1">Z4/E4</f>
        <v>5.1883679812211305E-4</v>
      </c>
      <c r="AE4" s="24">
        <f>(X4+Y4)/(C4+D4)</f>
        <v>8.8761673461127E-3</v>
      </c>
      <c r="AF4" s="24">
        <f>(AA4+AB4)/(F4+G4)</f>
        <v>9.4927916525175196E-3</v>
      </c>
      <c r="AG4" s="24">
        <f t="shared" ref="AG4:AG42" si="2">I4+AC4</f>
        <v>1.3305203226000122</v>
      </c>
      <c r="AH4" s="24">
        <f t="shared" ref="AH4:AH42" si="3">K4+AD4</f>
        <v>2.1805188367981221</v>
      </c>
      <c r="AI4" s="26">
        <f>AG4*1.2</f>
        <v>1.5966243871200145</v>
      </c>
      <c r="AJ4" s="26">
        <f>AH4*1.2</f>
        <v>2.6166226041577465</v>
      </c>
      <c r="AK4" s="26">
        <f t="shared" ref="AK4:AK18" si="4">(Q4+W4)/B4</f>
        <v>1.3378944945866438</v>
      </c>
      <c r="AL4" s="26">
        <f t="shared" ref="AL4:AL18" si="5">(T4+Z4)/E4</f>
        <v>2.1815022088343299</v>
      </c>
      <c r="AM4" s="26">
        <f>(R4+X4)/C4</f>
        <v>2.0532136351808479</v>
      </c>
      <c r="AN4" s="26">
        <f>(U4+V4+AA4+AB4)/(F4+G4)</f>
        <v>3.0793226931744515</v>
      </c>
      <c r="AO4" s="37" t="s">
        <v>72</v>
      </c>
      <c r="AP4" s="26">
        <f>'31.12.2020'!M5+'31.12.2020'!O5</f>
        <v>3.984</v>
      </c>
      <c r="AQ4" s="26">
        <f>'31.12.2020'!N5+'31.12.2020'!P5</f>
        <v>4.1099999999999994</v>
      </c>
    </row>
    <row r="5" spans="1:43" x14ac:dyDescent="0.35">
      <c r="A5" s="19" t="s">
        <v>55</v>
      </c>
      <c r="B5" s="24">
        <v>190.68600000000001</v>
      </c>
      <c r="C5" s="24">
        <v>108.126</v>
      </c>
      <c r="D5" s="24">
        <v>0</v>
      </c>
      <c r="E5" s="24">
        <v>182.72499999999999</v>
      </c>
      <c r="F5" s="24">
        <v>92.804000000000002</v>
      </c>
      <c r="G5" s="24">
        <v>0</v>
      </c>
      <c r="H5" s="24"/>
      <c r="I5" s="24">
        <v>0.9</v>
      </c>
      <c r="J5" s="24">
        <v>0.9</v>
      </c>
      <c r="K5" s="24">
        <v>1.0900000000000001</v>
      </c>
      <c r="L5" s="24">
        <v>1.0900000000000001</v>
      </c>
      <c r="M5" s="24">
        <v>1.08</v>
      </c>
      <c r="N5" s="24">
        <v>1.08</v>
      </c>
      <c r="O5" s="24">
        <v>1.3080000000000001</v>
      </c>
      <c r="P5" s="24">
        <v>1.3080000000000001</v>
      </c>
      <c r="Q5" s="24">
        <v>159.125</v>
      </c>
      <c r="R5" s="24">
        <v>84.135999999999996</v>
      </c>
      <c r="S5" s="24">
        <v>0</v>
      </c>
      <c r="T5" s="24">
        <v>192.10599999999999</v>
      </c>
      <c r="U5" s="24">
        <v>120.03400000000001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f t="shared" si="0"/>
        <v>0</v>
      </c>
      <c r="AD5" s="24">
        <f t="shared" si="1"/>
        <v>0</v>
      </c>
      <c r="AE5" s="24">
        <f>(X5+Y5)/(C5+D5)</f>
        <v>0</v>
      </c>
      <c r="AF5" s="24">
        <f>(AA5+AB5)/(F5+G5)</f>
        <v>0</v>
      </c>
      <c r="AG5" s="24">
        <f t="shared" si="2"/>
        <v>0.9</v>
      </c>
      <c r="AH5" s="24">
        <f t="shared" si="3"/>
        <v>1.0900000000000001</v>
      </c>
      <c r="AI5" s="26">
        <f t="shared" ref="AI5:AJ42" si="6">AG5*1.2</f>
        <v>1.08</v>
      </c>
      <c r="AJ5" s="26">
        <f t="shared" si="6"/>
        <v>1.3080000000000001</v>
      </c>
      <c r="AK5" s="26">
        <f t="shared" si="4"/>
        <v>0.83448706250065552</v>
      </c>
      <c r="AL5" s="26">
        <f t="shared" si="5"/>
        <v>1.0513394445204542</v>
      </c>
      <c r="AM5" s="26">
        <f>(R5+X5)/C5</f>
        <v>0.77812921961415382</v>
      </c>
      <c r="AN5" s="26">
        <f>(U5+V5+AA5+AB5)/(F5+G5)</f>
        <v>1.2934140769794407</v>
      </c>
      <c r="AO5" s="37" t="s">
        <v>55</v>
      </c>
      <c r="AP5" s="26">
        <f>'31.12.2020'!M6+'31.12.2020'!O6</f>
        <v>3.2291999999999996</v>
      </c>
      <c r="AQ5" s="26">
        <f>'31.12.2020'!N6+'31.12.2020'!P6</f>
        <v>3.6132</v>
      </c>
    </row>
    <row r="6" spans="1:43" s="13" customFormat="1" x14ac:dyDescent="0.35">
      <c r="A6" s="30" t="s">
        <v>56</v>
      </c>
      <c r="B6" s="28">
        <v>44.539000000000001</v>
      </c>
      <c r="C6" s="28">
        <v>0</v>
      </c>
      <c r="D6" s="28">
        <v>0</v>
      </c>
      <c r="E6" s="28">
        <v>43.347999999999999</v>
      </c>
      <c r="F6" s="28">
        <v>0</v>
      </c>
      <c r="G6" s="28">
        <v>0</v>
      </c>
      <c r="H6" s="28"/>
      <c r="I6" s="28">
        <v>0.73</v>
      </c>
      <c r="J6" s="28"/>
      <c r="K6" s="28">
        <v>0.59</v>
      </c>
      <c r="L6" s="28"/>
      <c r="M6" s="28">
        <v>0.88</v>
      </c>
      <c r="N6" s="28"/>
      <c r="O6" s="28">
        <v>0.71</v>
      </c>
      <c r="P6" s="28"/>
      <c r="Q6" s="28">
        <v>32.47</v>
      </c>
      <c r="R6" s="28"/>
      <c r="S6" s="28"/>
      <c r="T6" s="28">
        <v>25.533000000000001</v>
      </c>
      <c r="U6" s="28"/>
      <c r="V6" s="28"/>
      <c r="W6" s="28">
        <v>7.8680000000000003</v>
      </c>
      <c r="X6" s="28"/>
      <c r="Y6" s="28"/>
      <c r="Z6" s="28">
        <v>5.8470000000000004</v>
      </c>
      <c r="AA6" s="28"/>
      <c r="AB6" s="28"/>
      <c r="AC6" s="28">
        <f t="shared" si="0"/>
        <v>0.17665416825703317</v>
      </c>
      <c r="AD6" s="28">
        <f t="shared" si="1"/>
        <v>0.13488511580695767</v>
      </c>
      <c r="AE6" s="28"/>
      <c r="AF6" s="28"/>
      <c r="AG6" s="24">
        <f t="shared" si="2"/>
        <v>0.90665416825703316</v>
      </c>
      <c r="AH6" s="24">
        <f t="shared" si="3"/>
        <v>0.72488511580695758</v>
      </c>
      <c r="AI6" s="26">
        <f t="shared" si="6"/>
        <v>1.0879850019084398</v>
      </c>
      <c r="AJ6" s="26">
        <f t="shared" si="6"/>
        <v>0.86986213896834907</v>
      </c>
      <c r="AK6" s="29">
        <f t="shared" si="4"/>
        <v>0.90567816969397608</v>
      </c>
      <c r="AL6" s="29">
        <f t="shared" si="5"/>
        <v>0.72390883085724844</v>
      </c>
      <c r="AM6" s="29"/>
      <c r="AN6" s="29"/>
      <c r="AO6" s="37" t="s">
        <v>73</v>
      </c>
      <c r="AP6" s="26">
        <f>'31.12.2020'!M7+'31.12.2020'!O7</f>
        <v>1.7759999999999998</v>
      </c>
      <c r="AQ6" s="26">
        <f>'31.12.2020'!N7+'31.12.2020'!P7</f>
        <v>0</v>
      </c>
    </row>
    <row r="7" spans="1:43" x14ac:dyDescent="0.35">
      <c r="A7" s="19" t="s">
        <v>26</v>
      </c>
      <c r="B7" s="24">
        <v>197.69200000000001</v>
      </c>
      <c r="C7" s="24">
        <v>90.843000000000004</v>
      </c>
      <c r="D7" s="24">
        <v>0</v>
      </c>
      <c r="E7" s="24">
        <v>189.559</v>
      </c>
      <c r="F7" s="24">
        <v>85.828999999999994</v>
      </c>
      <c r="G7" s="24">
        <v>0</v>
      </c>
      <c r="H7" s="24"/>
      <c r="I7" s="25">
        <f>Q7/B7</f>
        <v>0.79925338405195956</v>
      </c>
      <c r="J7" s="25">
        <f>R7/C7</f>
        <v>0.80154772519621764</v>
      </c>
      <c r="K7" s="25">
        <f>T7/E7</f>
        <v>1.0993674792544803</v>
      </c>
      <c r="L7" s="25">
        <f>U7/F7</f>
        <v>1.6965011825839753</v>
      </c>
      <c r="M7" s="26">
        <f t="shared" ref="M7:P8" si="7">I7*1.2</f>
        <v>0.95910406086235145</v>
      </c>
      <c r="N7" s="26">
        <f t="shared" si="7"/>
        <v>0.96185727023546108</v>
      </c>
      <c r="O7" s="26">
        <f t="shared" si="7"/>
        <v>1.3192409751053764</v>
      </c>
      <c r="P7" s="26">
        <f t="shared" si="7"/>
        <v>2.0358014191007703</v>
      </c>
      <c r="Q7" s="24">
        <v>158.006</v>
      </c>
      <c r="R7" s="24">
        <v>72.814999999999998</v>
      </c>
      <c r="S7" s="24">
        <v>0</v>
      </c>
      <c r="T7" s="24">
        <v>208.39500000000001</v>
      </c>
      <c r="U7" s="24">
        <v>145.60900000000001</v>
      </c>
      <c r="V7" s="24">
        <v>0</v>
      </c>
      <c r="W7" s="24"/>
      <c r="X7" s="24"/>
      <c r="Y7" s="24"/>
      <c r="Z7" s="24"/>
      <c r="AA7" s="24"/>
      <c r="AB7" s="24"/>
      <c r="AC7" s="24">
        <f t="shared" si="0"/>
        <v>0</v>
      </c>
      <c r="AD7" s="24">
        <f t="shared" si="1"/>
        <v>0</v>
      </c>
      <c r="AE7" s="24">
        <f t="shared" ref="AE7:AE18" si="8">(X7+Y7)/(C7+D7)</f>
        <v>0</v>
      </c>
      <c r="AF7" s="24">
        <f t="shared" ref="AF7:AF18" si="9">(AA7+AB7)/(F7+G7)</f>
        <v>0</v>
      </c>
      <c r="AG7" s="24">
        <f t="shared" si="2"/>
        <v>0.79925338405195956</v>
      </c>
      <c r="AH7" s="24">
        <f t="shared" si="3"/>
        <v>1.0993674792544803</v>
      </c>
      <c r="AI7" s="26">
        <f t="shared" si="6"/>
        <v>0.95910406086235145</v>
      </c>
      <c r="AJ7" s="26">
        <f t="shared" si="6"/>
        <v>1.3192409751053764</v>
      </c>
      <c r="AK7" s="26">
        <f t="shared" si="4"/>
        <v>0.79925338405195956</v>
      </c>
      <c r="AL7" s="26">
        <f t="shared" si="5"/>
        <v>1.0993674792544803</v>
      </c>
      <c r="AM7" s="26">
        <f t="shared" ref="AM7:AM18" si="10">(R7+X7)/C7</f>
        <v>0.80154772519621764</v>
      </c>
      <c r="AN7" s="26">
        <f t="shared" ref="AN7:AN18" si="11">(U7+V7+AA7+AB7)/(F7+G7)</f>
        <v>1.6965011825839753</v>
      </c>
      <c r="AO7" s="37" t="s">
        <v>84</v>
      </c>
      <c r="AP7" s="25">
        <f>'31.12.2020'!M8+'31.12.2020'!O8</f>
        <v>2.8788</v>
      </c>
      <c r="AQ7" s="25">
        <f>'31.12.2020'!N8+'31.12.2020'!P8</f>
        <v>2.8788</v>
      </c>
    </row>
    <row r="8" spans="1:43" x14ac:dyDescent="0.35">
      <c r="A8" s="19" t="s">
        <v>26</v>
      </c>
      <c r="B8" s="24">
        <v>197.69200000000001</v>
      </c>
      <c r="C8" s="24">
        <v>90.843000000000004</v>
      </c>
      <c r="D8" s="24">
        <v>0</v>
      </c>
      <c r="E8" s="24">
        <v>189.559</v>
      </c>
      <c r="F8" s="24">
        <v>85.828999999999994</v>
      </c>
      <c r="G8" s="24">
        <v>0</v>
      </c>
      <c r="H8" s="24"/>
      <c r="I8" s="25">
        <f>Q8/B8</f>
        <v>0.79925338405195956</v>
      </c>
      <c r="J8" s="25">
        <f>R8/C8</f>
        <v>0.80154772519621764</v>
      </c>
      <c r="K8" s="25">
        <f>T8/E8</f>
        <v>1.0993674792544803</v>
      </c>
      <c r="L8" s="25">
        <f>U8/F8</f>
        <v>1.6965011825839753</v>
      </c>
      <c r="M8" s="26">
        <f t="shared" si="7"/>
        <v>0.95910406086235145</v>
      </c>
      <c r="N8" s="26">
        <f t="shared" si="7"/>
        <v>0.96185727023546108</v>
      </c>
      <c r="O8" s="26">
        <f t="shared" si="7"/>
        <v>1.3192409751053764</v>
      </c>
      <c r="P8" s="26">
        <f t="shared" si="7"/>
        <v>2.0358014191007703</v>
      </c>
      <c r="Q8" s="24">
        <v>158.006</v>
      </c>
      <c r="R8" s="24">
        <v>72.814999999999998</v>
      </c>
      <c r="S8" s="24">
        <v>0</v>
      </c>
      <c r="T8" s="24">
        <v>208.39500000000001</v>
      </c>
      <c r="U8" s="24">
        <v>145.60900000000001</v>
      </c>
      <c r="V8" s="24">
        <v>0</v>
      </c>
      <c r="W8" s="24"/>
      <c r="X8" s="24"/>
      <c r="Y8" s="24"/>
      <c r="Z8" s="24"/>
      <c r="AA8" s="24"/>
      <c r="AB8" s="24"/>
      <c r="AC8" s="24">
        <f t="shared" ref="AC8" si="12">W8/B8</f>
        <v>0</v>
      </c>
      <c r="AD8" s="24">
        <f t="shared" ref="AD8" si="13">Z8/E8</f>
        <v>0</v>
      </c>
      <c r="AE8" s="24">
        <f t="shared" ref="AE8" si="14">(X8+Y8)/(C8+D8)</f>
        <v>0</v>
      </c>
      <c r="AF8" s="24">
        <f t="shared" ref="AF8" si="15">(AA8+AB8)/(F8+G8)</f>
        <v>0</v>
      </c>
      <c r="AG8" s="24">
        <f t="shared" ref="AG8" si="16">I8+AC8</f>
        <v>0.79925338405195956</v>
      </c>
      <c r="AH8" s="24">
        <f t="shared" ref="AH8" si="17">K8+AD8</f>
        <v>1.0993674792544803</v>
      </c>
      <c r="AI8" s="26">
        <f t="shared" ref="AI8" si="18">AG8*1.2</f>
        <v>0.95910406086235145</v>
      </c>
      <c r="AJ8" s="26">
        <f t="shared" ref="AJ8" si="19">AH8*1.2</f>
        <v>1.3192409751053764</v>
      </c>
      <c r="AK8" s="26">
        <f t="shared" ref="AK8" si="20">(Q8+W8)/B8</f>
        <v>0.79925338405195956</v>
      </c>
      <c r="AL8" s="26">
        <f t="shared" ref="AL8" si="21">(T8+Z8)/E8</f>
        <v>1.0993674792544803</v>
      </c>
      <c r="AM8" s="26">
        <f t="shared" ref="AM8" si="22">(R8+X8)/C8</f>
        <v>0.80154772519621764</v>
      </c>
      <c r="AN8" s="26">
        <f t="shared" ref="AN8" si="23">(U8+V8+AA8+AB8)/(F8+G8)</f>
        <v>1.6965011825839753</v>
      </c>
      <c r="AO8" s="37" t="s">
        <v>27</v>
      </c>
      <c r="AP8" s="26">
        <f>'31.12.2020'!M9+'31.12.2020'!O9</f>
        <v>6</v>
      </c>
      <c r="AQ8" s="26">
        <f>'31.12.2020'!N9+'31.12.2020'!P9</f>
        <v>6</v>
      </c>
    </row>
    <row r="9" spans="1:43" x14ac:dyDescent="0.35">
      <c r="A9" s="19" t="s">
        <v>57</v>
      </c>
      <c r="B9" s="24">
        <v>21.403300000000002</v>
      </c>
      <c r="C9" s="24">
        <v>7.2202000000000002</v>
      </c>
      <c r="D9" s="24">
        <v>0</v>
      </c>
      <c r="E9" s="24">
        <v>20.667999999999999</v>
      </c>
      <c r="F9" s="24">
        <v>6.8114999999999997</v>
      </c>
      <c r="G9" s="24">
        <v>0</v>
      </c>
      <c r="H9" s="24"/>
      <c r="I9" s="24">
        <v>0.88</v>
      </c>
      <c r="J9" s="24">
        <v>1.05</v>
      </c>
      <c r="K9" s="24">
        <v>1.3</v>
      </c>
      <c r="L9" s="24">
        <v>1.56</v>
      </c>
      <c r="M9" s="24">
        <v>1.06</v>
      </c>
      <c r="N9" s="24">
        <v>1.26</v>
      </c>
      <c r="O9" s="24">
        <v>1.56</v>
      </c>
      <c r="P9" s="24">
        <v>1.87</v>
      </c>
      <c r="Q9" s="24">
        <v>18.835599999999999</v>
      </c>
      <c r="R9" s="24">
        <v>7.5952000000000002</v>
      </c>
      <c r="S9" s="24">
        <v>0</v>
      </c>
      <c r="T9" s="24">
        <v>26.8597</v>
      </c>
      <c r="U9" s="24">
        <v>10.6469</v>
      </c>
      <c r="V9" s="24">
        <v>0</v>
      </c>
      <c r="W9" s="24"/>
      <c r="X9" s="24"/>
      <c r="Y9" s="24"/>
      <c r="Z9" s="24"/>
      <c r="AA9" s="24"/>
      <c r="AB9" s="24"/>
      <c r="AC9" s="24">
        <f t="shared" si="0"/>
        <v>0</v>
      </c>
      <c r="AD9" s="24">
        <f t="shared" si="1"/>
        <v>0</v>
      </c>
      <c r="AE9" s="24">
        <f t="shared" si="8"/>
        <v>0</v>
      </c>
      <c r="AF9" s="24">
        <f t="shared" si="9"/>
        <v>0</v>
      </c>
      <c r="AG9" s="24">
        <f t="shared" si="2"/>
        <v>0.88</v>
      </c>
      <c r="AH9" s="24">
        <f t="shared" si="3"/>
        <v>1.3</v>
      </c>
      <c r="AI9" s="26">
        <f t="shared" si="6"/>
        <v>1.056</v>
      </c>
      <c r="AJ9" s="26">
        <f t="shared" si="6"/>
        <v>1.56</v>
      </c>
      <c r="AK9" s="26">
        <f t="shared" si="4"/>
        <v>0.88003251834997398</v>
      </c>
      <c r="AL9" s="26">
        <f t="shared" si="5"/>
        <v>1.2995790594155217</v>
      </c>
      <c r="AM9" s="26">
        <f t="shared" si="10"/>
        <v>1.0519376194565246</v>
      </c>
      <c r="AN9" s="26">
        <f t="shared" si="11"/>
        <v>1.5630771489392941</v>
      </c>
      <c r="AO9" s="37" t="s">
        <v>57</v>
      </c>
      <c r="AP9" s="26">
        <f>'31.12.2020'!M10+'31.12.2020'!O10</f>
        <v>4.38</v>
      </c>
      <c r="AQ9" s="26">
        <f>'31.12.2020'!N10+'31.12.2020'!P10</f>
        <v>4.38</v>
      </c>
    </row>
    <row r="10" spans="1:43" x14ac:dyDescent="0.35">
      <c r="A10" s="19" t="s">
        <v>58</v>
      </c>
      <c r="B10" s="24">
        <v>920.88</v>
      </c>
      <c r="C10" s="24">
        <v>139.12299999999999</v>
      </c>
      <c r="D10" s="24">
        <v>0</v>
      </c>
      <c r="E10" s="24">
        <v>810.15499999999997</v>
      </c>
      <c r="F10" s="24">
        <v>138.42400000000001</v>
      </c>
      <c r="G10" s="24">
        <v>0</v>
      </c>
      <c r="H10" s="24"/>
      <c r="I10" s="24">
        <v>0.61</v>
      </c>
      <c r="J10" s="24">
        <v>0.71</v>
      </c>
      <c r="K10" s="24">
        <v>0.8</v>
      </c>
      <c r="L10" s="24">
        <v>0.84</v>
      </c>
      <c r="M10" s="24">
        <v>0.73199999999999998</v>
      </c>
      <c r="N10" s="24">
        <v>0.85199999999999998</v>
      </c>
      <c r="O10" s="24">
        <v>0.96</v>
      </c>
      <c r="P10" s="24">
        <v>1.008</v>
      </c>
      <c r="Q10" s="24">
        <v>559.827</v>
      </c>
      <c r="R10" s="24">
        <v>99.11</v>
      </c>
      <c r="S10" s="24">
        <v>0</v>
      </c>
      <c r="T10" s="24">
        <v>644.548</v>
      </c>
      <c r="U10" s="24">
        <v>116.55200000000001</v>
      </c>
      <c r="V10" s="24">
        <v>0</v>
      </c>
      <c r="W10" s="24">
        <v>10.1</v>
      </c>
      <c r="X10" s="24">
        <v>14.377000000000001</v>
      </c>
      <c r="Y10" s="24">
        <v>0</v>
      </c>
      <c r="Z10" s="24">
        <v>0</v>
      </c>
      <c r="AA10" s="24">
        <v>0</v>
      </c>
      <c r="AB10" s="24">
        <v>0</v>
      </c>
      <c r="AC10" s="24">
        <f t="shared" si="0"/>
        <v>1.0967769959169489E-2</v>
      </c>
      <c r="AD10" s="24">
        <f t="shared" si="1"/>
        <v>0</v>
      </c>
      <c r="AE10" s="24">
        <f t="shared" si="8"/>
        <v>0.10334020974245813</v>
      </c>
      <c r="AF10" s="24">
        <f t="shared" si="9"/>
        <v>0</v>
      </c>
      <c r="AG10" s="24">
        <f t="shared" si="2"/>
        <v>0.62096776995916947</v>
      </c>
      <c r="AH10" s="24">
        <f t="shared" si="3"/>
        <v>0.8</v>
      </c>
      <c r="AI10" s="26">
        <f t="shared" si="6"/>
        <v>0.74516132395100332</v>
      </c>
      <c r="AJ10" s="26">
        <f t="shared" si="6"/>
        <v>0.96</v>
      </c>
      <c r="AK10" s="26">
        <f t="shared" si="4"/>
        <v>0.61889388411085056</v>
      </c>
      <c r="AL10" s="26">
        <f t="shared" si="5"/>
        <v>0.79558602983379723</v>
      </c>
      <c r="AM10" s="26">
        <f t="shared" si="10"/>
        <v>0.81573140314685566</v>
      </c>
      <c r="AN10" s="26">
        <f t="shared" si="11"/>
        <v>0.84199271802577591</v>
      </c>
      <c r="AO10" s="37" t="s">
        <v>59</v>
      </c>
      <c r="AP10" s="26">
        <f>'31.12.2020'!M11+'31.12.2020'!O11</f>
        <v>4.0224000000000002</v>
      </c>
      <c r="AQ10" s="26">
        <f>'31.12.2020'!N11+'31.12.2020'!P11</f>
        <v>3.9863999999999997</v>
      </c>
    </row>
    <row r="11" spans="1:43" x14ac:dyDescent="0.35">
      <c r="A11" s="19" t="s">
        <v>59</v>
      </c>
      <c r="B11" s="24">
        <v>60.89</v>
      </c>
      <c r="C11" s="24">
        <v>19.367999999999999</v>
      </c>
      <c r="D11" s="24">
        <v>6.8000000000000005E-2</v>
      </c>
      <c r="E11" s="24">
        <v>60.308999999999997</v>
      </c>
      <c r="F11" s="24">
        <v>23.094000000000001</v>
      </c>
      <c r="G11" s="24">
        <v>3.5999999999999997E-2</v>
      </c>
      <c r="H11" s="24">
        <v>9.99</v>
      </c>
      <c r="I11" s="24">
        <v>0.98</v>
      </c>
      <c r="J11" s="24">
        <v>0.98</v>
      </c>
      <c r="K11" s="24">
        <v>1.3</v>
      </c>
      <c r="L11" s="24">
        <v>1.3</v>
      </c>
      <c r="M11" s="24">
        <v>1.1759999999999999</v>
      </c>
      <c r="N11" s="24">
        <v>1.1759999999999999</v>
      </c>
      <c r="O11" s="24">
        <v>1.56</v>
      </c>
      <c r="P11" s="24">
        <v>1.56</v>
      </c>
      <c r="Q11" s="24">
        <v>59.665999999999997</v>
      </c>
      <c r="R11" s="24">
        <v>18.995000000000001</v>
      </c>
      <c r="S11" s="24">
        <v>6.7000000000000004E-2</v>
      </c>
      <c r="T11" s="24">
        <v>78.400999999999996</v>
      </c>
      <c r="U11" s="24">
        <v>29.277999999999999</v>
      </c>
      <c r="V11" s="24">
        <v>4.7E-2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f t="shared" si="0"/>
        <v>0</v>
      </c>
      <c r="AD11" s="24">
        <f t="shared" si="1"/>
        <v>0</v>
      </c>
      <c r="AE11" s="24">
        <f t="shared" si="8"/>
        <v>0</v>
      </c>
      <c r="AF11" s="24">
        <f t="shared" si="9"/>
        <v>0</v>
      </c>
      <c r="AG11" s="24">
        <f t="shared" si="2"/>
        <v>0.98</v>
      </c>
      <c r="AH11" s="24">
        <f t="shared" si="3"/>
        <v>1.3</v>
      </c>
      <c r="AI11" s="26">
        <f t="shared" si="6"/>
        <v>1.1759999999999999</v>
      </c>
      <c r="AJ11" s="26">
        <f t="shared" si="6"/>
        <v>1.56</v>
      </c>
      <c r="AK11" s="26">
        <f t="shared" si="4"/>
        <v>0.97989817704056492</v>
      </c>
      <c r="AL11" s="26">
        <f t="shared" si="5"/>
        <v>1.299988393108823</v>
      </c>
      <c r="AM11" s="26">
        <f t="shared" si="10"/>
        <v>0.98074142916150364</v>
      </c>
      <c r="AN11" s="26">
        <f t="shared" si="11"/>
        <v>1.2678339818417639</v>
      </c>
      <c r="AO11" s="37" t="s">
        <v>58</v>
      </c>
      <c r="AP11" s="26">
        <f>'31.12.2020'!M12+'31.12.2020'!O12</f>
        <v>2.5187999999999997</v>
      </c>
      <c r="AQ11" s="26">
        <f>'31.12.2020'!N12+'31.12.2020'!P12</f>
        <v>2.8212000000000002</v>
      </c>
    </row>
    <row r="12" spans="1:43" s="13" customFormat="1" x14ac:dyDescent="0.35">
      <c r="A12" s="30" t="s">
        <v>28</v>
      </c>
      <c r="B12" s="28">
        <v>36.872999999999998</v>
      </c>
      <c r="C12" s="28">
        <v>11.788</v>
      </c>
      <c r="D12" s="28">
        <v>0</v>
      </c>
      <c r="E12" s="28">
        <v>36.313000000000002</v>
      </c>
      <c r="F12" s="28">
        <v>7.87</v>
      </c>
      <c r="G12" s="28">
        <v>0</v>
      </c>
      <c r="H12" s="28"/>
      <c r="I12" s="28">
        <v>0.8</v>
      </c>
      <c r="J12" s="28">
        <v>0.8</v>
      </c>
      <c r="K12" s="28">
        <v>1.6</v>
      </c>
      <c r="L12" s="28">
        <v>1.6</v>
      </c>
      <c r="M12" s="28">
        <v>0.96</v>
      </c>
      <c r="N12" s="28">
        <v>0.96</v>
      </c>
      <c r="O12" s="28">
        <v>1.92</v>
      </c>
      <c r="P12" s="28">
        <v>1.92</v>
      </c>
      <c r="Q12" s="28">
        <v>25.811</v>
      </c>
      <c r="R12" s="28">
        <v>8.2520000000000007</v>
      </c>
      <c r="S12" s="28">
        <v>0</v>
      </c>
      <c r="T12" s="28">
        <v>53.38</v>
      </c>
      <c r="U12" s="28">
        <v>11.569000000000001</v>
      </c>
      <c r="V12" s="28"/>
      <c r="W12" s="28"/>
      <c r="X12" s="28"/>
      <c r="Y12" s="28"/>
      <c r="Z12" s="28"/>
      <c r="AA12" s="28"/>
      <c r="AB12" s="28"/>
      <c r="AC12" s="28">
        <f t="shared" si="0"/>
        <v>0</v>
      </c>
      <c r="AD12" s="28">
        <f t="shared" si="1"/>
        <v>0</v>
      </c>
      <c r="AE12" s="28">
        <f t="shared" si="8"/>
        <v>0</v>
      </c>
      <c r="AF12" s="28">
        <f t="shared" si="9"/>
        <v>0</v>
      </c>
      <c r="AG12" s="24">
        <f t="shared" si="2"/>
        <v>0.8</v>
      </c>
      <c r="AH12" s="24">
        <f t="shared" si="3"/>
        <v>1.6</v>
      </c>
      <c r="AI12" s="26">
        <f t="shared" si="6"/>
        <v>0.96</v>
      </c>
      <c r="AJ12" s="26">
        <f t="shared" si="6"/>
        <v>1.92</v>
      </c>
      <c r="AK12" s="29">
        <f t="shared" si="4"/>
        <v>0.69999728798850114</v>
      </c>
      <c r="AL12" s="29">
        <f t="shared" si="5"/>
        <v>1.4699969707818137</v>
      </c>
      <c r="AM12" s="29">
        <f t="shared" si="10"/>
        <v>0.70003393281303028</v>
      </c>
      <c r="AN12" s="29">
        <f t="shared" si="11"/>
        <v>1.470012706480305</v>
      </c>
      <c r="AO12" s="37" t="s">
        <v>28</v>
      </c>
      <c r="AP12" s="26">
        <f>'31.12.2020'!M13+'31.12.2020'!O13</f>
        <v>3.456</v>
      </c>
      <c r="AQ12" s="26">
        <f>'31.12.2020'!N13+'31.12.2020'!P13</f>
        <v>3.456</v>
      </c>
    </row>
    <row r="13" spans="1:43" x14ac:dyDescent="0.35">
      <c r="A13" s="19" t="s">
        <v>29</v>
      </c>
      <c r="B13" s="24">
        <v>46.732999999999997</v>
      </c>
      <c r="C13" s="24">
        <v>23.170999999999999</v>
      </c>
      <c r="D13" s="24">
        <v>0</v>
      </c>
      <c r="E13" s="24">
        <v>42.805</v>
      </c>
      <c r="F13" s="24">
        <v>17.260000000000002</v>
      </c>
      <c r="G13" s="24">
        <v>0</v>
      </c>
      <c r="H13" s="24"/>
      <c r="I13" s="24">
        <v>1.1499999999999999</v>
      </c>
      <c r="J13" s="24">
        <v>1.21</v>
      </c>
      <c r="K13" s="24">
        <v>1.3</v>
      </c>
      <c r="L13" s="24">
        <v>1.33</v>
      </c>
      <c r="M13" s="24">
        <v>1.38</v>
      </c>
      <c r="N13" s="24">
        <v>1.45</v>
      </c>
      <c r="O13" s="24">
        <v>1.56</v>
      </c>
      <c r="P13" s="24">
        <v>1.5960000000000001</v>
      </c>
      <c r="Q13" s="24">
        <v>53.838000000000001</v>
      </c>
      <c r="R13" s="24">
        <v>28.036000000000001</v>
      </c>
      <c r="S13" s="24">
        <v>0</v>
      </c>
      <c r="T13" s="24">
        <v>55.718000000000004</v>
      </c>
      <c r="U13" s="24">
        <v>22.933</v>
      </c>
      <c r="V13" s="24">
        <v>0</v>
      </c>
      <c r="W13" s="24"/>
      <c r="X13" s="24"/>
      <c r="Y13" s="24"/>
      <c r="Z13" s="24"/>
      <c r="AA13" s="24"/>
      <c r="AB13" s="24"/>
      <c r="AC13" s="24">
        <f t="shared" si="0"/>
        <v>0</v>
      </c>
      <c r="AD13" s="24">
        <f t="shared" si="1"/>
        <v>0</v>
      </c>
      <c r="AE13" s="24">
        <f t="shared" si="8"/>
        <v>0</v>
      </c>
      <c r="AF13" s="24">
        <f t="shared" si="9"/>
        <v>0</v>
      </c>
      <c r="AG13" s="24">
        <f t="shared" si="2"/>
        <v>1.1499999999999999</v>
      </c>
      <c r="AH13" s="24">
        <f t="shared" si="3"/>
        <v>1.3</v>
      </c>
      <c r="AI13" s="26">
        <f t="shared" si="6"/>
        <v>1.38</v>
      </c>
      <c r="AJ13" s="26">
        <f t="shared" si="6"/>
        <v>1.56</v>
      </c>
      <c r="AK13" s="26">
        <f t="shared" si="4"/>
        <v>1.1520338946782789</v>
      </c>
      <c r="AL13" s="26">
        <f t="shared" si="5"/>
        <v>1.3016703656114941</v>
      </c>
      <c r="AM13" s="26">
        <f t="shared" si="10"/>
        <v>1.2099607267705321</v>
      </c>
      <c r="AN13" s="26">
        <f t="shared" si="11"/>
        <v>1.3286790266512165</v>
      </c>
      <c r="AO13" s="37" t="s">
        <v>74</v>
      </c>
      <c r="AP13" s="26">
        <f>'31.12.2020'!M14+'31.12.2020'!O14</f>
        <v>3.6480000000000001</v>
      </c>
      <c r="AQ13" s="26">
        <f>'31.12.2020'!N14+'31.12.2020'!P14</f>
        <v>3.6480000000000001</v>
      </c>
    </row>
    <row r="14" spans="1:43" x14ac:dyDescent="0.35">
      <c r="A14" s="1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6"/>
      <c r="AJ14" s="26"/>
      <c r="AK14" s="26"/>
      <c r="AL14" s="26"/>
      <c r="AM14" s="26"/>
      <c r="AN14" s="26"/>
      <c r="AO14" s="37" t="s">
        <v>30</v>
      </c>
      <c r="AP14" s="26">
        <f>'31.12.2020'!M15+'31.12.2020'!O15</f>
        <v>2.9880000000000004</v>
      </c>
      <c r="AQ14" s="26">
        <f>'31.12.2020'!N15+'31.12.2020'!P15</f>
        <v>2.9880000000000004</v>
      </c>
    </row>
    <row r="15" spans="1:43" x14ac:dyDescent="0.35">
      <c r="A15" s="19" t="s">
        <v>30</v>
      </c>
      <c r="B15" s="24">
        <v>133.16900000000001</v>
      </c>
      <c r="C15" s="24">
        <v>34.134999999999998</v>
      </c>
      <c r="D15" s="24">
        <v>0</v>
      </c>
      <c r="E15" s="24">
        <v>130.85900000000001</v>
      </c>
      <c r="F15" s="24">
        <v>56.753</v>
      </c>
      <c r="G15" s="24"/>
      <c r="H15" s="24">
        <v>4.6150000000000002</v>
      </c>
      <c r="I15" s="24">
        <v>0.88</v>
      </c>
      <c r="J15" s="24">
        <v>0.88</v>
      </c>
      <c r="K15" s="24">
        <v>0.91</v>
      </c>
      <c r="L15" s="24">
        <v>0.91</v>
      </c>
      <c r="M15" s="24">
        <v>1.06</v>
      </c>
      <c r="N15" s="24">
        <v>1.06</v>
      </c>
      <c r="O15" s="24">
        <v>1.0900000000000001</v>
      </c>
      <c r="P15" s="24">
        <v>1.0900000000000001</v>
      </c>
      <c r="Q15" s="24">
        <v>117.18899999999999</v>
      </c>
      <c r="R15" s="24">
        <v>30.039000000000001</v>
      </c>
      <c r="S15" s="24">
        <v>0</v>
      </c>
      <c r="T15" s="24">
        <v>119.07899999999999</v>
      </c>
      <c r="U15" s="24">
        <v>51.646000000000001</v>
      </c>
      <c r="V15" s="24">
        <v>0</v>
      </c>
      <c r="W15" s="24">
        <v>15.78</v>
      </c>
      <c r="X15" s="24">
        <v>2.6871999999999998</v>
      </c>
      <c r="Y15" s="24">
        <v>0</v>
      </c>
      <c r="Z15" s="24">
        <v>15.5496</v>
      </c>
      <c r="AA15" s="24">
        <v>3.7191999999999998</v>
      </c>
      <c r="AB15" s="24"/>
      <c r="AC15" s="24">
        <f t="shared" si="0"/>
        <v>0.11849604637715984</v>
      </c>
      <c r="AD15" s="24">
        <f t="shared" si="1"/>
        <v>0.11882713454940048</v>
      </c>
      <c r="AE15" s="24">
        <f t="shared" si="8"/>
        <v>7.8722718617255022E-2</v>
      </c>
      <c r="AF15" s="24">
        <f t="shared" si="9"/>
        <v>6.5533099571828804E-2</v>
      </c>
      <c r="AG15" s="24">
        <f t="shared" si="2"/>
        <v>0.99849604637715983</v>
      </c>
      <c r="AH15" s="24">
        <f t="shared" si="3"/>
        <v>1.0288271345494004</v>
      </c>
      <c r="AI15" s="26">
        <f t="shared" si="6"/>
        <v>1.1981952556525917</v>
      </c>
      <c r="AJ15" s="26">
        <f t="shared" si="6"/>
        <v>1.2345925614592805</v>
      </c>
      <c r="AK15" s="26">
        <f t="shared" si="4"/>
        <v>0.99849814896860367</v>
      </c>
      <c r="AL15" s="26">
        <f t="shared" si="5"/>
        <v>1.0288065780725819</v>
      </c>
      <c r="AM15" s="26">
        <f t="shared" si="10"/>
        <v>0.95872857770616671</v>
      </c>
      <c r="AN15" s="26">
        <f t="shared" si="11"/>
        <v>0.97554666713653904</v>
      </c>
      <c r="AO15" s="37" t="s">
        <v>31</v>
      </c>
      <c r="AP15" s="26">
        <f>'31.12.2020'!M16+'31.12.2020'!O16</f>
        <v>3.7560000000000002</v>
      </c>
      <c r="AQ15" s="26">
        <f>'31.12.2020'!N16+'31.12.2020'!P16</f>
        <v>5.52</v>
      </c>
    </row>
    <row r="16" spans="1:43" s="13" customFormat="1" x14ac:dyDescent="0.35">
      <c r="A16" s="30" t="s">
        <v>31</v>
      </c>
      <c r="B16" s="28">
        <v>48.48</v>
      </c>
      <c r="C16" s="28">
        <v>6.8789999999999996</v>
      </c>
      <c r="D16" s="28">
        <v>7.4999999999999997E-2</v>
      </c>
      <c r="E16" s="28">
        <v>46.804000000000002</v>
      </c>
      <c r="F16" s="28">
        <v>4.7789999999999999</v>
      </c>
      <c r="G16" s="28"/>
      <c r="H16" s="28"/>
      <c r="I16" s="28">
        <v>1.1399999999999999</v>
      </c>
      <c r="J16" s="28">
        <v>1.68</v>
      </c>
      <c r="K16" s="28">
        <v>1.68</v>
      </c>
      <c r="L16" s="28">
        <v>2.71</v>
      </c>
      <c r="M16" s="28">
        <v>1.3680000000000001</v>
      </c>
      <c r="N16" s="28">
        <v>2.016</v>
      </c>
      <c r="O16" s="28">
        <v>2.016</v>
      </c>
      <c r="P16" s="28">
        <v>3.2519999999999998</v>
      </c>
      <c r="Q16" s="28">
        <v>55.267000000000003</v>
      </c>
      <c r="R16" s="28">
        <v>11.557</v>
      </c>
      <c r="S16" s="28">
        <v>0.126</v>
      </c>
      <c r="T16" s="28">
        <v>78.631</v>
      </c>
      <c r="U16" s="28">
        <v>12.951000000000001</v>
      </c>
      <c r="V16" s="28">
        <v>0</v>
      </c>
      <c r="W16" s="28">
        <v>7.694</v>
      </c>
      <c r="X16" s="28">
        <v>0.33</v>
      </c>
      <c r="Y16" s="28">
        <v>1.9E-2</v>
      </c>
      <c r="Z16" s="28">
        <v>0</v>
      </c>
      <c r="AA16" s="28">
        <v>0</v>
      </c>
      <c r="AB16" s="28">
        <v>0</v>
      </c>
      <c r="AC16" s="28">
        <f t="shared" si="0"/>
        <v>0.15870462046204623</v>
      </c>
      <c r="AD16" s="28">
        <f t="shared" si="1"/>
        <v>0</v>
      </c>
      <c r="AE16" s="28">
        <f t="shared" si="8"/>
        <v>5.0186942766752951E-2</v>
      </c>
      <c r="AF16" s="28">
        <f t="shared" si="9"/>
        <v>0</v>
      </c>
      <c r="AG16" s="24">
        <f t="shared" si="2"/>
        <v>1.298704620462046</v>
      </c>
      <c r="AH16" s="24">
        <f t="shared" si="3"/>
        <v>1.68</v>
      </c>
      <c r="AI16" s="26">
        <f t="shared" si="6"/>
        <v>1.5584455445544552</v>
      </c>
      <c r="AJ16" s="26">
        <f t="shared" si="6"/>
        <v>2.016</v>
      </c>
      <c r="AK16" s="29">
        <f t="shared" si="4"/>
        <v>1.2987004950495051</v>
      </c>
      <c r="AL16" s="29">
        <f t="shared" si="5"/>
        <v>1.6800059823946671</v>
      </c>
      <c r="AM16" s="29">
        <f t="shared" si="10"/>
        <v>1.7280127925570579</v>
      </c>
      <c r="AN16" s="29">
        <f t="shared" si="11"/>
        <v>2.7099811676082863</v>
      </c>
      <c r="AO16" s="37" t="s">
        <v>32</v>
      </c>
      <c r="AP16" s="26">
        <f>'31.12.2020'!M17+'31.12.2020'!O17</f>
        <v>4.5119999999999996</v>
      </c>
      <c r="AQ16" s="26">
        <f>'31.12.2020'!N17+'31.12.2020'!P17</f>
        <v>5.0399999999999991</v>
      </c>
    </row>
    <row r="17" spans="1:43" x14ac:dyDescent="0.35">
      <c r="A17" s="19" t="s">
        <v>60</v>
      </c>
      <c r="B17" s="24">
        <v>87.013999999999996</v>
      </c>
      <c r="C17" s="24">
        <v>12.169</v>
      </c>
      <c r="D17" s="24">
        <v>1.71</v>
      </c>
      <c r="E17" s="24">
        <v>64.790999999999997</v>
      </c>
      <c r="F17" s="24">
        <v>11.026999999999999</v>
      </c>
      <c r="G17" s="24"/>
      <c r="H17" s="24">
        <v>23.187000000000001</v>
      </c>
      <c r="I17" s="24">
        <v>1.03</v>
      </c>
      <c r="J17" s="24">
        <v>0.84</v>
      </c>
      <c r="K17" s="24">
        <v>1.03</v>
      </c>
      <c r="L17" s="24">
        <v>0.84</v>
      </c>
      <c r="M17" s="24">
        <f>I17*1.2</f>
        <v>1.236</v>
      </c>
      <c r="N17" s="24">
        <f>J17*1.2</f>
        <v>1.008</v>
      </c>
      <c r="O17" s="24">
        <f>K17*1.2</f>
        <v>1.236</v>
      </c>
      <c r="P17" s="24">
        <f>L17*1.2</f>
        <v>1.008</v>
      </c>
      <c r="Q17" s="24">
        <v>38.466999999999999</v>
      </c>
      <c r="R17" s="24">
        <v>9.7439999999999998</v>
      </c>
      <c r="S17" s="24">
        <v>1.2010000000000001</v>
      </c>
      <c r="T17" s="24">
        <v>64.619</v>
      </c>
      <c r="U17" s="24">
        <v>8.7319999999999993</v>
      </c>
      <c r="V17" s="24"/>
      <c r="W17" s="24">
        <v>6.0579999999999998</v>
      </c>
      <c r="X17" s="24">
        <v>0.90500000000000003</v>
      </c>
      <c r="Y17" s="24">
        <v>0.02</v>
      </c>
      <c r="Z17" s="24">
        <v>2.2970000000000002</v>
      </c>
      <c r="AA17" s="24">
        <v>0.84299999999999997</v>
      </c>
      <c r="AB17" s="24"/>
      <c r="AC17" s="24">
        <f t="shared" si="0"/>
        <v>6.9620980531868437E-2</v>
      </c>
      <c r="AD17" s="24">
        <f t="shared" si="1"/>
        <v>3.5452454816255349E-2</v>
      </c>
      <c r="AE17" s="24">
        <f t="shared" si="8"/>
        <v>6.6647452986526398E-2</v>
      </c>
      <c r="AF17" s="24">
        <f t="shared" si="9"/>
        <v>7.6448716786070556E-2</v>
      </c>
      <c r="AG17" s="24">
        <f t="shared" si="2"/>
        <v>1.0996209805318684</v>
      </c>
      <c r="AH17" s="24">
        <f t="shared" si="3"/>
        <v>1.0654524548162554</v>
      </c>
      <c r="AI17" s="26">
        <f t="shared" si="6"/>
        <v>1.319545176638242</v>
      </c>
      <c r="AJ17" s="26">
        <f t="shared" si="6"/>
        <v>1.2785429457795063</v>
      </c>
      <c r="AK17" s="26">
        <f t="shared" si="4"/>
        <v>0.51169926678465538</v>
      </c>
      <c r="AL17" s="26">
        <f t="shared" si="5"/>
        <v>1.0327977651216991</v>
      </c>
      <c r="AM17" s="26">
        <f t="shared" si="10"/>
        <v>0.87509244802366659</v>
      </c>
      <c r="AN17" s="26">
        <f t="shared" si="11"/>
        <v>0.86832320667452612</v>
      </c>
      <c r="AO17" s="37" t="s">
        <v>33</v>
      </c>
      <c r="AP17" s="26">
        <f>'31.12.2020'!M18+'31.12.2020'!O18</f>
        <v>4.68</v>
      </c>
      <c r="AQ17" s="26">
        <f>'31.12.2020'!N18+'31.12.2020'!P18</f>
        <v>4.68</v>
      </c>
    </row>
    <row r="18" spans="1:43" x14ac:dyDescent="0.35">
      <c r="A18" s="19" t="s">
        <v>32</v>
      </c>
      <c r="B18" s="24">
        <v>43.003</v>
      </c>
      <c r="C18" s="24">
        <v>30.690999999999999</v>
      </c>
      <c r="D18" s="24">
        <v>0</v>
      </c>
      <c r="E18" s="24">
        <v>35.256</v>
      </c>
      <c r="F18" s="24">
        <v>29.937000000000001</v>
      </c>
      <c r="G18" s="24">
        <v>0</v>
      </c>
      <c r="H18" s="24"/>
      <c r="I18" s="24">
        <v>0.88</v>
      </c>
      <c r="J18" s="24">
        <v>1.06</v>
      </c>
      <c r="K18" s="24">
        <v>1.64</v>
      </c>
      <c r="L18" s="24">
        <v>1.97</v>
      </c>
      <c r="M18" s="24">
        <v>1.06</v>
      </c>
      <c r="N18" s="24">
        <v>1.27</v>
      </c>
      <c r="O18" s="24">
        <v>1.97</v>
      </c>
      <c r="P18" s="24">
        <v>2.36</v>
      </c>
      <c r="Q18" s="24">
        <v>37.817999999999998</v>
      </c>
      <c r="R18" s="24">
        <v>32.036999999999999</v>
      </c>
      <c r="S18" s="24">
        <v>0</v>
      </c>
      <c r="T18" s="24">
        <v>57.792999999999999</v>
      </c>
      <c r="U18" s="24">
        <v>56.536999999999999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f t="shared" si="0"/>
        <v>0</v>
      </c>
      <c r="AD18" s="24">
        <f t="shared" si="1"/>
        <v>0</v>
      </c>
      <c r="AE18" s="24">
        <f t="shared" si="8"/>
        <v>0</v>
      </c>
      <c r="AF18" s="24">
        <f t="shared" si="9"/>
        <v>0</v>
      </c>
      <c r="AG18" s="24">
        <f t="shared" si="2"/>
        <v>0.88</v>
      </c>
      <c r="AH18" s="24">
        <f t="shared" si="3"/>
        <v>1.64</v>
      </c>
      <c r="AI18" s="26">
        <f t="shared" si="6"/>
        <v>1.056</v>
      </c>
      <c r="AJ18" s="26">
        <f t="shared" si="6"/>
        <v>1.9679999999999997</v>
      </c>
      <c r="AK18" s="26">
        <f t="shared" si="4"/>
        <v>0.87942701671976364</v>
      </c>
      <c r="AL18" s="26">
        <f t="shared" si="5"/>
        <v>1.639238711141366</v>
      </c>
      <c r="AM18" s="26">
        <f t="shared" si="10"/>
        <v>1.0438565051643804</v>
      </c>
      <c r="AN18" s="26">
        <f t="shared" si="11"/>
        <v>1.8885325850953669</v>
      </c>
      <c r="AO18" s="38" t="s">
        <v>82</v>
      </c>
      <c r="AP18" s="26">
        <f>'31.12.2020'!M19+'31.12.2020'!O19</f>
        <v>3.3995999999999995</v>
      </c>
      <c r="AQ18" s="26">
        <f>'31.12.2020'!N19+'31.12.2020'!P19</f>
        <v>3.6599999999999997</v>
      </c>
    </row>
    <row r="19" spans="1:43" x14ac:dyDescent="0.35">
      <c r="A19" s="19" t="s">
        <v>61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>
        <f t="shared" si="2"/>
        <v>0</v>
      </c>
      <c r="AH19" s="24">
        <f t="shared" si="3"/>
        <v>0</v>
      </c>
      <c r="AI19" s="26">
        <f t="shared" si="6"/>
        <v>0</v>
      </c>
      <c r="AJ19" s="26">
        <f t="shared" si="6"/>
        <v>0</v>
      </c>
      <c r="AK19" s="26"/>
      <c r="AL19" s="26"/>
      <c r="AM19" s="26"/>
      <c r="AN19" s="26"/>
      <c r="AO19" s="37" t="s">
        <v>83</v>
      </c>
      <c r="AP19" s="26">
        <f>'31.12.2020'!M20+'31.12.2020'!O20</f>
        <v>3.51</v>
      </c>
      <c r="AQ19" s="26">
        <f>'31.12.2020'!N20+'31.12.2020'!P20</f>
        <v>3.6143999999999998</v>
      </c>
    </row>
    <row r="20" spans="1:43" x14ac:dyDescent="0.35">
      <c r="A20" s="27" t="s">
        <v>34</v>
      </c>
      <c r="B20" s="24">
        <v>197.55199999999999</v>
      </c>
      <c r="C20" s="24">
        <v>138.773</v>
      </c>
      <c r="D20" s="24">
        <v>0</v>
      </c>
      <c r="E20" s="24">
        <v>197.649</v>
      </c>
      <c r="F20" s="24">
        <v>184.97</v>
      </c>
      <c r="G20" s="24">
        <v>0</v>
      </c>
      <c r="H20" s="24"/>
      <c r="I20" s="25">
        <f>Q20/B20</f>
        <v>0.87777395318700902</v>
      </c>
      <c r="J20" s="25">
        <f>R20/C20</f>
        <v>0.94025494872921966</v>
      </c>
      <c r="K20" s="25">
        <f>T20/E20</f>
        <v>1.6651235270605973</v>
      </c>
      <c r="L20" s="25">
        <f>U20/F20</f>
        <v>2.1628588419743742</v>
      </c>
      <c r="M20" s="26">
        <f>I20*1.2</f>
        <v>1.0533287438244108</v>
      </c>
      <c r="N20" s="26">
        <f>J20*1.2</f>
        <v>1.1283059384750636</v>
      </c>
      <c r="O20" s="26">
        <f>K20*1.2</f>
        <v>1.9981482324727167</v>
      </c>
      <c r="P20" s="26">
        <f>L20*1.2</f>
        <v>2.5954306103692488</v>
      </c>
      <c r="Q20" s="24">
        <v>173.40600000000001</v>
      </c>
      <c r="R20" s="24">
        <v>130.482</v>
      </c>
      <c r="S20" s="24">
        <v>0</v>
      </c>
      <c r="T20" s="24">
        <v>329.11</v>
      </c>
      <c r="U20" s="24">
        <v>400.06400000000002</v>
      </c>
      <c r="V20" s="24">
        <v>0</v>
      </c>
      <c r="W20" s="24">
        <v>1.169</v>
      </c>
      <c r="X20" s="24">
        <v>0.20300000000000001</v>
      </c>
      <c r="Y20" s="24">
        <v>0</v>
      </c>
      <c r="Z20" s="24">
        <v>1.1639999999999999</v>
      </c>
      <c r="AA20" s="24">
        <v>0.17499999999999999</v>
      </c>
      <c r="AB20" s="24"/>
      <c r="AC20" s="24">
        <f t="shared" ref="AC20:AC31" si="24">W20/B20</f>
        <v>5.9174293350611491E-3</v>
      </c>
      <c r="AD20" s="24">
        <f t="shared" ref="AD20:AD31" si="25">Z20/E20</f>
        <v>5.889227873654812E-3</v>
      </c>
      <c r="AE20" s="24">
        <f t="shared" ref="AE20:AE31" si="26">(X20+Y20)/(C20+D20)</f>
        <v>1.4628205774898577E-3</v>
      </c>
      <c r="AF20" s="24">
        <f t="shared" ref="AF20:AF31" si="27">(AA20+AB20)/(F20+G20)</f>
        <v>9.4609936746499425E-4</v>
      </c>
      <c r="AG20" s="24">
        <f t="shared" si="2"/>
        <v>0.88369138252207013</v>
      </c>
      <c r="AH20" s="24">
        <f t="shared" si="3"/>
        <v>1.6710127549342522</v>
      </c>
      <c r="AI20" s="26">
        <f t="shared" si="6"/>
        <v>1.0604296590264841</v>
      </c>
      <c r="AJ20" s="26">
        <f t="shared" si="6"/>
        <v>2.0052153059211024</v>
      </c>
      <c r="AK20" s="26">
        <f t="shared" ref="AK20:AK42" si="28">(Q20+W20)/B20</f>
        <v>0.88369138252207025</v>
      </c>
      <c r="AL20" s="26">
        <f t="shared" ref="AL20:AL42" si="29">(T20+Z20)/E20</f>
        <v>1.6710127549342522</v>
      </c>
      <c r="AM20" s="26">
        <f t="shared" ref="AM20:AM42" si="30">(R20+X20)/C20</f>
        <v>0.94171776930670958</v>
      </c>
      <c r="AN20" s="26">
        <f t="shared" ref="AN20:AN42" si="31">(U20+V20+AA20+AB20)/(F20+G20)</f>
        <v>2.1638049413418394</v>
      </c>
      <c r="AO20" s="37" t="s">
        <v>62</v>
      </c>
      <c r="AP20" s="26">
        <f>'31.12.2020'!M21+'31.12.2020'!O21</f>
        <v>3.84</v>
      </c>
      <c r="AQ20" s="26">
        <f>'31.12.2020'!N21+'31.12.2020'!P21</f>
        <v>4.3919999999999995</v>
      </c>
    </row>
    <row r="21" spans="1:43" x14ac:dyDescent="0.35">
      <c r="A21" s="35"/>
      <c r="B21" s="32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4"/>
      <c r="N21" s="34"/>
      <c r="O21" s="34"/>
      <c r="P21" s="34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4"/>
      <c r="AJ21" s="34"/>
      <c r="AK21" s="34"/>
      <c r="AL21" s="34"/>
      <c r="AM21" s="34"/>
      <c r="AN21" s="34"/>
      <c r="AO21" s="37" t="s">
        <v>75</v>
      </c>
      <c r="AP21" s="26">
        <f>'31.12.2020'!M22+'31.12.2020'!O22</f>
        <v>2.6208</v>
      </c>
      <c r="AQ21" s="26">
        <f>'31.12.2020'!N22+'31.12.2020'!P22</f>
        <v>4.3571999999999997</v>
      </c>
    </row>
    <row r="22" spans="1:43" s="13" customFormat="1" x14ac:dyDescent="0.35">
      <c r="A22" s="30" t="s">
        <v>62</v>
      </c>
      <c r="B22" s="28">
        <v>27.053999999999998</v>
      </c>
      <c r="C22" s="28">
        <v>8.9260000000000002</v>
      </c>
      <c r="D22" s="28">
        <v>0</v>
      </c>
      <c r="E22" s="28">
        <v>24.202999999999999</v>
      </c>
      <c r="F22" s="28">
        <v>3.0680000000000001</v>
      </c>
      <c r="G22" s="28">
        <v>0</v>
      </c>
      <c r="H22" s="28"/>
      <c r="I22" s="28">
        <v>0.8</v>
      </c>
      <c r="J22" s="28">
        <v>0.8</v>
      </c>
      <c r="K22" s="28">
        <v>1.1399999999999999</v>
      </c>
      <c r="L22" s="28">
        <v>1.1399999999999999</v>
      </c>
      <c r="M22" s="28">
        <v>0.96</v>
      </c>
      <c r="N22" s="28">
        <v>0.96</v>
      </c>
      <c r="O22" s="28">
        <v>1.37</v>
      </c>
      <c r="P22" s="28">
        <v>1.37</v>
      </c>
      <c r="Q22" s="28">
        <v>20.622</v>
      </c>
      <c r="R22" s="28">
        <v>8.1769999999999996</v>
      </c>
      <c r="S22" s="28">
        <v>0</v>
      </c>
      <c r="T22" s="28">
        <v>26.148</v>
      </c>
      <c r="U22" s="28">
        <v>4.976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f t="shared" si="24"/>
        <v>0</v>
      </c>
      <c r="AD22" s="28">
        <f t="shared" si="25"/>
        <v>0</v>
      </c>
      <c r="AE22" s="28">
        <f t="shared" si="26"/>
        <v>0</v>
      </c>
      <c r="AF22" s="28">
        <f t="shared" si="27"/>
        <v>0</v>
      </c>
      <c r="AG22" s="24">
        <f t="shared" si="2"/>
        <v>0.8</v>
      </c>
      <c r="AH22" s="24">
        <f t="shared" si="3"/>
        <v>1.1399999999999999</v>
      </c>
      <c r="AI22" s="26">
        <f t="shared" si="6"/>
        <v>0.96</v>
      </c>
      <c r="AJ22" s="26">
        <f t="shared" si="6"/>
        <v>1.3679999999999999</v>
      </c>
      <c r="AK22" s="29">
        <f t="shared" si="28"/>
        <v>0.76225327123530717</v>
      </c>
      <c r="AL22" s="29">
        <f t="shared" si="29"/>
        <v>1.0803619386026526</v>
      </c>
      <c r="AM22" s="29">
        <f t="shared" si="30"/>
        <v>0.9160878332959892</v>
      </c>
      <c r="AN22" s="29">
        <f t="shared" si="31"/>
        <v>1.621903520208605</v>
      </c>
      <c r="AO22" s="37" t="s">
        <v>71</v>
      </c>
      <c r="AP22" s="26">
        <f>'31.12.2020'!M23+'31.12.2020'!O23</f>
        <v>3.5999999999999996</v>
      </c>
      <c r="AQ22" s="26">
        <f>'31.12.2020'!N23+'31.12.2020'!P23</f>
        <v>3.5999999999999996</v>
      </c>
    </row>
    <row r="23" spans="1:43" x14ac:dyDescent="0.35">
      <c r="A23" s="19" t="s">
        <v>35</v>
      </c>
      <c r="B23" s="24">
        <v>86.745000000000005</v>
      </c>
      <c r="C23" s="24">
        <v>30.204999999999998</v>
      </c>
      <c r="D23" s="24">
        <v>1.0680000000000001</v>
      </c>
      <c r="E23" s="24">
        <v>75.878</v>
      </c>
      <c r="F23" s="24">
        <v>31.818999999999999</v>
      </c>
      <c r="G23" s="24">
        <v>0</v>
      </c>
      <c r="H23" s="24"/>
      <c r="I23" s="24">
        <v>1.1100000000000001</v>
      </c>
      <c r="J23" s="24">
        <v>1.1100000000000001</v>
      </c>
      <c r="K23" s="24">
        <v>1.42</v>
      </c>
      <c r="L23" s="24">
        <v>1.42</v>
      </c>
      <c r="M23" s="24">
        <v>1.3320000000000001</v>
      </c>
      <c r="N23" s="24">
        <v>1.3320000000000001</v>
      </c>
      <c r="O23" s="24">
        <v>1.704</v>
      </c>
      <c r="P23" s="24">
        <v>1.704</v>
      </c>
      <c r="Q23" s="24">
        <v>94.081999999999994</v>
      </c>
      <c r="R23" s="24">
        <v>32.622</v>
      </c>
      <c r="S23" s="24">
        <v>1.151</v>
      </c>
      <c r="T23" s="24">
        <v>104.221</v>
      </c>
      <c r="U23" s="24">
        <v>43.646000000000001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f t="shared" si="24"/>
        <v>0</v>
      </c>
      <c r="AD23" s="24">
        <f t="shared" si="25"/>
        <v>0</v>
      </c>
      <c r="AE23" s="24">
        <f t="shared" si="26"/>
        <v>0</v>
      </c>
      <c r="AF23" s="24">
        <f t="shared" si="27"/>
        <v>0</v>
      </c>
      <c r="AG23" s="24">
        <f t="shared" si="2"/>
        <v>1.1100000000000001</v>
      </c>
      <c r="AH23" s="24">
        <f t="shared" si="3"/>
        <v>1.42</v>
      </c>
      <c r="AI23" s="26">
        <f t="shared" si="6"/>
        <v>1.3320000000000001</v>
      </c>
      <c r="AJ23" s="26">
        <f t="shared" si="6"/>
        <v>1.704</v>
      </c>
      <c r="AK23" s="26">
        <f t="shared" si="28"/>
        <v>1.0845812438757276</v>
      </c>
      <c r="AL23" s="26">
        <f t="shared" si="29"/>
        <v>1.373533830622842</v>
      </c>
      <c r="AM23" s="26">
        <f t="shared" si="30"/>
        <v>1.080019864260884</v>
      </c>
      <c r="AN23" s="26">
        <f t="shared" si="31"/>
        <v>1.3716961563845502</v>
      </c>
      <c r="AO23" s="37" t="s">
        <v>35</v>
      </c>
      <c r="AP23" s="26">
        <f>'31.12.2020'!M24+'31.12.2020'!O24</f>
        <v>3.8580000000000001</v>
      </c>
      <c r="AQ23" s="26">
        <f>'31.12.2020'!N24+'31.12.2020'!P24</f>
        <v>3.8580000000000001</v>
      </c>
    </row>
    <row r="24" spans="1:43" s="13" customFormat="1" x14ac:dyDescent="0.35">
      <c r="A24" s="30" t="s">
        <v>63</v>
      </c>
      <c r="B24" s="28">
        <v>65.808000000000007</v>
      </c>
      <c r="C24" s="28">
        <v>30.744</v>
      </c>
      <c r="D24" s="28">
        <v>0</v>
      </c>
      <c r="E24" s="28">
        <v>62.63</v>
      </c>
      <c r="F24" s="28">
        <v>20.655000000000001</v>
      </c>
      <c r="G24" s="28"/>
      <c r="H24" s="28"/>
      <c r="I24" s="28">
        <v>0.89</v>
      </c>
      <c r="J24" s="28">
        <v>1.28</v>
      </c>
      <c r="K24" s="28">
        <v>0.89</v>
      </c>
      <c r="L24" s="28">
        <v>1.28</v>
      </c>
      <c r="M24" s="28">
        <v>1.0680000000000001</v>
      </c>
      <c r="N24" s="28">
        <v>1.536</v>
      </c>
      <c r="O24" s="28">
        <v>1.0680000000000001</v>
      </c>
      <c r="P24" s="28">
        <v>1.536</v>
      </c>
      <c r="Q24" s="28">
        <v>58.569000000000003</v>
      </c>
      <c r="R24" s="28">
        <v>39.351999999999997</v>
      </c>
      <c r="S24" s="28">
        <v>0</v>
      </c>
      <c r="T24" s="28">
        <v>56.006</v>
      </c>
      <c r="U24" s="28">
        <v>30.353000000000002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f t="shared" si="24"/>
        <v>0</v>
      </c>
      <c r="AD24" s="28">
        <f t="shared" si="25"/>
        <v>0</v>
      </c>
      <c r="AE24" s="28">
        <f t="shared" si="26"/>
        <v>0</v>
      </c>
      <c r="AF24" s="28">
        <f t="shared" si="27"/>
        <v>0</v>
      </c>
      <c r="AG24" s="24">
        <f t="shared" si="2"/>
        <v>0.89</v>
      </c>
      <c r="AH24" s="24">
        <f t="shared" si="3"/>
        <v>0.89</v>
      </c>
      <c r="AI24" s="26">
        <f t="shared" si="6"/>
        <v>1.0680000000000001</v>
      </c>
      <c r="AJ24" s="26">
        <f t="shared" si="6"/>
        <v>1.0680000000000001</v>
      </c>
      <c r="AK24" s="29">
        <f t="shared" si="28"/>
        <v>0.88999817651349378</v>
      </c>
      <c r="AL24" s="29">
        <f t="shared" si="29"/>
        <v>0.8942359891425834</v>
      </c>
      <c r="AM24" s="29">
        <f t="shared" si="30"/>
        <v>1.2799895914650012</v>
      </c>
      <c r="AN24" s="29">
        <f t="shared" si="31"/>
        <v>1.469523117889131</v>
      </c>
      <c r="AO24" s="37" t="s">
        <v>76</v>
      </c>
      <c r="AP24" s="26">
        <f>'31.12.2020'!M25+'31.12.2020'!O25</f>
        <v>1.8168</v>
      </c>
      <c r="AQ24" s="26">
        <f>'31.12.2020'!N25+'31.12.2020'!P25</f>
        <v>2.0771999999999999</v>
      </c>
    </row>
    <row r="25" spans="1:43" x14ac:dyDescent="0.35">
      <c r="A25" s="19" t="s">
        <v>36</v>
      </c>
      <c r="B25" s="24">
        <v>583.51300000000003</v>
      </c>
      <c r="C25" s="24">
        <v>489.33699999999999</v>
      </c>
      <c r="D25" s="24">
        <v>0</v>
      </c>
      <c r="E25" s="24">
        <v>571.53099999999995</v>
      </c>
      <c r="F25" s="24">
        <v>513.67399999999998</v>
      </c>
      <c r="G25" s="24">
        <v>0</v>
      </c>
      <c r="H25" s="24"/>
      <c r="I25" s="24">
        <v>0.75</v>
      </c>
      <c r="J25" s="24">
        <v>0.75</v>
      </c>
      <c r="K25" s="24">
        <v>1.24</v>
      </c>
      <c r="L25" s="24">
        <v>1.24</v>
      </c>
      <c r="M25" s="24">
        <v>0.9</v>
      </c>
      <c r="N25" s="24">
        <v>0.9</v>
      </c>
      <c r="O25" s="24">
        <v>1.49</v>
      </c>
      <c r="P25" s="24">
        <v>1.49</v>
      </c>
      <c r="Q25" s="24">
        <v>441.22699999999998</v>
      </c>
      <c r="R25" s="24">
        <v>321.84500000000003</v>
      </c>
      <c r="S25" s="24">
        <v>0</v>
      </c>
      <c r="T25" s="24">
        <v>703.88400000000001</v>
      </c>
      <c r="U25" s="24">
        <v>570.30499999999995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f t="shared" si="24"/>
        <v>0</v>
      </c>
      <c r="AD25" s="24">
        <f t="shared" si="25"/>
        <v>0</v>
      </c>
      <c r="AE25" s="24">
        <f t="shared" si="26"/>
        <v>0</v>
      </c>
      <c r="AF25" s="24">
        <f t="shared" si="27"/>
        <v>0</v>
      </c>
      <c r="AG25" s="24">
        <f t="shared" si="2"/>
        <v>0.75</v>
      </c>
      <c r="AH25" s="24">
        <f t="shared" si="3"/>
        <v>1.24</v>
      </c>
      <c r="AI25" s="26">
        <f t="shared" si="6"/>
        <v>0.89999999999999991</v>
      </c>
      <c r="AJ25" s="26">
        <f t="shared" si="6"/>
        <v>1.488</v>
      </c>
      <c r="AK25" s="26">
        <f t="shared" si="28"/>
        <v>0.75615624673314896</v>
      </c>
      <c r="AL25" s="26">
        <f t="shared" si="29"/>
        <v>1.2315762399589876</v>
      </c>
      <c r="AM25" s="26">
        <f t="shared" si="30"/>
        <v>0.65771646125267458</v>
      </c>
      <c r="AN25" s="26">
        <f t="shared" si="31"/>
        <v>1.1102469659745284</v>
      </c>
      <c r="AO25" s="37" t="s">
        <v>77</v>
      </c>
      <c r="AP25" s="26">
        <f>'31.12.2020'!M26+'31.12.2020'!O26</f>
        <v>3.0671999999999997</v>
      </c>
      <c r="AQ25" s="26">
        <f>'31.12.2020'!N26+'31.12.2020'!P26</f>
        <v>3.1415999999999995</v>
      </c>
    </row>
    <row r="26" spans="1:43" x14ac:dyDescent="0.35">
      <c r="A26" s="19" t="s">
        <v>64</v>
      </c>
      <c r="B26" s="24">
        <v>34.863</v>
      </c>
      <c r="C26" s="24">
        <v>12.739000000000001</v>
      </c>
      <c r="D26" s="24">
        <v>0</v>
      </c>
      <c r="E26" s="24">
        <v>41.622</v>
      </c>
      <c r="F26" s="24">
        <v>103.999</v>
      </c>
      <c r="G26" s="24">
        <v>0</v>
      </c>
      <c r="H26" s="24"/>
      <c r="I26" s="24">
        <v>0.95</v>
      </c>
      <c r="J26" s="24">
        <v>1.05</v>
      </c>
      <c r="K26" s="24">
        <v>1.2</v>
      </c>
      <c r="L26" s="24">
        <v>1.35</v>
      </c>
      <c r="M26" s="24">
        <v>1.1399999999999999</v>
      </c>
      <c r="N26" s="24">
        <v>1.26</v>
      </c>
      <c r="O26" s="24">
        <v>1.44</v>
      </c>
      <c r="P26" s="24">
        <v>1.62</v>
      </c>
      <c r="Q26" s="24">
        <v>33.119</v>
      </c>
      <c r="R26" s="24">
        <v>13.375999999999999</v>
      </c>
      <c r="S26" s="24">
        <v>0</v>
      </c>
      <c r="T26" s="24">
        <v>49.945999999999998</v>
      </c>
      <c r="U26" s="24">
        <v>151.82400000000001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f t="shared" si="24"/>
        <v>0</v>
      </c>
      <c r="AD26" s="24">
        <f t="shared" si="25"/>
        <v>0</v>
      </c>
      <c r="AE26" s="24">
        <f t="shared" si="26"/>
        <v>0</v>
      </c>
      <c r="AF26" s="24">
        <f t="shared" si="27"/>
        <v>0</v>
      </c>
      <c r="AG26" s="24">
        <f t="shared" si="2"/>
        <v>0.95</v>
      </c>
      <c r="AH26" s="24">
        <f t="shared" si="3"/>
        <v>1.2</v>
      </c>
      <c r="AI26" s="26">
        <f t="shared" si="6"/>
        <v>1.1399999999999999</v>
      </c>
      <c r="AJ26" s="26">
        <f t="shared" si="6"/>
        <v>1.44</v>
      </c>
      <c r="AK26" s="26">
        <f t="shared" si="28"/>
        <v>0.94997561885093085</v>
      </c>
      <c r="AL26" s="26">
        <f t="shared" si="29"/>
        <v>1.199990389697756</v>
      </c>
      <c r="AM26" s="26">
        <f t="shared" si="30"/>
        <v>1.0500039249548629</v>
      </c>
      <c r="AN26" s="26">
        <f t="shared" si="31"/>
        <v>1.4598601909633748</v>
      </c>
      <c r="AO26" s="37" t="s">
        <v>85</v>
      </c>
      <c r="AP26" s="26">
        <f>'31.12.2020'!M27+'31.12.2020'!O27</f>
        <v>4.1520000000000001</v>
      </c>
      <c r="AQ26" s="26">
        <f>'31.12.2020'!N27+'31.12.2020'!P27</f>
        <v>4.6992000000000003</v>
      </c>
    </row>
    <row r="27" spans="1:43" s="13" customFormat="1" x14ac:dyDescent="0.35">
      <c r="A27" s="30" t="s">
        <v>65</v>
      </c>
      <c r="B27" s="28">
        <v>86.088999999999999</v>
      </c>
      <c r="C27" s="28">
        <v>29.715</v>
      </c>
      <c r="D27" s="28">
        <v>1.278</v>
      </c>
      <c r="E27" s="28">
        <v>82.031999999999996</v>
      </c>
      <c r="F27" s="28">
        <v>161.767</v>
      </c>
      <c r="G27" s="28">
        <v>6.4000000000000001E-2</v>
      </c>
      <c r="H27" s="28"/>
      <c r="I27" s="28">
        <v>0.62</v>
      </c>
      <c r="J27" s="28">
        <v>0.9</v>
      </c>
      <c r="K27" s="28">
        <v>1.22</v>
      </c>
      <c r="L27" s="28">
        <v>1.38</v>
      </c>
      <c r="M27" s="28">
        <f>I27*1.2</f>
        <v>0.74399999999999999</v>
      </c>
      <c r="N27" s="28">
        <f>J27*1.2</f>
        <v>1.08</v>
      </c>
      <c r="O27" s="28">
        <f>K27*1.2</f>
        <v>1.464</v>
      </c>
      <c r="P27" s="28">
        <f>L27*1.2</f>
        <v>1.6559999999999999</v>
      </c>
      <c r="Q27" s="28">
        <v>53.636000000000003</v>
      </c>
      <c r="R27" s="28">
        <v>26.614999999999998</v>
      </c>
      <c r="S27" s="28">
        <v>1.1499999999999999</v>
      </c>
      <c r="T27" s="28">
        <v>100.179</v>
      </c>
      <c r="U27" s="28">
        <v>239.465</v>
      </c>
      <c r="V27" s="28">
        <v>8.7999999999999995E-2</v>
      </c>
      <c r="W27" s="28"/>
      <c r="X27" s="28"/>
      <c r="Y27" s="28"/>
      <c r="Z27" s="28"/>
      <c r="AA27" s="28"/>
      <c r="AB27" s="28"/>
      <c r="AC27" s="28">
        <f t="shared" si="24"/>
        <v>0</v>
      </c>
      <c r="AD27" s="28">
        <f t="shared" si="25"/>
        <v>0</v>
      </c>
      <c r="AE27" s="28">
        <f t="shared" si="26"/>
        <v>0</v>
      </c>
      <c r="AF27" s="28">
        <f t="shared" si="27"/>
        <v>0</v>
      </c>
      <c r="AG27" s="24">
        <f t="shared" si="2"/>
        <v>0.62</v>
      </c>
      <c r="AH27" s="24">
        <f t="shared" si="3"/>
        <v>1.22</v>
      </c>
      <c r="AI27" s="26">
        <f t="shared" si="6"/>
        <v>0.74399999999999999</v>
      </c>
      <c r="AJ27" s="26">
        <f t="shared" si="6"/>
        <v>1.464</v>
      </c>
      <c r="AK27" s="29">
        <f t="shared" si="28"/>
        <v>0.62302965535666577</v>
      </c>
      <c r="AL27" s="29">
        <f t="shared" si="29"/>
        <v>1.221218548858982</v>
      </c>
      <c r="AM27" s="29">
        <f t="shared" si="30"/>
        <v>0.89567558472152109</v>
      </c>
      <c r="AN27" s="29">
        <f t="shared" si="31"/>
        <v>1.4802664508036163</v>
      </c>
      <c r="AO27" s="37" t="s">
        <v>64</v>
      </c>
      <c r="AP27" s="26">
        <f>'31.12.2020'!M28+'31.12.2020'!O28</f>
        <v>3.7199999999999998</v>
      </c>
      <c r="AQ27" s="26">
        <f>'31.12.2020'!N28+'31.12.2020'!P28</f>
        <v>3.8219999999999996</v>
      </c>
    </row>
    <row r="28" spans="1:43" x14ac:dyDescent="0.35">
      <c r="A28" s="27" t="s">
        <v>37</v>
      </c>
      <c r="B28" s="24">
        <v>202.804</v>
      </c>
      <c r="C28" s="24">
        <v>88.013999999999996</v>
      </c>
      <c r="D28" s="24">
        <v>0</v>
      </c>
      <c r="E28" s="24">
        <v>201.33500000000001</v>
      </c>
      <c r="F28" s="24">
        <v>364.75099999999998</v>
      </c>
      <c r="G28" s="24">
        <v>0</v>
      </c>
      <c r="H28" s="24"/>
      <c r="I28" s="24">
        <v>0.76400000000000001</v>
      </c>
      <c r="J28" s="24">
        <v>0.76400000000000001</v>
      </c>
      <c r="K28" s="24">
        <v>0.64500000000000002</v>
      </c>
      <c r="L28" s="24">
        <v>0.64500000000000002</v>
      </c>
      <c r="M28" s="24">
        <v>0.91700000000000004</v>
      </c>
      <c r="N28" s="24">
        <v>0.91700000000000004</v>
      </c>
      <c r="O28" s="24">
        <v>0.77400000000000002</v>
      </c>
      <c r="P28" s="24">
        <v>0.77400000000000002</v>
      </c>
      <c r="Q28" s="24">
        <v>154.94200000000001</v>
      </c>
      <c r="R28" s="24">
        <v>67.242999999999995</v>
      </c>
      <c r="S28" s="24">
        <v>0</v>
      </c>
      <c r="T28" s="24">
        <v>129.86099999999999</v>
      </c>
      <c r="U28" s="24">
        <v>235.26400000000001</v>
      </c>
      <c r="V28" s="24">
        <v>0</v>
      </c>
      <c r="W28" s="24"/>
      <c r="X28" s="24"/>
      <c r="Y28" s="24"/>
      <c r="Z28" s="24"/>
      <c r="AA28" s="24"/>
      <c r="AB28" s="24"/>
      <c r="AC28" s="24">
        <f t="shared" si="24"/>
        <v>0</v>
      </c>
      <c r="AD28" s="24">
        <f t="shared" si="25"/>
        <v>0</v>
      </c>
      <c r="AE28" s="24">
        <f t="shared" si="26"/>
        <v>0</v>
      </c>
      <c r="AF28" s="24">
        <f t="shared" si="27"/>
        <v>0</v>
      </c>
      <c r="AG28" s="24">
        <f t="shared" si="2"/>
        <v>0.76400000000000001</v>
      </c>
      <c r="AH28" s="24">
        <f t="shared" si="3"/>
        <v>0.64500000000000002</v>
      </c>
      <c r="AI28" s="26">
        <f t="shared" si="6"/>
        <v>0.91679999999999995</v>
      </c>
      <c r="AJ28" s="26">
        <f t="shared" si="6"/>
        <v>0.77400000000000002</v>
      </c>
      <c r="AK28" s="26">
        <f t="shared" si="28"/>
        <v>0.76399873769748139</v>
      </c>
      <c r="AL28" s="26">
        <f t="shared" si="29"/>
        <v>0.64499962748652739</v>
      </c>
      <c r="AM28" s="26">
        <f t="shared" si="30"/>
        <v>0.76400345399595515</v>
      </c>
      <c r="AN28" s="26">
        <f t="shared" si="31"/>
        <v>0.64499891706945289</v>
      </c>
      <c r="AO28" s="37" t="s">
        <v>65</v>
      </c>
      <c r="AP28" s="26">
        <f>'31.12.2020'!M29+'31.12.2020'!O29</f>
        <v>2.6879999999999997</v>
      </c>
      <c r="AQ28" s="26">
        <f>'31.12.2020'!N29+'31.12.2020'!P29</f>
        <v>3.0935999999999999</v>
      </c>
    </row>
    <row r="29" spans="1:43" x14ac:dyDescent="0.3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6"/>
      <c r="AJ29" s="26"/>
      <c r="AK29" s="26"/>
      <c r="AL29" s="26"/>
      <c r="AM29" s="26"/>
      <c r="AN29" s="26"/>
      <c r="AO29" s="37" t="s">
        <v>86</v>
      </c>
      <c r="AP29" s="26">
        <f>'31.12.2020'!M30+'31.12.2020'!O30</f>
        <v>2.7</v>
      </c>
      <c r="AQ29" s="26">
        <f>'31.12.2020'!N30+'31.12.2020'!P30</f>
        <v>2.7</v>
      </c>
    </row>
    <row r="30" spans="1:43" x14ac:dyDescent="0.35">
      <c r="A30" s="2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6"/>
      <c r="AJ30" s="26"/>
      <c r="AK30" s="26"/>
      <c r="AL30" s="26"/>
      <c r="AM30" s="26"/>
      <c r="AN30" s="26"/>
      <c r="AO30" s="38" t="s">
        <v>81</v>
      </c>
      <c r="AP30" s="26">
        <f>'31.12.2020'!M31+'31.12.2020'!O31</f>
        <v>2.82</v>
      </c>
      <c r="AQ30" s="26">
        <f>'31.12.2020'!N31+'31.12.2020'!P31</f>
        <v>2.82</v>
      </c>
    </row>
    <row r="31" spans="1:43" x14ac:dyDescent="0.35">
      <c r="A31" s="19" t="s">
        <v>38</v>
      </c>
      <c r="B31" s="24">
        <v>82.738</v>
      </c>
      <c r="C31" s="24">
        <v>47.920999999999999</v>
      </c>
      <c r="D31" s="24">
        <v>0</v>
      </c>
      <c r="E31" s="24">
        <v>78.588999999999999</v>
      </c>
      <c r="F31" s="24">
        <v>75.173000000000002</v>
      </c>
      <c r="G31" s="24">
        <v>0</v>
      </c>
      <c r="H31" s="24"/>
      <c r="I31" s="24">
        <v>0.71</v>
      </c>
      <c r="J31" s="24">
        <v>0.71</v>
      </c>
      <c r="K31" s="24">
        <v>0.94</v>
      </c>
      <c r="L31" s="24">
        <v>0.94</v>
      </c>
      <c r="M31" s="24">
        <v>0.85</v>
      </c>
      <c r="N31" s="24">
        <v>0.85</v>
      </c>
      <c r="O31" s="24">
        <v>1.1299999999999999</v>
      </c>
      <c r="P31" s="24">
        <v>1.1299999999999999</v>
      </c>
      <c r="Q31" s="24">
        <v>60.081000000000003</v>
      </c>
      <c r="R31" s="24">
        <v>34.343000000000004</v>
      </c>
      <c r="S31" s="24">
        <v>0</v>
      </c>
      <c r="T31" s="24">
        <v>71.887</v>
      </c>
      <c r="U31" s="24">
        <v>70.387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f t="shared" si="24"/>
        <v>0</v>
      </c>
      <c r="AD31" s="24">
        <f t="shared" si="25"/>
        <v>0</v>
      </c>
      <c r="AE31" s="24">
        <f t="shared" si="26"/>
        <v>0</v>
      </c>
      <c r="AF31" s="24">
        <f t="shared" si="27"/>
        <v>0</v>
      </c>
      <c r="AG31" s="24">
        <f t="shared" si="2"/>
        <v>0.71</v>
      </c>
      <c r="AH31" s="24">
        <f t="shared" si="3"/>
        <v>0.94</v>
      </c>
      <c r="AI31" s="26">
        <f t="shared" si="6"/>
        <v>0.85199999999999998</v>
      </c>
      <c r="AJ31" s="26">
        <f t="shared" si="6"/>
        <v>1.1279999999999999</v>
      </c>
      <c r="AK31" s="26">
        <f t="shared" si="28"/>
        <v>0.72615968478812642</v>
      </c>
      <c r="AL31" s="26">
        <f t="shared" si="29"/>
        <v>0.91472088969194165</v>
      </c>
      <c r="AM31" s="26">
        <f t="shared" si="30"/>
        <v>0.71665866739007955</v>
      </c>
      <c r="AN31" s="26">
        <f t="shared" si="31"/>
        <v>0.93633352400462933</v>
      </c>
      <c r="AO31" s="37" t="s">
        <v>38</v>
      </c>
      <c r="AP31" s="26">
        <f>'31.12.2020'!M32+'31.12.2020'!O32</f>
        <v>2.76</v>
      </c>
      <c r="AQ31" s="26">
        <f>'31.12.2020'!N32+'31.12.2020'!P32</f>
        <v>2.76</v>
      </c>
    </row>
    <row r="32" spans="1:43" s="13" customFormat="1" x14ac:dyDescent="0.35">
      <c r="A32" s="30" t="s">
        <v>66</v>
      </c>
      <c r="B32" s="28">
        <v>64.039000000000001</v>
      </c>
      <c r="C32" s="28">
        <v>43.48</v>
      </c>
      <c r="D32" s="28"/>
      <c r="E32" s="28">
        <v>50.304000000000002</v>
      </c>
      <c r="F32" s="28">
        <v>116.218</v>
      </c>
      <c r="G32" s="28"/>
      <c r="H32" s="28"/>
      <c r="I32" s="28">
        <v>1.1399999999999999</v>
      </c>
      <c r="J32" s="28">
        <v>1.29</v>
      </c>
      <c r="K32" s="28">
        <v>1.1399999999999999</v>
      </c>
      <c r="L32" s="28">
        <v>2</v>
      </c>
      <c r="M32" s="28">
        <v>1.3680000000000001</v>
      </c>
      <c r="N32" s="28">
        <v>1.548</v>
      </c>
      <c r="O32" s="28">
        <v>1.3680000000000001</v>
      </c>
      <c r="P32" s="28">
        <v>2.4</v>
      </c>
      <c r="Q32" s="28">
        <v>72.759</v>
      </c>
      <c r="R32" s="28">
        <v>56.183</v>
      </c>
      <c r="S32" s="28"/>
      <c r="T32" s="28">
        <v>57.56</v>
      </c>
      <c r="U32" s="28">
        <v>232.012</v>
      </c>
      <c r="V32" s="28"/>
      <c r="W32" s="28"/>
      <c r="X32" s="28"/>
      <c r="Y32" s="28"/>
      <c r="Z32" s="28"/>
      <c r="AA32" s="28"/>
      <c r="AB32" s="28"/>
      <c r="AC32" s="28">
        <v>0</v>
      </c>
      <c r="AD32" s="28">
        <v>0</v>
      </c>
      <c r="AE32" s="28">
        <v>0</v>
      </c>
      <c r="AF32" s="28">
        <v>0</v>
      </c>
      <c r="AG32" s="24">
        <f t="shared" si="2"/>
        <v>1.1399999999999999</v>
      </c>
      <c r="AH32" s="24">
        <f t="shared" si="3"/>
        <v>1.1399999999999999</v>
      </c>
      <c r="AI32" s="26">
        <f t="shared" si="6"/>
        <v>1.3679999999999999</v>
      </c>
      <c r="AJ32" s="26">
        <f t="shared" si="6"/>
        <v>1.3679999999999999</v>
      </c>
      <c r="AK32" s="29">
        <f t="shared" si="28"/>
        <v>1.1361670232202252</v>
      </c>
      <c r="AL32" s="29">
        <f t="shared" si="29"/>
        <v>1.1442430025445292</v>
      </c>
      <c r="AM32" s="29">
        <f t="shared" si="30"/>
        <v>1.2921573137074518</v>
      </c>
      <c r="AN32" s="29">
        <f t="shared" si="31"/>
        <v>1.9963516839043864</v>
      </c>
      <c r="AO32" s="37" t="s">
        <v>39</v>
      </c>
      <c r="AP32" s="26">
        <f>'31.12.2020'!M33+'31.12.2020'!O33</f>
        <v>5.0399999999999991</v>
      </c>
      <c r="AQ32" s="26">
        <f>'31.12.2020'!N33+'31.12.2020'!P33</f>
        <v>5.4359999999999999</v>
      </c>
    </row>
    <row r="33" spans="1:43" x14ac:dyDescent="0.35">
      <c r="A33" s="19" t="s">
        <v>40</v>
      </c>
      <c r="B33" s="24">
        <v>279.01499999999999</v>
      </c>
      <c r="C33" s="24">
        <v>35.755000000000003</v>
      </c>
      <c r="D33" s="24">
        <v>0</v>
      </c>
      <c r="E33" s="24">
        <v>278.822</v>
      </c>
      <c r="F33" s="24">
        <v>89.075999999999993</v>
      </c>
      <c r="G33" s="24">
        <v>0</v>
      </c>
      <c r="H33" s="24">
        <v>331.53100000000001</v>
      </c>
      <c r="I33" s="24">
        <v>0.77</v>
      </c>
      <c r="J33" s="24">
        <v>0.89</v>
      </c>
      <c r="K33" s="24">
        <v>0.59</v>
      </c>
      <c r="L33" s="24">
        <v>0.75</v>
      </c>
      <c r="M33" s="24">
        <v>0.92400000000000004</v>
      </c>
      <c r="N33" s="24">
        <v>1.0680000000000001</v>
      </c>
      <c r="O33" s="24">
        <v>0.70799999999999996</v>
      </c>
      <c r="P33" s="24">
        <v>0.9</v>
      </c>
      <c r="Q33" s="24">
        <v>212.327</v>
      </c>
      <c r="R33" s="24">
        <v>31.821999999999999</v>
      </c>
      <c r="S33" s="24">
        <v>0</v>
      </c>
      <c r="T33" s="24">
        <v>162.58099999999999</v>
      </c>
      <c r="U33" s="24">
        <v>76.38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f t="shared" ref="AC33:AC42" si="32">W33/B33</f>
        <v>0</v>
      </c>
      <c r="AD33" s="24">
        <f t="shared" ref="AD33:AD42" si="33">Z33/E33</f>
        <v>0</v>
      </c>
      <c r="AE33" s="24">
        <f t="shared" ref="AE33:AE42" si="34">(X33+Y33)/(C33+D33)</f>
        <v>0</v>
      </c>
      <c r="AF33" s="24">
        <f t="shared" ref="AF33:AF42" si="35">(AA33+AB33)/(F33+G33)</f>
        <v>0</v>
      </c>
      <c r="AG33" s="24">
        <f t="shared" si="2"/>
        <v>0.77</v>
      </c>
      <c r="AH33" s="24">
        <f t="shared" si="3"/>
        <v>0.59</v>
      </c>
      <c r="AI33" s="26">
        <f t="shared" si="6"/>
        <v>0.92399999999999993</v>
      </c>
      <c r="AJ33" s="26">
        <f t="shared" si="6"/>
        <v>0.70799999999999996</v>
      </c>
      <c r="AK33" s="26">
        <f t="shared" si="28"/>
        <v>0.76098776051466765</v>
      </c>
      <c r="AL33" s="26">
        <f t="shared" si="29"/>
        <v>0.58309961193879967</v>
      </c>
      <c r="AM33" s="26">
        <f t="shared" si="30"/>
        <v>0.89000139840581727</v>
      </c>
      <c r="AN33" s="26">
        <f t="shared" si="31"/>
        <v>0.85747002559612018</v>
      </c>
      <c r="AO33" s="37" t="s">
        <v>78</v>
      </c>
      <c r="AP33" s="26">
        <f>'31.12.2020'!M34+'31.12.2020'!O34</f>
        <v>3.4727999999999994</v>
      </c>
      <c r="AQ33" s="26">
        <f>'31.12.2020'!N34+'31.12.2020'!P34</f>
        <v>3.4727999999999994</v>
      </c>
    </row>
    <row r="34" spans="1:43" x14ac:dyDescent="0.35">
      <c r="A34" s="19" t="s">
        <v>41</v>
      </c>
      <c r="B34" s="24">
        <v>85.986000000000004</v>
      </c>
      <c r="C34" s="24">
        <v>22.3</v>
      </c>
      <c r="D34" s="24">
        <v>0</v>
      </c>
      <c r="E34" s="24">
        <v>74.53</v>
      </c>
      <c r="F34" s="24">
        <v>21.016999999999999</v>
      </c>
      <c r="G34" s="24">
        <v>0</v>
      </c>
      <c r="H34" s="24">
        <v>87.019000000000005</v>
      </c>
      <c r="I34" s="24">
        <v>0.89</v>
      </c>
      <c r="J34" s="24">
        <v>1.69</v>
      </c>
      <c r="K34" s="24">
        <v>1.32</v>
      </c>
      <c r="L34" s="24">
        <v>2.5299999999999998</v>
      </c>
      <c r="M34" s="24">
        <v>1.0680000000000001</v>
      </c>
      <c r="N34" s="24">
        <v>2.028</v>
      </c>
      <c r="O34" s="24">
        <v>1.5840000000000001</v>
      </c>
      <c r="P34" s="24">
        <v>3.036</v>
      </c>
      <c r="Q34" s="24">
        <v>78.753</v>
      </c>
      <c r="R34" s="24">
        <v>34.359000000000002</v>
      </c>
      <c r="S34" s="24"/>
      <c r="T34" s="24">
        <v>101.633</v>
      </c>
      <c r="U34" s="24">
        <v>48.17</v>
      </c>
      <c r="V34" s="24"/>
      <c r="W34" s="24"/>
      <c r="X34" s="24"/>
      <c r="Y34" s="24"/>
      <c r="Z34" s="24"/>
      <c r="AA34" s="24"/>
      <c r="AB34" s="24"/>
      <c r="AC34" s="24">
        <f t="shared" si="32"/>
        <v>0</v>
      </c>
      <c r="AD34" s="24">
        <f t="shared" si="33"/>
        <v>0</v>
      </c>
      <c r="AE34" s="24">
        <f t="shared" si="34"/>
        <v>0</v>
      </c>
      <c r="AF34" s="24">
        <f t="shared" si="35"/>
        <v>0</v>
      </c>
      <c r="AG34" s="24">
        <f t="shared" si="2"/>
        <v>0.89</v>
      </c>
      <c r="AH34" s="24">
        <f t="shared" si="3"/>
        <v>1.32</v>
      </c>
      <c r="AI34" s="26">
        <f t="shared" si="6"/>
        <v>1.0680000000000001</v>
      </c>
      <c r="AJ34" s="26">
        <f t="shared" si="6"/>
        <v>1.5840000000000001</v>
      </c>
      <c r="AK34" s="26">
        <f t="shared" si="28"/>
        <v>0.91588165515316444</v>
      </c>
      <c r="AL34" s="26">
        <f t="shared" si="29"/>
        <v>1.3636522205823158</v>
      </c>
      <c r="AM34" s="26">
        <f t="shared" si="30"/>
        <v>1.540762331838565</v>
      </c>
      <c r="AN34" s="26">
        <f t="shared" si="31"/>
        <v>2.2919541323690349</v>
      </c>
      <c r="AO34" s="37" t="s">
        <v>66</v>
      </c>
      <c r="AP34" s="26">
        <f>'31.12.2020'!M35+'31.12.2020'!O35</f>
        <v>3.0863999999999994</v>
      </c>
      <c r="AQ34" s="26">
        <f>'31.12.2020'!N35+'31.12.2020'!P35</f>
        <v>4.0872000000000002</v>
      </c>
    </row>
    <row r="35" spans="1:43" s="13" customFormat="1" x14ac:dyDescent="0.35">
      <c r="A35" s="30" t="s">
        <v>67</v>
      </c>
      <c r="B35" s="28">
        <v>6860</v>
      </c>
      <c r="C35" s="28">
        <v>2735</v>
      </c>
      <c r="D35" s="28">
        <v>0</v>
      </c>
      <c r="E35" s="28">
        <v>6832</v>
      </c>
      <c r="F35" s="28">
        <v>5116</v>
      </c>
      <c r="G35" s="28">
        <v>0</v>
      </c>
      <c r="H35" s="28">
        <v>10903</v>
      </c>
      <c r="I35" s="28">
        <v>0.95</v>
      </c>
      <c r="J35" s="28">
        <v>2.3199999999999998</v>
      </c>
      <c r="K35" s="28">
        <v>0.78</v>
      </c>
      <c r="L35" s="28">
        <v>1.72</v>
      </c>
      <c r="M35" s="28">
        <v>1.1399999999999999</v>
      </c>
      <c r="N35" s="28">
        <v>2.78</v>
      </c>
      <c r="O35" s="28">
        <v>0.94</v>
      </c>
      <c r="P35" s="28">
        <v>2.06</v>
      </c>
      <c r="Q35" s="28">
        <v>6517</v>
      </c>
      <c r="R35" s="28">
        <v>5806</v>
      </c>
      <c r="S35" s="28">
        <v>0</v>
      </c>
      <c r="T35" s="28">
        <v>5329</v>
      </c>
      <c r="U35" s="28">
        <v>7493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f t="shared" si="32"/>
        <v>0</v>
      </c>
      <c r="AD35" s="28">
        <f t="shared" si="33"/>
        <v>0</v>
      </c>
      <c r="AE35" s="28">
        <f t="shared" si="34"/>
        <v>0</v>
      </c>
      <c r="AF35" s="28">
        <f t="shared" si="35"/>
        <v>0</v>
      </c>
      <c r="AG35" s="24">
        <f t="shared" si="2"/>
        <v>0.95</v>
      </c>
      <c r="AH35" s="24">
        <f t="shared" si="3"/>
        <v>0.78</v>
      </c>
      <c r="AI35" s="26">
        <f t="shared" si="6"/>
        <v>1.1399999999999999</v>
      </c>
      <c r="AJ35" s="26">
        <f t="shared" si="6"/>
        <v>0.93599999999999994</v>
      </c>
      <c r="AK35" s="29">
        <f t="shared" si="28"/>
        <v>0.95</v>
      </c>
      <c r="AL35" s="29">
        <f t="shared" si="29"/>
        <v>0.78000585480093676</v>
      </c>
      <c r="AM35" s="29">
        <f t="shared" si="30"/>
        <v>2.122851919561243</v>
      </c>
      <c r="AN35" s="29">
        <f t="shared" si="31"/>
        <v>1.4646207974980454</v>
      </c>
      <c r="AO35" s="37" t="s">
        <v>40</v>
      </c>
      <c r="AP35" s="26">
        <f>'31.12.2020'!M36+'31.12.2020'!O36</f>
        <v>2.1959999999999997</v>
      </c>
      <c r="AQ35" s="26">
        <f>'31.12.2020'!N36+'31.12.2020'!P36</f>
        <v>2.484</v>
      </c>
    </row>
    <row r="36" spans="1:43" x14ac:dyDescent="0.35">
      <c r="A36" s="19" t="s">
        <v>42</v>
      </c>
      <c r="B36" s="24">
        <v>63.982999999999997</v>
      </c>
      <c r="C36" s="24">
        <v>39.924999999999997</v>
      </c>
      <c r="D36" s="24">
        <v>0</v>
      </c>
      <c r="E36" s="24">
        <v>56.715000000000003</v>
      </c>
      <c r="F36" s="24">
        <v>39.075000000000003</v>
      </c>
      <c r="G36" s="24">
        <v>0</v>
      </c>
      <c r="H36" s="24"/>
      <c r="I36" s="24">
        <v>0.89</v>
      </c>
      <c r="J36" s="24">
        <v>1.05</v>
      </c>
      <c r="K36" s="24">
        <v>1.1299999999999999</v>
      </c>
      <c r="L36" s="24">
        <v>1.33</v>
      </c>
      <c r="M36" s="24">
        <v>1.07</v>
      </c>
      <c r="N36" s="24">
        <v>1.26</v>
      </c>
      <c r="O36" s="24">
        <v>1.35</v>
      </c>
      <c r="P36" s="24">
        <v>1.59</v>
      </c>
      <c r="Q36" s="24">
        <v>57.072000000000003</v>
      </c>
      <c r="R36" s="24">
        <v>41.920999999999999</v>
      </c>
      <c r="S36" s="24">
        <v>0</v>
      </c>
      <c r="T36" s="24">
        <v>63.807000000000002</v>
      </c>
      <c r="U36" s="24">
        <v>51.774999999999999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f t="shared" si="32"/>
        <v>0</v>
      </c>
      <c r="AD36" s="24">
        <f t="shared" si="33"/>
        <v>0</v>
      </c>
      <c r="AE36" s="24">
        <f t="shared" si="34"/>
        <v>0</v>
      </c>
      <c r="AF36" s="24">
        <f t="shared" si="35"/>
        <v>0</v>
      </c>
      <c r="AG36" s="24">
        <f t="shared" si="2"/>
        <v>0.89</v>
      </c>
      <c r="AH36" s="24">
        <f t="shared" si="3"/>
        <v>1.1299999999999999</v>
      </c>
      <c r="AI36" s="26">
        <f t="shared" si="6"/>
        <v>1.0680000000000001</v>
      </c>
      <c r="AJ36" s="26">
        <f t="shared" si="6"/>
        <v>1.3559999999999999</v>
      </c>
      <c r="AK36" s="26">
        <f t="shared" si="28"/>
        <v>0.89198693402935159</v>
      </c>
      <c r="AL36" s="26">
        <f t="shared" si="29"/>
        <v>1.125046284051838</v>
      </c>
      <c r="AM36" s="26">
        <f t="shared" si="30"/>
        <v>1.0499937382592361</v>
      </c>
      <c r="AN36" s="26">
        <f t="shared" si="31"/>
        <v>1.3250159948816378</v>
      </c>
      <c r="AO36" s="37" t="s">
        <v>41</v>
      </c>
      <c r="AP36" s="26">
        <f>'31.12.2020'!M37+'31.12.2020'!O37</f>
        <v>4.68</v>
      </c>
      <c r="AQ36" s="26">
        <f>'31.12.2020'!N37+'31.12.2020'!P37</f>
        <v>6.7680000000000007</v>
      </c>
    </row>
    <row r="37" spans="1:43" x14ac:dyDescent="0.35">
      <c r="A37" s="19" t="s">
        <v>43</v>
      </c>
      <c r="B37" s="25">
        <v>1423.1279999999999</v>
      </c>
      <c r="C37" s="24">
        <v>744.68799999999999</v>
      </c>
      <c r="D37" s="24">
        <v>0</v>
      </c>
      <c r="E37" s="24">
        <v>1425.3440000000001</v>
      </c>
      <c r="F37" s="24">
        <v>959.87400000000002</v>
      </c>
      <c r="G37" s="24">
        <v>0</v>
      </c>
      <c r="H37" s="24">
        <v>1802.748</v>
      </c>
      <c r="I37" s="24">
        <v>0.57999999999999996</v>
      </c>
      <c r="J37" s="24">
        <v>0.57999999999999996</v>
      </c>
      <c r="K37" s="24">
        <v>1</v>
      </c>
      <c r="L37" s="24">
        <v>1</v>
      </c>
      <c r="M37" s="24">
        <v>0.69599999999999995</v>
      </c>
      <c r="N37" s="24">
        <v>0.69599999999999995</v>
      </c>
      <c r="O37" s="24">
        <v>1.2</v>
      </c>
      <c r="P37" s="24">
        <v>1.2</v>
      </c>
      <c r="Q37" s="24">
        <v>826.00599999999997</v>
      </c>
      <c r="R37" s="24">
        <v>432.24200000000002</v>
      </c>
      <c r="S37" s="24">
        <v>0</v>
      </c>
      <c r="T37" s="24">
        <v>1425.355</v>
      </c>
      <c r="U37" s="24">
        <v>1272.337</v>
      </c>
      <c r="V37" s="24"/>
      <c r="W37" s="24"/>
      <c r="X37" s="24"/>
      <c r="Y37" s="24"/>
      <c r="Z37" s="24"/>
      <c r="AA37" s="24"/>
      <c r="AB37" s="24"/>
      <c r="AC37" s="24">
        <f t="shared" si="32"/>
        <v>0</v>
      </c>
      <c r="AD37" s="24">
        <f t="shared" si="33"/>
        <v>0</v>
      </c>
      <c r="AE37" s="24">
        <f t="shared" si="34"/>
        <v>0</v>
      </c>
      <c r="AF37" s="24">
        <f t="shared" si="35"/>
        <v>0</v>
      </c>
      <c r="AG37" s="24">
        <f t="shared" si="2"/>
        <v>0.57999999999999996</v>
      </c>
      <c r="AH37" s="24">
        <f t="shared" si="3"/>
        <v>1</v>
      </c>
      <c r="AI37" s="26">
        <f t="shared" si="6"/>
        <v>0.69599999999999995</v>
      </c>
      <c r="AJ37" s="26">
        <f t="shared" si="6"/>
        <v>1.2</v>
      </c>
      <c r="AK37" s="26">
        <f t="shared" si="28"/>
        <v>0.58041581642691309</v>
      </c>
      <c r="AL37" s="26">
        <f t="shared" si="29"/>
        <v>1.0000077174352295</v>
      </c>
      <c r="AM37" s="26">
        <f t="shared" si="30"/>
        <v>0.58043368497948133</v>
      </c>
      <c r="AN37" s="26">
        <f t="shared" si="31"/>
        <v>1.3255250168251249</v>
      </c>
      <c r="AO37" s="37" t="s">
        <v>67</v>
      </c>
      <c r="AP37" s="26">
        <f>'31.12.2020'!M38+'31.12.2020'!O38</f>
        <v>1.524</v>
      </c>
      <c r="AQ37" s="26">
        <f>'31.12.2020'!N38+'31.12.2020'!P38</f>
        <v>4.1159999999999997</v>
      </c>
    </row>
    <row r="38" spans="1:43" x14ac:dyDescent="0.35">
      <c r="A38" s="19" t="s">
        <v>68</v>
      </c>
      <c r="B38" s="24">
        <v>69.224000000000004</v>
      </c>
      <c r="C38" s="24">
        <v>16.905999999999999</v>
      </c>
      <c r="D38" s="24">
        <v>3.0870000000000002</v>
      </c>
      <c r="E38" s="24">
        <v>75.018000000000001</v>
      </c>
      <c r="F38" s="24">
        <v>16.988</v>
      </c>
      <c r="G38" s="24">
        <v>17.923999999999999</v>
      </c>
      <c r="H38" s="24"/>
      <c r="I38" s="24">
        <v>0.80400000000000005</v>
      </c>
      <c r="J38" s="24">
        <v>0.96299999999999997</v>
      </c>
      <c r="K38" s="24">
        <v>0.90300000000000002</v>
      </c>
      <c r="L38" s="24">
        <v>1.052</v>
      </c>
      <c r="M38" s="24">
        <v>0.96499999999999997</v>
      </c>
      <c r="N38" s="24">
        <v>1.1559999999999999</v>
      </c>
      <c r="O38" s="24">
        <v>1.0840000000000001</v>
      </c>
      <c r="P38" s="24">
        <v>1.262</v>
      </c>
      <c r="Q38" s="24">
        <v>55.219000000000001</v>
      </c>
      <c r="R38" s="24">
        <v>16.114000000000001</v>
      </c>
      <c r="S38" s="24">
        <v>2.863</v>
      </c>
      <c r="T38" s="24">
        <v>67.652000000000001</v>
      </c>
      <c r="U38" s="24">
        <v>17.904</v>
      </c>
      <c r="V38" s="24">
        <v>18.876999999999999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f t="shared" si="32"/>
        <v>0</v>
      </c>
      <c r="AD38" s="24">
        <f t="shared" si="33"/>
        <v>0</v>
      </c>
      <c r="AE38" s="24">
        <f t="shared" si="34"/>
        <v>0</v>
      </c>
      <c r="AF38" s="24">
        <f t="shared" si="35"/>
        <v>0</v>
      </c>
      <c r="AG38" s="24">
        <f t="shared" si="2"/>
        <v>0.80400000000000005</v>
      </c>
      <c r="AH38" s="24">
        <f t="shared" si="3"/>
        <v>0.90300000000000002</v>
      </c>
      <c r="AI38" s="26">
        <f t="shared" si="6"/>
        <v>0.96479999999999999</v>
      </c>
      <c r="AJ38" s="26">
        <f t="shared" si="6"/>
        <v>1.0835999999999999</v>
      </c>
      <c r="AK38" s="26">
        <f t="shared" si="28"/>
        <v>0.79768577372009708</v>
      </c>
      <c r="AL38" s="26">
        <f t="shared" si="29"/>
        <v>0.90181023221093604</v>
      </c>
      <c r="AM38" s="26">
        <f t="shared" si="30"/>
        <v>0.95315272684254126</v>
      </c>
      <c r="AN38" s="26">
        <f t="shared" si="31"/>
        <v>1.0535346012832263</v>
      </c>
      <c r="AO38" s="37" t="s">
        <v>42</v>
      </c>
      <c r="AP38" s="26">
        <f>'31.12.2020'!M39+'31.12.2020'!O39</f>
        <v>2.8200000000000003</v>
      </c>
      <c r="AQ38" s="26">
        <f>'31.12.2020'!N39+'31.12.2020'!P39</f>
        <v>3</v>
      </c>
    </row>
    <row r="39" spans="1:43" x14ac:dyDescent="0.35">
      <c r="A39" s="19" t="s">
        <v>69</v>
      </c>
      <c r="B39" s="24">
        <v>122.01300000000001</v>
      </c>
      <c r="C39" s="24">
        <v>34.591000000000001</v>
      </c>
      <c r="D39" s="24">
        <v>0</v>
      </c>
      <c r="E39" s="24">
        <v>118.628</v>
      </c>
      <c r="F39" s="24">
        <v>52.676000000000002</v>
      </c>
      <c r="G39" s="24">
        <v>0</v>
      </c>
      <c r="H39" s="24"/>
      <c r="I39" s="24">
        <v>1.01</v>
      </c>
      <c r="J39" s="24">
        <v>1.01</v>
      </c>
      <c r="K39" s="24">
        <v>1.18</v>
      </c>
      <c r="L39" s="24">
        <v>1.18</v>
      </c>
      <c r="M39" s="24">
        <v>1.21</v>
      </c>
      <c r="N39" s="24">
        <v>1.21</v>
      </c>
      <c r="O39" s="24">
        <v>1.42</v>
      </c>
      <c r="P39" s="24">
        <v>1.42</v>
      </c>
      <c r="Q39" s="24">
        <v>122.947</v>
      </c>
      <c r="R39" s="24">
        <v>34.886000000000003</v>
      </c>
      <c r="S39" s="24">
        <v>0</v>
      </c>
      <c r="T39" s="24">
        <v>139.62799999999999</v>
      </c>
      <c r="U39" s="24">
        <v>61.500999999999998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/>
      <c r="AC39" s="24">
        <f t="shared" si="32"/>
        <v>0</v>
      </c>
      <c r="AD39" s="24">
        <f t="shared" si="33"/>
        <v>0</v>
      </c>
      <c r="AE39" s="24">
        <f t="shared" si="34"/>
        <v>0</v>
      </c>
      <c r="AF39" s="24">
        <f t="shared" si="35"/>
        <v>0</v>
      </c>
      <c r="AG39" s="24">
        <f t="shared" si="2"/>
        <v>1.01</v>
      </c>
      <c r="AH39" s="24">
        <f t="shared" si="3"/>
        <v>1.18</v>
      </c>
      <c r="AI39" s="26">
        <f t="shared" si="6"/>
        <v>1.212</v>
      </c>
      <c r="AJ39" s="26">
        <f t="shared" si="6"/>
        <v>1.4159999999999999</v>
      </c>
      <c r="AK39" s="26">
        <f t="shared" si="28"/>
        <v>1.0076549220165065</v>
      </c>
      <c r="AL39" s="26">
        <f t="shared" si="29"/>
        <v>1.1770239741039215</v>
      </c>
      <c r="AM39" s="26">
        <f t="shared" si="30"/>
        <v>1.0085282298863867</v>
      </c>
      <c r="AN39" s="26">
        <f t="shared" si="31"/>
        <v>1.1675336016402156</v>
      </c>
      <c r="AO39" s="37" t="s">
        <v>43</v>
      </c>
      <c r="AP39" s="26">
        <f>'31.12.2020'!M40+'31.12.2020'!O40</f>
        <v>2.0352000000000001</v>
      </c>
      <c r="AQ39" s="26">
        <f>'31.12.2020'!N40+'31.12.2020'!P40</f>
        <v>2.0352000000000001</v>
      </c>
    </row>
    <row r="40" spans="1:43" x14ac:dyDescent="0.35">
      <c r="A40" s="19" t="s">
        <v>70</v>
      </c>
      <c r="B40" s="24">
        <v>25.544</v>
      </c>
      <c r="C40" s="24">
        <v>8.86</v>
      </c>
      <c r="D40" s="24">
        <v>0</v>
      </c>
      <c r="E40" s="24">
        <v>24.933</v>
      </c>
      <c r="F40" s="24">
        <v>11.036</v>
      </c>
      <c r="G40" s="24">
        <v>0</v>
      </c>
      <c r="H40" s="24"/>
      <c r="I40" s="24">
        <v>0.77</v>
      </c>
      <c r="J40" s="24">
        <v>0.77</v>
      </c>
      <c r="K40" s="24">
        <v>0.95</v>
      </c>
      <c r="L40" s="24">
        <v>0.95</v>
      </c>
      <c r="M40" s="24">
        <v>0.92</v>
      </c>
      <c r="N40" s="24">
        <v>0.92</v>
      </c>
      <c r="O40" s="24">
        <v>1.1399999999999999</v>
      </c>
      <c r="P40" s="24">
        <v>1.1399999999999999</v>
      </c>
      <c r="Q40" s="24">
        <v>19.747</v>
      </c>
      <c r="R40" s="24">
        <v>6.851</v>
      </c>
      <c r="S40" s="24">
        <v>0</v>
      </c>
      <c r="T40" s="24">
        <v>23.736000000000001</v>
      </c>
      <c r="U40" s="24">
        <v>10.506</v>
      </c>
      <c r="V40" s="24">
        <v>0</v>
      </c>
      <c r="W40" s="24"/>
      <c r="X40" s="24"/>
      <c r="Y40" s="24"/>
      <c r="Z40" s="24"/>
      <c r="AA40" s="24"/>
      <c r="AB40" s="24"/>
      <c r="AC40" s="24">
        <f t="shared" ref="AC40" si="36">W40/B40</f>
        <v>0</v>
      </c>
      <c r="AD40" s="24">
        <f t="shared" ref="AD40" si="37">Z40/E40</f>
        <v>0</v>
      </c>
      <c r="AE40" s="24">
        <f t="shared" ref="AE40" si="38">(X40+Y40)/(C40+D40)</f>
        <v>0</v>
      </c>
      <c r="AF40" s="24">
        <f t="shared" ref="AF40" si="39">(AA40+AB40)/(F40+G40)</f>
        <v>0</v>
      </c>
      <c r="AG40" s="24">
        <f t="shared" ref="AG40" si="40">I40+AC40</f>
        <v>0.77</v>
      </c>
      <c r="AH40" s="24">
        <f t="shared" ref="AH40" si="41">K40+AD40</f>
        <v>0.95</v>
      </c>
      <c r="AI40" s="26">
        <f t="shared" ref="AI40" si="42">AG40*1.2</f>
        <v>0.92399999999999993</v>
      </c>
      <c r="AJ40" s="26">
        <f t="shared" ref="AJ40" si="43">AH40*1.2</f>
        <v>1.1399999999999999</v>
      </c>
      <c r="AK40" s="26">
        <f t="shared" ref="AK40" si="44">(Q40+W40)/B40</f>
        <v>0.7730582524271844</v>
      </c>
      <c r="AL40" s="26">
        <f t="shared" ref="AL40" si="45">(T40+Z40)/E40</f>
        <v>0.9519913367825773</v>
      </c>
      <c r="AM40" s="26">
        <f t="shared" ref="AM40" si="46">(R40+X40)/C40</f>
        <v>0.77325056433408579</v>
      </c>
      <c r="AN40" s="26">
        <f t="shared" ref="AN40" si="47">(U40+V40+AA40+AB40)/(F40+G40)</f>
        <v>0.95197535338890904</v>
      </c>
      <c r="AO40" s="37" t="s">
        <v>44</v>
      </c>
      <c r="AP40" s="26">
        <f>'31.12.2020'!M41+'31.12.2020'!O41</f>
        <v>3.7391999999999999</v>
      </c>
      <c r="AQ40" s="26">
        <f>'31.12.2020'!N41+'31.12.2020'!P41</f>
        <v>4.4483999999999995</v>
      </c>
    </row>
    <row r="41" spans="1:43" s="13" customFormat="1" x14ac:dyDescent="0.35">
      <c r="A41" s="30" t="s">
        <v>46</v>
      </c>
      <c r="B41" s="28">
        <v>274.10300000000001</v>
      </c>
      <c r="C41" s="28">
        <v>56.46</v>
      </c>
      <c r="D41" s="28">
        <v>0</v>
      </c>
      <c r="E41" s="28">
        <v>267.08100000000002</v>
      </c>
      <c r="F41" s="28">
        <v>65.215000000000003</v>
      </c>
      <c r="G41" s="28">
        <v>0</v>
      </c>
      <c r="H41" s="28"/>
      <c r="I41" s="28">
        <v>1.25</v>
      </c>
      <c r="J41" s="28">
        <v>1.47</v>
      </c>
      <c r="K41" s="28">
        <v>1.95</v>
      </c>
      <c r="L41" s="28">
        <v>2.2000000000000002</v>
      </c>
      <c r="M41" s="28">
        <v>1.5</v>
      </c>
      <c r="N41" s="28">
        <v>1.76</v>
      </c>
      <c r="O41" s="28">
        <v>2.34</v>
      </c>
      <c r="P41" s="28">
        <v>2.64</v>
      </c>
      <c r="Q41" s="28">
        <v>343.35399999999998</v>
      </c>
      <c r="R41" s="28">
        <v>92.013000000000005</v>
      </c>
      <c r="S41" s="28">
        <v>0</v>
      </c>
      <c r="T41" s="28">
        <v>495.00299999999999</v>
      </c>
      <c r="U41" s="28">
        <v>120.42400000000001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f t="shared" si="32"/>
        <v>0</v>
      </c>
      <c r="AD41" s="28">
        <f t="shared" si="33"/>
        <v>0</v>
      </c>
      <c r="AE41" s="28">
        <f t="shared" si="34"/>
        <v>0</v>
      </c>
      <c r="AF41" s="28">
        <f t="shared" si="35"/>
        <v>0</v>
      </c>
      <c r="AG41" s="24">
        <f t="shared" si="2"/>
        <v>1.25</v>
      </c>
      <c r="AH41" s="24">
        <f t="shared" si="3"/>
        <v>1.95</v>
      </c>
      <c r="AI41" s="26">
        <f t="shared" si="6"/>
        <v>1.5</v>
      </c>
      <c r="AJ41" s="26">
        <f t="shared" si="6"/>
        <v>2.34</v>
      </c>
      <c r="AK41" s="29">
        <f t="shared" si="28"/>
        <v>1.2526459031823802</v>
      </c>
      <c r="AL41" s="29">
        <f t="shared" si="29"/>
        <v>1.8533815584036302</v>
      </c>
      <c r="AM41" s="29">
        <f t="shared" si="30"/>
        <v>1.629702444208289</v>
      </c>
      <c r="AN41" s="29">
        <f t="shared" si="31"/>
        <v>1.8465690408648316</v>
      </c>
      <c r="AO41" s="37" t="s">
        <v>68</v>
      </c>
      <c r="AP41" s="26">
        <f>'31.12.2020'!M42+'31.12.2020'!O42</f>
        <v>3.0864000000000003</v>
      </c>
      <c r="AQ41" s="26">
        <f>'31.12.2020'!N42+'31.12.2020'!P42</f>
        <v>3.3407999999999998</v>
      </c>
    </row>
    <row r="42" spans="1:43" x14ac:dyDescent="0.35">
      <c r="A42" s="19" t="s">
        <v>47</v>
      </c>
      <c r="B42" s="24">
        <v>243.86699999999999</v>
      </c>
      <c r="C42" s="24">
        <v>93.9</v>
      </c>
      <c r="D42" s="24">
        <v>0.112</v>
      </c>
      <c r="E42" s="24">
        <v>246.12700000000001</v>
      </c>
      <c r="F42" s="24">
        <v>183.131</v>
      </c>
      <c r="G42" s="24">
        <v>9.6000000000000002E-2</v>
      </c>
      <c r="H42" s="24"/>
      <c r="I42" s="24">
        <v>0.77</v>
      </c>
      <c r="J42" s="24">
        <v>0.77</v>
      </c>
      <c r="K42" s="24">
        <v>0.99</v>
      </c>
      <c r="L42" s="24">
        <v>0.99</v>
      </c>
      <c r="M42" s="24">
        <v>0.92</v>
      </c>
      <c r="N42" s="24">
        <v>0.92</v>
      </c>
      <c r="O42" s="24">
        <v>1.19</v>
      </c>
      <c r="P42" s="24">
        <v>1.19</v>
      </c>
      <c r="Q42" s="24">
        <v>184.74299999999999</v>
      </c>
      <c r="R42" s="24">
        <v>71.406000000000006</v>
      </c>
      <c r="S42" s="24">
        <v>8.5000000000000006E-2</v>
      </c>
      <c r="T42" s="24">
        <v>240.22800000000001</v>
      </c>
      <c r="U42" s="24">
        <v>236.751</v>
      </c>
      <c r="V42" s="24">
        <v>9.4E-2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f t="shared" si="32"/>
        <v>0</v>
      </c>
      <c r="AD42" s="24">
        <f t="shared" si="33"/>
        <v>0</v>
      </c>
      <c r="AE42" s="24">
        <f t="shared" si="34"/>
        <v>0</v>
      </c>
      <c r="AF42" s="24">
        <f t="shared" si="35"/>
        <v>0</v>
      </c>
      <c r="AG42" s="24">
        <f t="shared" si="2"/>
        <v>0.77</v>
      </c>
      <c r="AH42" s="24">
        <f t="shared" si="3"/>
        <v>0.99</v>
      </c>
      <c r="AI42" s="26">
        <f t="shared" si="6"/>
        <v>0.92399999999999993</v>
      </c>
      <c r="AJ42" s="26">
        <f t="shared" si="6"/>
        <v>1.1879999999999999</v>
      </c>
      <c r="AK42" s="26">
        <f t="shared" si="28"/>
        <v>0.75755637294098832</v>
      </c>
      <c r="AL42" s="26">
        <f t="shared" si="29"/>
        <v>0.97603269856618735</v>
      </c>
      <c r="AM42" s="26">
        <f t="shared" si="30"/>
        <v>0.76044728434504794</v>
      </c>
      <c r="AN42" s="26">
        <f t="shared" si="31"/>
        <v>1.2926315444776151</v>
      </c>
      <c r="AO42" s="37" t="s">
        <v>69</v>
      </c>
      <c r="AP42" s="26">
        <f>'31.12.2020'!M43+'31.12.2020'!O43</f>
        <v>3.1559999999999997</v>
      </c>
      <c r="AQ42" s="26">
        <f>'31.12.2020'!N43+'31.12.2020'!P43</f>
        <v>3.1559999999999997</v>
      </c>
    </row>
    <row r="43" spans="1:43" x14ac:dyDescent="0.35">
      <c r="A43" s="19" t="s">
        <v>47</v>
      </c>
      <c r="B43" s="24">
        <v>243.86699999999999</v>
      </c>
      <c r="C43" s="24">
        <v>93.9</v>
      </c>
      <c r="D43" s="24">
        <v>0.112</v>
      </c>
      <c r="E43" s="24">
        <v>246.12700000000001</v>
      </c>
      <c r="F43" s="24">
        <v>183.131</v>
      </c>
      <c r="G43" s="24">
        <v>9.6000000000000002E-2</v>
      </c>
      <c r="H43" s="24"/>
      <c r="I43" s="24">
        <v>0.77</v>
      </c>
      <c r="J43" s="24">
        <v>0.77</v>
      </c>
      <c r="K43" s="24">
        <v>0.99</v>
      </c>
      <c r="L43" s="24">
        <v>0.99</v>
      </c>
      <c r="M43" s="24">
        <v>0.92</v>
      </c>
      <c r="N43" s="24">
        <v>0.92</v>
      </c>
      <c r="O43" s="24">
        <v>1.19</v>
      </c>
      <c r="P43" s="24">
        <v>1.19</v>
      </c>
      <c r="Q43" s="24">
        <v>184.74299999999999</v>
      </c>
      <c r="R43" s="24">
        <v>71.406000000000006</v>
      </c>
      <c r="S43" s="24">
        <v>8.5000000000000006E-2</v>
      </c>
      <c r="T43" s="24">
        <v>240.22800000000001</v>
      </c>
      <c r="U43" s="24">
        <v>236.751</v>
      </c>
      <c r="V43" s="24">
        <v>9.4E-2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f t="shared" ref="AC43" si="48">W43/B43</f>
        <v>0</v>
      </c>
      <c r="AD43" s="24">
        <f t="shared" ref="AD43" si="49">Z43/E43</f>
        <v>0</v>
      </c>
      <c r="AE43" s="24">
        <f t="shared" ref="AE43" si="50">(X43+Y43)/(C43+D43)</f>
        <v>0</v>
      </c>
      <c r="AF43" s="24">
        <f t="shared" ref="AF43" si="51">(AA43+AB43)/(F43+G43)</f>
        <v>0</v>
      </c>
      <c r="AG43" s="24">
        <f t="shared" ref="AG43" si="52">I43+AC43</f>
        <v>0.77</v>
      </c>
      <c r="AH43" s="24">
        <f t="shared" ref="AH43" si="53">K43+AD43</f>
        <v>0.99</v>
      </c>
      <c r="AI43" s="26">
        <f t="shared" ref="AI43" si="54">AG43*1.2</f>
        <v>0.92399999999999993</v>
      </c>
      <c r="AJ43" s="26">
        <f t="shared" ref="AJ43" si="55">AH43*1.2</f>
        <v>1.1879999999999999</v>
      </c>
      <c r="AK43" s="26">
        <f t="shared" ref="AK43" si="56">(Q43+W43)/B43</f>
        <v>0.75755637294098832</v>
      </c>
      <c r="AL43" s="26">
        <f t="shared" ref="AL43" si="57">(T43+Z43)/E43</f>
        <v>0.97603269856618735</v>
      </c>
      <c r="AM43" s="26">
        <f t="shared" ref="AM43" si="58">(R43+X43)/C43</f>
        <v>0.76044728434504794</v>
      </c>
      <c r="AN43" s="26">
        <f t="shared" ref="AN43" si="59">(U43+V43+AA43+AB43)/(F43+G43)</f>
        <v>1.2926315444776151</v>
      </c>
      <c r="AO43" s="37" t="s">
        <v>45</v>
      </c>
      <c r="AP43" s="26">
        <f>'31.12.2020'!M44+'31.12.2020'!O44</f>
        <v>3.3528000000000002</v>
      </c>
      <c r="AQ43" s="26">
        <f>'31.12.2020'!N44+'31.12.2020'!P44</f>
        <v>3.3528000000000002</v>
      </c>
    </row>
    <row r="44" spans="1:43" x14ac:dyDescent="0.35">
      <c r="A44" s="19" t="s">
        <v>47</v>
      </c>
      <c r="B44" s="24">
        <v>243.86699999999999</v>
      </c>
      <c r="C44" s="24">
        <v>93.9</v>
      </c>
      <c r="D44" s="24">
        <v>0.112</v>
      </c>
      <c r="E44" s="24">
        <v>246.12700000000001</v>
      </c>
      <c r="F44" s="24">
        <v>183.131</v>
      </c>
      <c r="G44" s="24">
        <v>9.6000000000000002E-2</v>
      </c>
      <c r="H44" s="24"/>
      <c r="I44" s="24">
        <v>0.77</v>
      </c>
      <c r="J44" s="24">
        <v>0.77</v>
      </c>
      <c r="K44" s="24">
        <v>0.99</v>
      </c>
      <c r="L44" s="24">
        <v>0.99</v>
      </c>
      <c r="M44" s="24">
        <v>0.92</v>
      </c>
      <c r="N44" s="24">
        <v>0.92</v>
      </c>
      <c r="O44" s="24">
        <v>1.19</v>
      </c>
      <c r="P44" s="24">
        <v>1.19</v>
      </c>
      <c r="Q44" s="24">
        <v>184.74299999999999</v>
      </c>
      <c r="R44" s="24">
        <v>71.406000000000006</v>
      </c>
      <c r="S44" s="24">
        <v>8.5000000000000006E-2</v>
      </c>
      <c r="T44" s="24">
        <v>240.22800000000001</v>
      </c>
      <c r="U44" s="24">
        <v>236.751</v>
      </c>
      <c r="V44" s="24">
        <v>9.4E-2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f t="shared" ref="AC44" si="60">W44/B44</f>
        <v>0</v>
      </c>
      <c r="AD44" s="24">
        <f t="shared" ref="AD44" si="61">Z44/E44</f>
        <v>0</v>
      </c>
      <c r="AE44" s="24">
        <f t="shared" ref="AE44" si="62">(X44+Y44)/(C44+D44)</f>
        <v>0</v>
      </c>
      <c r="AF44" s="24">
        <f t="shared" ref="AF44" si="63">(AA44+AB44)/(F44+G44)</f>
        <v>0</v>
      </c>
      <c r="AG44" s="24">
        <f t="shared" ref="AG44" si="64">I44+AC44</f>
        <v>0.77</v>
      </c>
      <c r="AH44" s="24">
        <f t="shared" ref="AH44" si="65">K44+AD44</f>
        <v>0.99</v>
      </c>
      <c r="AI44" s="26">
        <f t="shared" ref="AI44" si="66">AG44*1.2</f>
        <v>0.92399999999999993</v>
      </c>
      <c r="AJ44" s="26">
        <f t="shared" ref="AJ44" si="67">AH44*1.2</f>
        <v>1.1879999999999999</v>
      </c>
      <c r="AK44" s="26">
        <f t="shared" ref="AK44" si="68">(Q44+W44)/B44</f>
        <v>0.75755637294098832</v>
      </c>
      <c r="AL44" s="26">
        <f t="shared" ref="AL44" si="69">(T44+Z44)/E44</f>
        <v>0.97603269856618735</v>
      </c>
      <c r="AM44" s="26">
        <f t="shared" ref="AM44" si="70">(R44+X44)/C44</f>
        <v>0.76044728434504794</v>
      </c>
      <c r="AN44" s="26">
        <f t="shared" ref="AN44" si="71">(U44+V44+AA44+AB44)/(F44+G44)</f>
        <v>1.2926315444776151</v>
      </c>
      <c r="AO44" s="37" t="s">
        <v>87</v>
      </c>
      <c r="AP44" s="26">
        <f>'31.12.2020'!M45+'31.12.2020'!O45</f>
        <v>3.7884000000000002</v>
      </c>
      <c r="AQ44" s="26">
        <f>'31.12.2020'!N45+'31.12.2020'!P45</f>
        <v>4.3079999999999998</v>
      </c>
    </row>
    <row r="45" spans="1:43" x14ac:dyDescent="0.35">
      <c r="AO45" s="37" t="s">
        <v>47</v>
      </c>
      <c r="AP45" s="26">
        <f>'31.12.2020'!M46+'31.12.2020'!O46</f>
        <v>2.7396000000000003</v>
      </c>
      <c r="AQ45" s="26">
        <f>'31.12.2020'!N46+'31.12.2020'!P46</f>
        <v>2.7396000000000003</v>
      </c>
    </row>
    <row r="46" spans="1:43" x14ac:dyDescent="0.35">
      <c r="A46" s="3" t="s">
        <v>48</v>
      </c>
      <c r="AO46" s="39" t="s">
        <v>79</v>
      </c>
      <c r="AP46" s="26">
        <f>'31.12.2020'!M47+'31.12.2020'!O47</f>
        <v>3.4079999999999995</v>
      </c>
      <c r="AQ46" s="26">
        <f>'31.12.2020'!N47+'31.12.2020'!P47</f>
        <v>3.4079999999999995</v>
      </c>
    </row>
    <row r="47" spans="1:43" x14ac:dyDescent="0.35">
      <c r="A47" s="3" t="s">
        <v>49</v>
      </c>
      <c r="AO47" s="37" t="s">
        <v>88</v>
      </c>
      <c r="AP47" s="26">
        <f>'31.12.2020'!M48+'31.12.2020'!O48</f>
        <v>3.024</v>
      </c>
      <c r="AQ47" s="26">
        <f>'31.12.2020'!N48+'31.12.2020'!P48</f>
        <v>3.024</v>
      </c>
    </row>
  </sheetData>
  <mergeCells count="5">
    <mergeCell ref="B2:D2"/>
    <mergeCell ref="E2:G2"/>
    <mergeCell ref="Z2:AB2"/>
    <mergeCell ref="AP2:AP3"/>
    <mergeCell ref="AQ2:AQ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31.12.2020</vt:lpstr>
      <vt:lpstr>Joonis el. vee ja kanali hind </vt:lpstr>
      <vt:lpstr>Joonis el. veeteenuse hind</vt:lpstr>
      <vt:lpstr>Joonis ettev. vee ja kanali hin</vt:lpstr>
      <vt:lpstr>Joonis el. vs ettev. veeteenus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2021-02-25T08:05:24Z</dcterms:modified>
  <cp:category/>
  <cp:contentStatus/>
</cp:coreProperties>
</file>