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4240" windowHeight="12285"/>
  </bookViews>
  <sheets>
    <sheet name="ankeet 31.12.2013 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ettevõtete vee ja kanali hind" sheetId="6" r:id="rId7"/>
    <sheet name="tulu 1m3 vee müügist" sheetId="10" r:id="rId8"/>
    <sheet name="tulu 1m3 kanali müügist " sheetId="11" r:id="rId9"/>
    <sheet name="graafik 1 " sheetId="15" r:id="rId10"/>
    <sheet name="graafik 2" sheetId="16" r:id="rId11"/>
    <sheet name="graafik 3" sheetId="17" r:id="rId12"/>
    <sheet name="Leht2" sheetId="2" r:id="rId13"/>
    <sheet name="Leht3" sheetId="3" r:id="rId14"/>
  </sheets>
  <calcPr calcId="145621"/>
</workbook>
</file>

<file path=xl/calcChain.xml><?xml version="1.0" encoding="utf-8"?>
<calcChain xmlns="http://schemas.openxmlformats.org/spreadsheetml/2006/main">
  <c r="AP11" i="14" l="1"/>
  <c r="AO43" i="14" l="1"/>
  <c r="AO42" i="14"/>
  <c r="AO41" i="14"/>
  <c r="AO40" i="14"/>
  <c r="AO39" i="14"/>
  <c r="AO38" i="14"/>
  <c r="AO37" i="14"/>
  <c r="AO36" i="14"/>
  <c r="AO35" i="14"/>
  <c r="AO34" i="14"/>
  <c r="AO33" i="14"/>
  <c r="AO32" i="14"/>
  <c r="AO31" i="14"/>
  <c r="AO30" i="14"/>
  <c r="AO29" i="14"/>
  <c r="AO28" i="14"/>
  <c r="AO27" i="14"/>
  <c r="AO26" i="14"/>
  <c r="AO25" i="14"/>
  <c r="AO24" i="14"/>
  <c r="AO23" i="14"/>
  <c r="AO22" i="14"/>
  <c r="AO21" i="14"/>
  <c r="AO20" i="14"/>
  <c r="AO19" i="14"/>
  <c r="AO17" i="14"/>
  <c r="AO16" i="14"/>
  <c r="AO15" i="14"/>
  <c r="AO14" i="14"/>
  <c r="AO13" i="14"/>
  <c r="AO12" i="14"/>
  <c r="AO11" i="14"/>
  <c r="AO10" i="14"/>
  <c r="AO9" i="14"/>
  <c r="AO8" i="14"/>
  <c r="AO7" i="14"/>
  <c r="AO5" i="14"/>
  <c r="AO4" i="14"/>
  <c r="AO18" i="14"/>
  <c r="AR43" i="17" l="1"/>
  <c r="AQ43" i="17"/>
  <c r="AR42" i="17"/>
  <c r="AQ42" i="17"/>
  <c r="AR41" i="17"/>
  <c r="AQ41" i="17"/>
  <c r="AR40" i="17"/>
  <c r="AQ40" i="17"/>
  <c r="AR39" i="17"/>
  <c r="AQ39" i="17"/>
  <c r="AR38" i="17"/>
  <c r="AQ38" i="17"/>
  <c r="AR37" i="17"/>
  <c r="AQ37" i="17"/>
  <c r="AR36" i="17"/>
  <c r="AQ36" i="17"/>
  <c r="AR35" i="17"/>
  <c r="AQ35" i="17"/>
  <c r="AR34" i="17"/>
  <c r="AQ34" i="17"/>
  <c r="AR33" i="17"/>
  <c r="AQ33" i="17"/>
  <c r="AQ32" i="17"/>
  <c r="AR31" i="17"/>
  <c r="AQ31" i="17"/>
  <c r="AR30" i="17"/>
  <c r="AQ30" i="17"/>
  <c r="AR29" i="17"/>
  <c r="AQ29" i="17"/>
  <c r="AR28" i="17"/>
  <c r="AQ28" i="17"/>
  <c r="AR27" i="17"/>
  <c r="AQ27" i="17"/>
  <c r="AQ26" i="17"/>
  <c r="AR25" i="17"/>
  <c r="AQ25" i="17"/>
  <c r="AR24" i="17"/>
  <c r="AQ24" i="17"/>
  <c r="AR23" i="17"/>
  <c r="AQ23" i="17"/>
  <c r="AR22" i="17"/>
  <c r="AQ22" i="17"/>
  <c r="AR21" i="17"/>
  <c r="AQ21" i="17"/>
  <c r="AR20" i="17"/>
  <c r="AQ20" i="17"/>
  <c r="AR19" i="17"/>
  <c r="AQ19" i="17"/>
  <c r="AR18" i="17"/>
  <c r="AQ18" i="17"/>
  <c r="AR17" i="17"/>
  <c r="AQ17" i="17"/>
  <c r="AR16" i="17"/>
  <c r="AQ16" i="17"/>
  <c r="AR15" i="17"/>
  <c r="AQ15" i="17"/>
  <c r="AR14" i="17"/>
  <c r="AQ14" i="17"/>
  <c r="AR13" i="17"/>
  <c r="AQ13" i="17"/>
  <c r="AR12" i="17"/>
  <c r="AQ12" i="17"/>
  <c r="AR11" i="17"/>
  <c r="AQ11" i="17"/>
  <c r="AR10" i="17"/>
  <c r="AQ10" i="17"/>
  <c r="AR9" i="17"/>
  <c r="AQ9" i="17"/>
  <c r="AR8" i="17"/>
  <c r="AQ8" i="17"/>
  <c r="AR7" i="17"/>
  <c r="AQ7" i="17"/>
  <c r="AR6" i="17"/>
  <c r="AQ6" i="17"/>
  <c r="AR5" i="17"/>
  <c r="AQ5" i="17"/>
  <c r="AR4" i="17"/>
  <c r="AQ4" i="17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O32" i="16"/>
  <c r="AP31" i="16"/>
  <c r="AO31" i="16"/>
  <c r="AP30" i="16"/>
  <c r="AO30" i="16"/>
  <c r="AP29" i="16"/>
  <c r="AO29" i="16"/>
  <c r="AP28" i="16"/>
  <c r="AO28" i="16"/>
  <c r="AP27" i="16"/>
  <c r="AO27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O11" i="16"/>
  <c r="AP10" i="16"/>
  <c r="AO10" i="16"/>
  <c r="AP9" i="16"/>
  <c r="AO9" i="16"/>
  <c r="AP8" i="16"/>
  <c r="AO8" i="16"/>
  <c r="AP7" i="16"/>
  <c r="AO7" i="16"/>
  <c r="AP6" i="16"/>
  <c r="AO6" i="16"/>
  <c r="AP5" i="16"/>
  <c r="AO5" i="16"/>
  <c r="AP4" i="16"/>
  <c r="AO4" i="16"/>
  <c r="AQ43" i="15"/>
  <c r="AP43" i="15"/>
  <c r="AQ42" i="15"/>
  <c r="AP42" i="15"/>
  <c r="AQ41" i="15"/>
  <c r="AP41" i="15"/>
  <c r="AQ40" i="15"/>
  <c r="AP40" i="15"/>
  <c r="AQ39" i="15"/>
  <c r="AP39" i="15"/>
  <c r="AQ38" i="15"/>
  <c r="AP38" i="15"/>
  <c r="AQ37" i="15"/>
  <c r="AP37" i="15"/>
  <c r="AQ36" i="15"/>
  <c r="AP36" i="15"/>
  <c r="AQ35" i="15"/>
  <c r="AP35" i="15"/>
  <c r="AQ34" i="15"/>
  <c r="AP34" i="15"/>
  <c r="AQ33" i="15"/>
  <c r="AP33" i="15"/>
  <c r="AQ32" i="15"/>
  <c r="AP32" i="15"/>
  <c r="AQ31" i="15"/>
  <c r="AP31" i="15"/>
  <c r="AQ30" i="15"/>
  <c r="AP30" i="15"/>
  <c r="AQ29" i="15"/>
  <c r="AP29" i="15"/>
  <c r="AQ28" i="15"/>
  <c r="AP28" i="15"/>
  <c r="AQ27" i="15"/>
  <c r="AP27" i="15"/>
  <c r="AQ26" i="15"/>
  <c r="AP26" i="15"/>
  <c r="AQ25" i="15"/>
  <c r="AP25" i="15"/>
  <c r="AQ24" i="15"/>
  <c r="AP24" i="15"/>
  <c r="AQ23" i="15"/>
  <c r="AP23" i="15"/>
  <c r="AQ22" i="15"/>
  <c r="AP22" i="15"/>
  <c r="AQ21" i="15"/>
  <c r="AP21" i="15"/>
  <c r="AQ20" i="15"/>
  <c r="AP20" i="15"/>
  <c r="AQ19" i="15"/>
  <c r="AP19" i="15"/>
  <c r="AQ18" i="15"/>
  <c r="AP18" i="15"/>
  <c r="AQ17" i="15"/>
  <c r="AP17" i="15"/>
  <c r="AQ16" i="15"/>
  <c r="AP16" i="15"/>
  <c r="AQ15" i="15"/>
  <c r="AP15" i="15"/>
  <c r="AQ14" i="15"/>
  <c r="AP14" i="15"/>
  <c r="AQ13" i="15"/>
  <c r="AP13" i="15"/>
  <c r="AQ12" i="15"/>
  <c r="AP12" i="15"/>
  <c r="AQ11" i="15"/>
  <c r="AP11" i="15"/>
  <c r="AQ10" i="15"/>
  <c r="AP10" i="15"/>
  <c r="AQ9" i="15"/>
  <c r="AP9" i="15"/>
  <c r="AQ8" i="15"/>
  <c r="AP8" i="15"/>
  <c r="AQ7" i="15"/>
  <c r="AP7" i="15"/>
  <c r="AQ6" i="15"/>
  <c r="AP6" i="15"/>
  <c r="AQ5" i="15"/>
  <c r="AP5" i="15"/>
  <c r="AQ4" i="15"/>
  <c r="AP4" i="15"/>
  <c r="AJ43" i="11"/>
  <c r="AI43" i="11"/>
  <c r="AH43" i="11"/>
  <c r="AJ42" i="11"/>
  <c r="AI42" i="11"/>
  <c r="AH42" i="11"/>
  <c r="AJ41" i="11"/>
  <c r="AI41" i="11"/>
  <c r="AH41" i="11"/>
  <c r="AJ40" i="11"/>
  <c r="AI40" i="11"/>
  <c r="AH40" i="11"/>
  <c r="AJ39" i="11"/>
  <c r="AI39" i="11"/>
  <c r="AH39" i="11"/>
  <c r="AJ38" i="11"/>
  <c r="AI38" i="11"/>
  <c r="AH38" i="11"/>
  <c r="AJ37" i="11"/>
  <c r="AI37" i="11"/>
  <c r="AH37" i="11"/>
  <c r="AJ36" i="11"/>
  <c r="AI36" i="11"/>
  <c r="AH36" i="11"/>
  <c r="AJ35" i="11"/>
  <c r="AI35" i="11"/>
  <c r="AH35" i="11"/>
  <c r="AJ34" i="11"/>
  <c r="AI34" i="11"/>
  <c r="AH34" i="11"/>
  <c r="AJ33" i="11"/>
  <c r="AI33" i="11"/>
  <c r="AH33" i="11"/>
  <c r="AI32" i="11"/>
  <c r="AH32" i="11"/>
  <c r="AJ31" i="11"/>
  <c r="AI31" i="11"/>
  <c r="AH31" i="11"/>
  <c r="AJ30" i="11"/>
  <c r="AI30" i="11"/>
  <c r="AH30" i="11"/>
  <c r="AJ29" i="11"/>
  <c r="AI29" i="11"/>
  <c r="AH29" i="11"/>
  <c r="AJ28" i="11"/>
  <c r="AI28" i="11"/>
  <c r="AH28" i="11"/>
  <c r="AJ27" i="11"/>
  <c r="AI27" i="11"/>
  <c r="AH27" i="11"/>
  <c r="AI26" i="11"/>
  <c r="AH26" i="11"/>
  <c r="AJ25" i="11"/>
  <c r="AI25" i="11"/>
  <c r="AH25" i="11"/>
  <c r="AJ24" i="11"/>
  <c r="AI24" i="11"/>
  <c r="AH24" i="11"/>
  <c r="AJ23" i="11"/>
  <c r="AI23" i="11"/>
  <c r="AH23" i="11"/>
  <c r="AJ22" i="11"/>
  <c r="AI22" i="11"/>
  <c r="AH22" i="11"/>
  <c r="AJ21" i="11"/>
  <c r="AI21" i="11"/>
  <c r="AH21" i="11"/>
  <c r="AJ20" i="11"/>
  <c r="AI20" i="11"/>
  <c r="AH20" i="11"/>
  <c r="AJ19" i="11"/>
  <c r="AI19" i="11"/>
  <c r="AH19" i="11"/>
  <c r="AJ18" i="11"/>
  <c r="AI18" i="11"/>
  <c r="AH18" i="11"/>
  <c r="AJ17" i="11"/>
  <c r="AI17" i="11"/>
  <c r="AH17" i="11"/>
  <c r="AJ16" i="11"/>
  <c r="AI16" i="11"/>
  <c r="AH16" i="11"/>
  <c r="AJ15" i="11"/>
  <c r="AI15" i="11"/>
  <c r="AH15" i="11"/>
  <c r="AJ14" i="11"/>
  <c r="AI14" i="11"/>
  <c r="AH14" i="11"/>
  <c r="AJ13" i="11"/>
  <c r="AI13" i="11"/>
  <c r="AH13" i="11"/>
  <c r="AJ12" i="11"/>
  <c r="AI12" i="11"/>
  <c r="AH12" i="11"/>
  <c r="AI11" i="11"/>
  <c r="AH11" i="11"/>
  <c r="AJ10" i="11"/>
  <c r="AI10" i="11"/>
  <c r="AH10" i="11"/>
  <c r="AJ9" i="11"/>
  <c r="AI9" i="11"/>
  <c r="AH9" i="11"/>
  <c r="AJ8" i="11"/>
  <c r="AI8" i="11"/>
  <c r="AH8" i="11"/>
  <c r="AJ7" i="11"/>
  <c r="AI7" i="11"/>
  <c r="AH7" i="11"/>
  <c r="AJ6" i="11"/>
  <c r="AI6" i="11"/>
  <c r="AH6" i="11"/>
  <c r="AJ5" i="11"/>
  <c r="AI5" i="11"/>
  <c r="AH5" i="11"/>
  <c r="AJ4" i="11"/>
  <c r="AH4" i="11"/>
  <c r="AI43" i="10"/>
  <c r="AH43" i="10"/>
  <c r="AG43" i="10"/>
  <c r="AI42" i="10"/>
  <c r="AH42" i="10"/>
  <c r="AG42" i="10"/>
  <c r="AI41" i="10"/>
  <c r="AH41" i="10"/>
  <c r="AG41" i="10"/>
  <c r="AI40" i="10"/>
  <c r="AH40" i="10"/>
  <c r="AG40" i="10"/>
  <c r="AI39" i="10"/>
  <c r="AH39" i="10"/>
  <c r="AG39" i="10"/>
  <c r="AI38" i="10"/>
  <c r="AH38" i="10"/>
  <c r="AG38" i="10"/>
  <c r="AI37" i="10"/>
  <c r="AH37" i="10"/>
  <c r="AG37" i="10"/>
  <c r="AI36" i="10"/>
  <c r="AH36" i="10"/>
  <c r="AG36" i="10"/>
  <c r="AI35" i="10"/>
  <c r="AH35" i="10"/>
  <c r="AG35" i="10"/>
  <c r="AI34" i="10"/>
  <c r="AH34" i="10"/>
  <c r="AG34" i="10"/>
  <c r="AI33" i="10"/>
  <c r="AH33" i="10"/>
  <c r="AG33" i="10"/>
  <c r="AI32" i="10"/>
  <c r="AH32" i="10"/>
  <c r="AG32" i="10"/>
  <c r="AI31" i="10"/>
  <c r="AH31" i="10"/>
  <c r="AG31" i="10"/>
  <c r="AI30" i="10"/>
  <c r="AH30" i="10"/>
  <c r="AG30" i="10"/>
  <c r="AI29" i="10"/>
  <c r="AH29" i="10"/>
  <c r="AG29" i="10"/>
  <c r="AI28" i="10"/>
  <c r="AH28" i="10"/>
  <c r="AG28" i="10"/>
  <c r="AI27" i="10"/>
  <c r="AH27" i="10"/>
  <c r="AG27" i="10"/>
  <c r="AI26" i="10"/>
  <c r="AH26" i="10"/>
  <c r="AG26" i="10"/>
  <c r="AI25" i="10"/>
  <c r="AH25" i="10"/>
  <c r="AG25" i="10"/>
  <c r="AI24" i="10"/>
  <c r="AH24" i="10"/>
  <c r="AG24" i="10"/>
  <c r="AI23" i="10"/>
  <c r="AH23" i="10"/>
  <c r="AG23" i="10"/>
  <c r="AI22" i="10"/>
  <c r="AH22" i="10"/>
  <c r="AG22" i="10"/>
  <c r="AI21" i="10"/>
  <c r="AH21" i="10"/>
  <c r="AG21" i="10"/>
  <c r="AI20" i="10"/>
  <c r="AH20" i="10"/>
  <c r="AG20" i="10"/>
  <c r="AI19" i="10"/>
  <c r="AH19" i="10"/>
  <c r="AG19" i="10"/>
  <c r="AI18" i="10"/>
  <c r="AH18" i="10"/>
  <c r="AG18" i="10"/>
  <c r="AI17" i="10"/>
  <c r="AH17" i="10"/>
  <c r="AG17" i="10"/>
  <c r="AI16" i="10"/>
  <c r="AH16" i="10"/>
  <c r="AG16" i="10"/>
  <c r="AI15" i="10"/>
  <c r="AH15" i="10"/>
  <c r="AG15" i="10"/>
  <c r="AI14" i="10"/>
  <c r="AH14" i="10"/>
  <c r="AG14" i="10"/>
  <c r="AI13" i="10"/>
  <c r="AH13" i="10"/>
  <c r="AG13" i="10"/>
  <c r="AI12" i="10"/>
  <c r="AH12" i="10"/>
  <c r="AG12" i="10"/>
  <c r="AI11" i="10"/>
  <c r="AH11" i="10"/>
  <c r="AG11" i="10"/>
  <c r="AI10" i="10"/>
  <c r="AH10" i="10"/>
  <c r="AG10" i="10"/>
  <c r="AI9" i="10"/>
  <c r="AH9" i="10"/>
  <c r="AG9" i="10"/>
  <c r="AI8" i="10"/>
  <c r="AH8" i="10"/>
  <c r="AG8" i="10"/>
  <c r="AI7" i="10"/>
  <c r="AH7" i="10"/>
  <c r="AG7" i="10"/>
  <c r="AI6" i="10"/>
  <c r="AH6" i="10"/>
  <c r="AG6" i="10"/>
  <c r="AI5" i="10"/>
  <c r="AH5" i="10"/>
  <c r="AG5" i="10"/>
  <c r="AI4" i="10"/>
  <c r="AG4" i="10"/>
  <c r="L43" i="6"/>
  <c r="J43" i="6"/>
  <c r="L42" i="6"/>
  <c r="J42" i="6"/>
  <c r="L41" i="6"/>
  <c r="J41" i="6"/>
  <c r="L40" i="6"/>
  <c r="J40" i="6"/>
  <c r="L39" i="6"/>
  <c r="J39" i="6"/>
  <c r="L38" i="6"/>
  <c r="J38" i="6"/>
  <c r="L37" i="6"/>
  <c r="J37" i="6"/>
  <c r="L36" i="6"/>
  <c r="J36" i="6"/>
  <c r="L35" i="6"/>
  <c r="J35" i="6"/>
  <c r="L34" i="6"/>
  <c r="J34" i="6"/>
  <c r="L33" i="6"/>
  <c r="J33" i="6"/>
  <c r="L32" i="6"/>
  <c r="J32" i="6"/>
  <c r="L31" i="6"/>
  <c r="J31" i="6"/>
  <c r="L30" i="6"/>
  <c r="J30" i="6"/>
  <c r="L29" i="6"/>
  <c r="J29" i="6"/>
  <c r="L28" i="6"/>
  <c r="J28" i="6"/>
  <c r="L27" i="6"/>
  <c r="J27" i="6"/>
  <c r="L26" i="6"/>
  <c r="J26" i="6"/>
  <c r="L25" i="6"/>
  <c r="J25" i="6"/>
  <c r="L24" i="6"/>
  <c r="J24" i="6"/>
  <c r="L23" i="6"/>
  <c r="J23" i="6"/>
  <c r="L22" i="6"/>
  <c r="J22" i="6"/>
  <c r="L21" i="6"/>
  <c r="J21" i="6"/>
  <c r="L20" i="6"/>
  <c r="J20" i="6"/>
  <c r="L19" i="6"/>
  <c r="J19" i="6"/>
  <c r="L18" i="6"/>
  <c r="J18" i="6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7" i="6"/>
  <c r="J7" i="6"/>
  <c r="L6" i="6"/>
  <c r="J6" i="6"/>
  <c r="L5" i="6"/>
  <c r="J5" i="6"/>
  <c r="L4" i="6"/>
  <c r="J4" i="6"/>
  <c r="AO43" i="13"/>
  <c r="AO42" i="13"/>
  <c r="AO41" i="13"/>
  <c r="AO40" i="13"/>
  <c r="AO39" i="13"/>
  <c r="AO38" i="13"/>
  <c r="AO37" i="13"/>
  <c r="AO36" i="13"/>
  <c r="AO35" i="13"/>
  <c r="AO34" i="13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8" i="13"/>
  <c r="AO17" i="13"/>
  <c r="AO16" i="13"/>
  <c r="AO15" i="13"/>
  <c r="AO14" i="13"/>
  <c r="AO13" i="13"/>
  <c r="AO12" i="13"/>
  <c r="AO11" i="13"/>
  <c r="AO10" i="13"/>
  <c r="AO9" i="13"/>
  <c r="AO8" i="13"/>
  <c r="AO7" i="13"/>
  <c r="AO6" i="13"/>
  <c r="AO5" i="13"/>
  <c r="AO4" i="13"/>
  <c r="AJ43" i="12"/>
  <c r="AI43" i="12"/>
  <c r="AJ42" i="12"/>
  <c r="AI42" i="12"/>
  <c r="AJ41" i="12"/>
  <c r="AI41" i="12"/>
  <c r="AJ40" i="12"/>
  <c r="AI40" i="12"/>
  <c r="AJ39" i="12"/>
  <c r="AI39" i="12"/>
  <c r="AJ38" i="12"/>
  <c r="AI38" i="12"/>
  <c r="AJ37" i="12"/>
  <c r="AI37" i="12"/>
  <c r="AJ36" i="12"/>
  <c r="AI36" i="12"/>
  <c r="AJ35" i="12"/>
  <c r="AI35" i="12"/>
  <c r="AJ34" i="12"/>
  <c r="AI34" i="12"/>
  <c r="AJ33" i="12"/>
  <c r="AI33" i="12"/>
  <c r="AJ32" i="12"/>
  <c r="AI32" i="12"/>
  <c r="AJ31" i="12"/>
  <c r="AI31" i="12"/>
  <c r="AJ30" i="12"/>
  <c r="AI30" i="12"/>
  <c r="AJ29" i="12"/>
  <c r="AI29" i="12"/>
  <c r="AJ28" i="12"/>
  <c r="AI28" i="12"/>
  <c r="AJ27" i="12"/>
  <c r="AI27" i="12"/>
  <c r="AJ26" i="12"/>
  <c r="AI26" i="12"/>
  <c r="AJ25" i="12"/>
  <c r="AI25" i="12"/>
  <c r="AJ24" i="12"/>
  <c r="AI24" i="12"/>
  <c r="AJ23" i="12"/>
  <c r="AI23" i="12"/>
  <c r="AJ22" i="12"/>
  <c r="AI22" i="12"/>
  <c r="AJ21" i="12"/>
  <c r="AI21" i="12"/>
  <c r="AJ20" i="12"/>
  <c r="AI20" i="12"/>
  <c r="AJ19" i="12"/>
  <c r="AI19" i="12"/>
  <c r="AJ18" i="12"/>
  <c r="AI18" i="12"/>
  <c r="AJ17" i="12"/>
  <c r="AI17" i="12"/>
  <c r="AJ16" i="12"/>
  <c r="AI16" i="12"/>
  <c r="AJ15" i="12"/>
  <c r="AI15" i="12"/>
  <c r="AJ14" i="12"/>
  <c r="AI14" i="12"/>
  <c r="AJ13" i="12"/>
  <c r="AI13" i="12"/>
  <c r="AJ12" i="12"/>
  <c r="AI12" i="12"/>
  <c r="AJ11" i="12"/>
  <c r="AI11" i="12"/>
  <c r="AJ10" i="12"/>
  <c r="AI10" i="12"/>
  <c r="AJ9" i="12"/>
  <c r="AI9" i="12"/>
  <c r="AJ8" i="12"/>
  <c r="AI8" i="12"/>
  <c r="AJ7" i="12"/>
  <c r="AI7" i="12"/>
  <c r="AJ6" i="12"/>
  <c r="AI6" i="12"/>
  <c r="AJ5" i="12"/>
  <c r="AI5" i="12"/>
  <c r="AJ4" i="12"/>
  <c r="AI4" i="12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K5" i="7"/>
  <c r="AK4" i="7"/>
  <c r="C4" i="14" l="1"/>
  <c r="O43" i="9" l="1"/>
  <c r="M43" i="9"/>
  <c r="O42" i="9"/>
  <c r="M42" i="9"/>
  <c r="O41" i="9"/>
  <c r="M41" i="9"/>
  <c r="O40" i="9"/>
  <c r="M40" i="9"/>
  <c r="O39" i="9"/>
  <c r="M39" i="9"/>
  <c r="O38" i="9"/>
  <c r="M38" i="9"/>
  <c r="O37" i="9"/>
  <c r="M37" i="9"/>
  <c r="O36" i="9"/>
  <c r="M36" i="9"/>
  <c r="O35" i="9"/>
  <c r="M35" i="9"/>
  <c r="O34" i="9"/>
  <c r="M34" i="9"/>
  <c r="O33" i="9"/>
  <c r="M33" i="9"/>
  <c r="O32" i="9"/>
  <c r="M32" i="9"/>
  <c r="O31" i="9"/>
  <c r="M31" i="9"/>
  <c r="O30" i="9"/>
  <c r="M30" i="9"/>
  <c r="O29" i="9"/>
  <c r="M29" i="9"/>
  <c r="O28" i="9"/>
  <c r="M28" i="9"/>
  <c r="O27" i="9"/>
  <c r="M27" i="9"/>
  <c r="O26" i="9"/>
  <c r="M26" i="9"/>
  <c r="O25" i="9"/>
  <c r="M25" i="9"/>
  <c r="O24" i="9"/>
  <c r="M24" i="9"/>
  <c r="O23" i="9"/>
  <c r="M23" i="9"/>
  <c r="O22" i="9"/>
  <c r="M22" i="9"/>
  <c r="O21" i="9"/>
  <c r="M21" i="9"/>
  <c r="O20" i="9"/>
  <c r="M20" i="9"/>
  <c r="O19" i="9"/>
  <c r="M19" i="9"/>
  <c r="O18" i="9"/>
  <c r="M18" i="9"/>
  <c r="O17" i="9"/>
  <c r="M17" i="9"/>
  <c r="O16" i="9"/>
  <c r="M16" i="9"/>
  <c r="O15" i="9"/>
  <c r="M15" i="9"/>
  <c r="O14" i="9"/>
  <c r="M14" i="9"/>
  <c r="O13" i="9"/>
  <c r="M13" i="9"/>
  <c r="O12" i="9"/>
  <c r="M12" i="9"/>
  <c r="O11" i="9"/>
  <c r="M11" i="9"/>
  <c r="O10" i="9"/>
  <c r="M10" i="9"/>
  <c r="O9" i="9"/>
  <c r="M9" i="9"/>
  <c r="O8" i="9"/>
  <c r="M8" i="9"/>
  <c r="O7" i="9"/>
  <c r="M7" i="9"/>
  <c r="O6" i="9"/>
  <c r="M6" i="9"/>
  <c r="O5" i="9"/>
  <c r="M5" i="9"/>
  <c r="M4" i="9"/>
  <c r="O4" i="9"/>
  <c r="K7" i="5" l="1"/>
  <c r="I7" i="5"/>
  <c r="K42" i="5"/>
  <c r="I42" i="5"/>
  <c r="K41" i="5"/>
  <c r="I41" i="5"/>
  <c r="K40" i="5"/>
  <c r="I40" i="5"/>
  <c r="K39" i="5"/>
  <c r="I39" i="5"/>
  <c r="K38" i="5"/>
  <c r="I38" i="5"/>
  <c r="K37" i="5"/>
  <c r="I37" i="5"/>
  <c r="K36" i="5"/>
  <c r="I36" i="5"/>
  <c r="K35" i="5"/>
  <c r="I35" i="5"/>
  <c r="K34" i="5"/>
  <c r="I34" i="5"/>
  <c r="K33" i="5"/>
  <c r="I33" i="5"/>
  <c r="K32" i="5"/>
  <c r="I32" i="5"/>
  <c r="K31" i="5"/>
  <c r="I31" i="5"/>
  <c r="K30" i="5"/>
  <c r="I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9" i="5"/>
  <c r="I9" i="5"/>
  <c r="K8" i="5"/>
  <c r="I8" i="5"/>
  <c r="K6" i="5"/>
  <c r="I6" i="5"/>
  <c r="K5" i="5"/>
  <c r="I5" i="5"/>
  <c r="K4" i="5"/>
  <c r="I4" i="5"/>
  <c r="K43" i="5"/>
  <c r="I43" i="5"/>
  <c r="AE4" i="14"/>
  <c r="AF4" i="14"/>
  <c r="AG4" i="14"/>
  <c r="AH4" i="14"/>
  <c r="C29" i="14" l="1"/>
  <c r="C32" i="14" l="1"/>
  <c r="C23" i="14" l="1"/>
  <c r="C41" i="14" l="1"/>
  <c r="C35" i="14"/>
  <c r="C39" i="14" l="1"/>
  <c r="W20" i="14" l="1"/>
  <c r="V20" i="14"/>
  <c r="T20" i="14"/>
  <c r="S20" i="14"/>
  <c r="H20" i="14"/>
  <c r="G20" i="14"/>
  <c r="E20" i="14"/>
  <c r="D20" i="14"/>
  <c r="C21" i="14"/>
  <c r="C20" i="14" l="1"/>
  <c r="C8" i="14"/>
  <c r="C40" i="14"/>
  <c r="C38" i="14" l="1"/>
  <c r="O5" i="14" l="1"/>
  <c r="C14" i="14" l="1"/>
  <c r="C9" i="14"/>
  <c r="C37" i="14"/>
  <c r="C27" i="14"/>
  <c r="C22" i="14"/>
  <c r="C26" i="14"/>
  <c r="C43" i="14"/>
  <c r="C30" i="14"/>
  <c r="C28" i="14"/>
  <c r="C6" i="14"/>
  <c r="C7" i="14"/>
  <c r="C5" i="14"/>
  <c r="C18" i="14"/>
  <c r="C36" i="14"/>
  <c r="C15" i="14"/>
  <c r="C10" i="14"/>
  <c r="C17" i="14"/>
  <c r="C12" i="14"/>
  <c r="C13" i="14"/>
  <c r="C31" i="14"/>
  <c r="C16" i="14"/>
  <c r="C24" i="14"/>
  <c r="C33" i="14"/>
  <c r="C42" i="14" l="1"/>
  <c r="C19" i="14"/>
  <c r="C34" i="14"/>
  <c r="C25" i="14"/>
  <c r="AP18" i="14"/>
  <c r="AN18" i="14"/>
  <c r="AM18" i="14"/>
  <c r="AH18" i="14"/>
  <c r="AG18" i="14"/>
  <c r="AF18" i="14"/>
  <c r="AJ18" i="14" s="1"/>
  <c r="AL18" i="14" s="1"/>
  <c r="AE18" i="14"/>
  <c r="AI18" i="14" s="1"/>
  <c r="AK18" i="14" s="1"/>
  <c r="AP35" i="14"/>
  <c r="AN35" i="14"/>
  <c r="AM35" i="14"/>
  <c r="AH35" i="14"/>
  <c r="AG35" i="14"/>
  <c r="AF35" i="14"/>
  <c r="AJ35" i="14" s="1"/>
  <c r="AL35" i="14" s="1"/>
  <c r="AE35" i="14"/>
  <c r="AI35" i="14" s="1"/>
  <c r="AK35" i="14" s="1"/>
  <c r="AL43" i="17" l="1"/>
  <c r="AL42" i="17"/>
  <c r="AL41" i="17"/>
  <c r="AL40" i="17"/>
  <c r="AL39" i="17"/>
  <c r="AL38" i="17"/>
  <c r="AL37" i="17"/>
  <c r="AL36" i="17"/>
  <c r="AL35" i="17"/>
  <c r="AL34" i="17"/>
  <c r="AL33" i="17"/>
  <c r="AL32" i="17"/>
  <c r="AL31" i="17"/>
  <c r="AL30" i="17"/>
  <c r="AL29" i="17"/>
  <c r="AL28" i="17"/>
  <c r="AL27" i="17"/>
  <c r="AL26" i="17"/>
  <c r="AL25" i="17"/>
  <c r="AL24" i="17"/>
  <c r="AL23" i="17"/>
  <c r="AL22" i="17"/>
  <c r="AL21" i="17"/>
  <c r="AL19" i="17"/>
  <c r="AL17" i="17"/>
  <c r="AL16" i="17"/>
  <c r="AL15" i="17"/>
  <c r="AL14" i="17"/>
  <c r="AL13" i="17"/>
  <c r="AL12" i="17"/>
  <c r="AL11" i="17"/>
  <c r="AL10" i="17"/>
  <c r="AL9" i="17"/>
  <c r="AL8" i="17"/>
  <c r="AL7" i="17"/>
  <c r="AL6" i="17"/>
  <c r="AL5" i="17"/>
  <c r="AK43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AK20" i="17"/>
  <c r="AK19" i="17"/>
  <c r="AK17" i="17"/>
  <c r="AK16" i="17"/>
  <c r="AK15" i="17"/>
  <c r="AK14" i="17"/>
  <c r="AK13" i="17"/>
  <c r="AK12" i="17"/>
  <c r="AK11" i="17"/>
  <c r="AK10" i="17"/>
  <c r="AK9" i="17"/>
  <c r="AK8" i="17"/>
  <c r="AK7" i="17"/>
  <c r="AK6" i="17"/>
  <c r="AK5" i="17"/>
  <c r="AL4" i="17"/>
  <c r="AK4" i="17"/>
  <c r="AP43" i="17"/>
  <c r="AO43" i="17"/>
  <c r="AN43" i="17"/>
  <c r="AM43" i="17"/>
  <c r="AF43" i="17"/>
  <c r="AE43" i="17"/>
  <c r="AD43" i="17"/>
  <c r="AH43" i="17" s="1"/>
  <c r="AJ43" i="17" s="1"/>
  <c r="AC43" i="17"/>
  <c r="AG43" i="17" s="1"/>
  <c r="AI43" i="17" s="1"/>
  <c r="AP42" i="17"/>
  <c r="AO42" i="17"/>
  <c r="AN42" i="17"/>
  <c r="AM42" i="17"/>
  <c r="AF42" i="17"/>
  <c r="AE42" i="17"/>
  <c r="AD42" i="17"/>
  <c r="AH42" i="17" s="1"/>
  <c r="AJ42" i="17" s="1"/>
  <c r="AC42" i="17"/>
  <c r="AG42" i="17" s="1"/>
  <c r="AI42" i="17" s="1"/>
  <c r="AP41" i="17"/>
  <c r="AO41" i="17"/>
  <c r="AN41" i="17"/>
  <c r="AM41" i="17"/>
  <c r="AF41" i="17"/>
  <c r="AE41" i="17"/>
  <c r="AD41" i="17"/>
  <c r="AH41" i="17" s="1"/>
  <c r="AJ41" i="17" s="1"/>
  <c r="AC41" i="17"/>
  <c r="AG41" i="17" s="1"/>
  <c r="AI41" i="17" s="1"/>
  <c r="AP40" i="17"/>
  <c r="AO40" i="17"/>
  <c r="AN40" i="17"/>
  <c r="AM40" i="17"/>
  <c r="AF40" i="17"/>
  <c r="AE40" i="17"/>
  <c r="AD40" i="17"/>
  <c r="AH40" i="17" s="1"/>
  <c r="AJ40" i="17" s="1"/>
  <c r="AC40" i="17"/>
  <c r="AG40" i="17" s="1"/>
  <c r="AI40" i="17" s="1"/>
  <c r="AP39" i="17"/>
  <c r="AO39" i="17"/>
  <c r="AN39" i="17"/>
  <c r="AM39" i="17"/>
  <c r="AF39" i="17"/>
  <c r="AE39" i="17"/>
  <c r="AD39" i="17"/>
  <c r="AH39" i="17" s="1"/>
  <c r="AJ39" i="17" s="1"/>
  <c r="AC39" i="17"/>
  <c r="AG39" i="17" s="1"/>
  <c r="AI39" i="17" s="1"/>
  <c r="AP38" i="17"/>
  <c r="AO38" i="17"/>
  <c r="AN38" i="17"/>
  <c r="AM38" i="17"/>
  <c r="AF38" i="17"/>
  <c r="AE38" i="17"/>
  <c r="AD38" i="17"/>
  <c r="AH38" i="17" s="1"/>
  <c r="AJ38" i="17" s="1"/>
  <c r="AC38" i="17"/>
  <c r="AG38" i="17" s="1"/>
  <c r="AI38" i="17" s="1"/>
  <c r="AP37" i="17"/>
  <c r="AO37" i="17"/>
  <c r="AN37" i="17"/>
  <c r="AM37" i="17"/>
  <c r="AF37" i="17"/>
  <c r="AE37" i="17"/>
  <c r="AD37" i="17"/>
  <c r="AH37" i="17" s="1"/>
  <c r="AJ37" i="17" s="1"/>
  <c r="AC37" i="17"/>
  <c r="AG37" i="17" s="1"/>
  <c r="AI37" i="17" s="1"/>
  <c r="AP36" i="17"/>
  <c r="AO36" i="17"/>
  <c r="AN36" i="17"/>
  <c r="AM36" i="17"/>
  <c r="AF36" i="17"/>
  <c r="AE36" i="17"/>
  <c r="AD36" i="17"/>
  <c r="AH36" i="17" s="1"/>
  <c r="AJ36" i="17" s="1"/>
  <c r="AC36" i="17"/>
  <c r="AG36" i="17" s="1"/>
  <c r="AI36" i="17" s="1"/>
  <c r="AP35" i="17"/>
  <c r="AO35" i="17"/>
  <c r="AN35" i="17"/>
  <c r="AM35" i="17"/>
  <c r="AF35" i="17"/>
  <c r="AE35" i="17"/>
  <c r="AD35" i="17"/>
  <c r="AH35" i="17" s="1"/>
  <c r="AJ35" i="17" s="1"/>
  <c r="AC35" i="17"/>
  <c r="AG35" i="17" s="1"/>
  <c r="AI35" i="17" s="1"/>
  <c r="AP34" i="17"/>
  <c r="AO34" i="17"/>
  <c r="AN34" i="17"/>
  <c r="AM34" i="17"/>
  <c r="AF34" i="17"/>
  <c r="AE34" i="17"/>
  <c r="AD34" i="17"/>
  <c r="AH34" i="17" s="1"/>
  <c r="AJ34" i="17" s="1"/>
  <c r="AC34" i="17"/>
  <c r="AG34" i="17" s="1"/>
  <c r="AI34" i="17" s="1"/>
  <c r="AP33" i="17"/>
  <c r="AO33" i="17"/>
  <c r="AN33" i="17"/>
  <c r="AM33" i="17"/>
  <c r="AF33" i="17"/>
  <c r="AE33" i="17"/>
  <c r="AD33" i="17"/>
  <c r="AH33" i="17" s="1"/>
  <c r="AJ33" i="17" s="1"/>
  <c r="AC33" i="17"/>
  <c r="AG33" i="17" s="1"/>
  <c r="AI33" i="17" s="1"/>
  <c r="AP32" i="17"/>
  <c r="AO32" i="17"/>
  <c r="AN32" i="17"/>
  <c r="AM32" i="17"/>
  <c r="AF32" i="17"/>
  <c r="AE32" i="17"/>
  <c r="AD32" i="17"/>
  <c r="AH32" i="17" s="1"/>
  <c r="AJ32" i="17" s="1"/>
  <c r="AC32" i="17"/>
  <c r="AG32" i="17" s="1"/>
  <c r="AI32" i="17" s="1"/>
  <c r="AP31" i="17"/>
  <c r="AO31" i="17"/>
  <c r="AN31" i="17"/>
  <c r="AM31" i="17"/>
  <c r="AF31" i="17"/>
  <c r="AE31" i="17"/>
  <c r="AD31" i="17"/>
  <c r="AH31" i="17" s="1"/>
  <c r="AJ31" i="17" s="1"/>
  <c r="AC31" i="17"/>
  <c r="AG31" i="17" s="1"/>
  <c r="AI31" i="17" s="1"/>
  <c r="AP30" i="17"/>
  <c r="AO30" i="17"/>
  <c r="AN30" i="17"/>
  <c r="AM30" i="17"/>
  <c r="AJ30" i="17"/>
  <c r="AH30" i="17"/>
  <c r="AG30" i="17"/>
  <c r="AI30" i="17" s="1"/>
  <c r="AP29" i="17"/>
  <c r="AO29" i="17"/>
  <c r="AN29" i="17"/>
  <c r="AM29" i="17"/>
  <c r="AF29" i="17"/>
  <c r="AE29" i="17"/>
  <c r="AD29" i="17"/>
  <c r="AH29" i="17" s="1"/>
  <c r="AJ29" i="17" s="1"/>
  <c r="AC29" i="17"/>
  <c r="AG29" i="17" s="1"/>
  <c r="AI29" i="17" s="1"/>
  <c r="AP28" i="17"/>
  <c r="AO28" i="17"/>
  <c r="AN28" i="17"/>
  <c r="AM28" i="17"/>
  <c r="AF28" i="17"/>
  <c r="AE28" i="17"/>
  <c r="AD28" i="17"/>
  <c r="AH28" i="17" s="1"/>
  <c r="AJ28" i="17" s="1"/>
  <c r="AC28" i="17"/>
  <c r="AG28" i="17" s="1"/>
  <c r="AI28" i="17" s="1"/>
  <c r="AP27" i="17"/>
  <c r="AO27" i="17"/>
  <c r="AN27" i="17"/>
  <c r="AM27" i="17"/>
  <c r="AF27" i="17"/>
  <c r="AE27" i="17"/>
  <c r="AD27" i="17"/>
  <c r="AH27" i="17" s="1"/>
  <c r="AJ27" i="17" s="1"/>
  <c r="AC27" i="17"/>
  <c r="AG27" i="17" s="1"/>
  <c r="AI27" i="17" s="1"/>
  <c r="P27" i="17"/>
  <c r="O27" i="17"/>
  <c r="N27" i="17"/>
  <c r="M27" i="17"/>
  <c r="AP26" i="17"/>
  <c r="AO26" i="17"/>
  <c r="AN26" i="17"/>
  <c r="AM26" i="17"/>
  <c r="AF26" i="17"/>
  <c r="AE26" i="17"/>
  <c r="AD26" i="17"/>
  <c r="AH26" i="17" s="1"/>
  <c r="AJ26" i="17" s="1"/>
  <c r="AC26" i="17"/>
  <c r="AG26" i="17" s="1"/>
  <c r="AI26" i="17" s="1"/>
  <c r="AP25" i="17"/>
  <c r="AO25" i="17"/>
  <c r="AN25" i="17"/>
  <c r="AM25" i="17"/>
  <c r="AF25" i="17"/>
  <c r="AE25" i="17"/>
  <c r="AD25" i="17"/>
  <c r="AH25" i="17" s="1"/>
  <c r="AJ25" i="17" s="1"/>
  <c r="AC25" i="17"/>
  <c r="AG25" i="17" s="1"/>
  <c r="AI25" i="17" s="1"/>
  <c r="AP24" i="17"/>
  <c r="AO24" i="17"/>
  <c r="AN24" i="17"/>
  <c r="AM24" i="17"/>
  <c r="AF24" i="17"/>
  <c r="AE24" i="17"/>
  <c r="AD24" i="17"/>
  <c r="AH24" i="17" s="1"/>
  <c r="AJ24" i="17" s="1"/>
  <c r="AC24" i="17"/>
  <c r="AG24" i="17" s="1"/>
  <c r="AI24" i="17" s="1"/>
  <c r="AP23" i="17"/>
  <c r="AO23" i="17"/>
  <c r="AN23" i="17"/>
  <c r="AM23" i="17"/>
  <c r="AF23" i="17"/>
  <c r="AE23" i="17"/>
  <c r="AD23" i="17"/>
  <c r="AH23" i="17" s="1"/>
  <c r="AJ23" i="17" s="1"/>
  <c r="AC23" i="17"/>
  <c r="L23" i="17"/>
  <c r="P23" i="17" s="1"/>
  <c r="K23" i="17"/>
  <c r="O23" i="17" s="1"/>
  <c r="J23" i="17"/>
  <c r="N23" i="17" s="1"/>
  <c r="I23" i="17"/>
  <c r="AG23" i="17" s="1"/>
  <c r="AI23" i="17" s="1"/>
  <c r="AP22" i="17"/>
  <c r="AO22" i="17"/>
  <c r="AN22" i="17"/>
  <c r="AM22" i="17"/>
  <c r="AF22" i="17"/>
  <c r="AE22" i="17"/>
  <c r="AD22" i="17"/>
  <c r="AH22" i="17" s="1"/>
  <c r="AJ22" i="17" s="1"/>
  <c r="AC22" i="17"/>
  <c r="AG22" i="17" s="1"/>
  <c r="AI22" i="17" s="1"/>
  <c r="AP21" i="17"/>
  <c r="AO21" i="17"/>
  <c r="AN21" i="17"/>
  <c r="AM21" i="17"/>
  <c r="AF21" i="17"/>
  <c r="AE21" i="17"/>
  <c r="AD21" i="17"/>
  <c r="AH21" i="17" s="1"/>
  <c r="AJ21" i="17" s="1"/>
  <c r="AC21" i="17"/>
  <c r="AG21" i="17" s="1"/>
  <c r="AI21" i="17" s="1"/>
  <c r="AP20" i="17"/>
  <c r="AO20" i="17"/>
  <c r="AN20" i="17"/>
  <c r="AM20" i="17"/>
  <c r="AF20" i="17"/>
  <c r="AL20" i="17" s="1"/>
  <c r="AE20" i="17"/>
  <c r="AD20" i="17"/>
  <c r="AH20" i="17" s="1"/>
  <c r="AJ20" i="17" s="1"/>
  <c r="AC20" i="17"/>
  <c r="L20" i="17"/>
  <c r="P20" i="17" s="1"/>
  <c r="K20" i="17"/>
  <c r="O20" i="17" s="1"/>
  <c r="J20" i="17"/>
  <c r="N20" i="17" s="1"/>
  <c r="I20" i="17"/>
  <c r="AG20" i="17" s="1"/>
  <c r="AI20" i="17" s="1"/>
  <c r="AJ19" i="17"/>
  <c r="AH19" i="17"/>
  <c r="AG19" i="17"/>
  <c r="AI19" i="17" s="1"/>
  <c r="AP18" i="17"/>
  <c r="AO18" i="17"/>
  <c r="AN18" i="17"/>
  <c r="AM18" i="17"/>
  <c r="AF18" i="17"/>
  <c r="AL18" i="17" s="1"/>
  <c r="AE18" i="17"/>
  <c r="AK18" i="17" s="1"/>
  <c r="AD18" i="17"/>
  <c r="AH18" i="17" s="1"/>
  <c r="AJ18" i="17" s="1"/>
  <c r="AC18" i="17"/>
  <c r="AG18" i="17" s="1"/>
  <c r="AI18" i="17" s="1"/>
  <c r="AP17" i="17"/>
  <c r="AO17" i="17"/>
  <c r="AN17" i="17"/>
  <c r="AM17" i="17"/>
  <c r="AF17" i="17"/>
  <c r="AE17" i="17"/>
  <c r="AD17" i="17"/>
  <c r="AH17" i="17" s="1"/>
  <c r="AJ17" i="17" s="1"/>
  <c r="AC17" i="17"/>
  <c r="AG17" i="17" s="1"/>
  <c r="AI17" i="17" s="1"/>
  <c r="AP16" i="17"/>
  <c r="AO16" i="17"/>
  <c r="AN16" i="17"/>
  <c r="AM16" i="17"/>
  <c r="AF16" i="17"/>
  <c r="AE16" i="17"/>
  <c r="AD16" i="17"/>
  <c r="AH16" i="17" s="1"/>
  <c r="AJ16" i="17" s="1"/>
  <c r="AC16" i="17"/>
  <c r="AG16" i="17" s="1"/>
  <c r="AI16" i="17" s="1"/>
  <c r="P16" i="17"/>
  <c r="O16" i="17"/>
  <c r="N16" i="17"/>
  <c r="M16" i="17"/>
  <c r="AP15" i="17"/>
  <c r="AO15" i="17"/>
  <c r="AN15" i="17"/>
  <c r="AM15" i="17"/>
  <c r="AF15" i="17"/>
  <c r="AE15" i="17"/>
  <c r="AD15" i="17"/>
  <c r="AH15" i="17" s="1"/>
  <c r="AJ15" i="17" s="1"/>
  <c r="AC15" i="17"/>
  <c r="AG15" i="17" s="1"/>
  <c r="AI15" i="17" s="1"/>
  <c r="AP14" i="17"/>
  <c r="AO14" i="17"/>
  <c r="AN14" i="17"/>
  <c r="AM14" i="17"/>
  <c r="AF14" i="17"/>
  <c r="AE14" i="17"/>
  <c r="AD14" i="17"/>
  <c r="AH14" i="17" s="1"/>
  <c r="AJ14" i="17" s="1"/>
  <c r="AC14" i="17"/>
  <c r="AG14" i="17" s="1"/>
  <c r="AI14" i="17" s="1"/>
  <c r="AP13" i="17"/>
  <c r="AO13" i="17"/>
  <c r="AN13" i="17"/>
  <c r="AM13" i="17"/>
  <c r="AF13" i="17"/>
  <c r="AE13" i="17"/>
  <c r="AD13" i="17"/>
  <c r="AH13" i="17" s="1"/>
  <c r="AJ13" i="17" s="1"/>
  <c r="AC13" i="17"/>
  <c r="AG13" i="17" s="1"/>
  <c r="AI13" i="17" s="1"/>
  <c r="AP12" i="17"/>
  <c r="AO12" i="17"/>
  <c r="AN12" i="17"/>
  <c r="AM12" i="17"/>
  <c r="AF12" i="17"/>
  <c r="AE12" i="17"/>
  <c r="AD12" i="17"/>
  <c r="AH12" i="17" s="1"/>
  <c r="AJ12" i="17" s="1"/>
  <c r="AC12" i="17"/>
  <c r="AG12" i="17" s="1"/>
  <c r="AI12" i="17" s="1"/>
  <c r="AP11" i="17"/>
  <c r="AO11" i="17"/>
  <c r="AN11" i="17"/>
  <c r="AM11" i="17"/>
  <c r="AF11" i="17"/>
  <c r="AE11" i="17"/>
  <c r="AD11" i="17"/>
  <c r="AH11" i="17" s="1"/>
  <c r="AJ11" i="17" s="1"/>
  <c r="AC11" i="17"/>
  <c r="AG11" i="17" s="1"/>
  <c r="AI11" i="17" s="1"/>
  <c r="AP10" i="17"/>
  <c r="AO10" i="17"/>
  <c r="AN10" i="17"/>
  <c r="AM10" i="17"/>
  <c r="AF10" i="17"/>
  <c r="AE10" i="17"/>
  <c r="AD10" i="17"/>
  <c r="AH10" i="17" s="1"/>
  <c r="AJ10" i="17" s="1"/>
  <c r="AC10" i="17"/>
  <c r="AG10" i="17" s="1"/>
  <c r="AI10" i="17" s="1"/>
  <c r="AP9" i="17"/>
  <c r="AO9" i="17"/>
  <c r="AN9" i="17"/>
  <c r="AM9" i="17"/>
  <c r="AF9" i="17"/>
  <c r="AE9" i="17"/>
  <c r="AD9" i="17"/>
  <c r="AH9" i="17" s="1"/>
  <c r="AJ9" i="17" s="1"/>
  <c r="AC9" i="17"/>
  <c r="AG9" i="17" s="1"/>
  <c r="AI9" i="17" s="1"/>
  <c r="AP8" i="17"/>
  <c r="AO8" i="17"/>
  <c r="AN8" i="17"/>
  <c r="AM8" i="17"/>
  <c r="AF8" i="17"/>
  <c r="AE8" i="17"/>
  <c r="AD8" i="17"/>
  <c r="AH8" i="17" s="1"/>
  <c r="AJ8" i="17" s="1"/>
  <c r="AC8" i="17"/>
  <c r="AG8" i="17" s="1"/>
  <c r="AI8" i="17" s="1"/>
  <c r="AP7" i="17"/>
  <c r="AO7" i="17"/>
  <c r="AN7" i="17"/>
  <c r="AM7" i="17"/>
  <c r="AF7" i="17"/>
  <c r="AE7" i="17"/>
  <c r="AD7" i="17"/>
  <c r="AH7" i="17" s="1"/>
  <c r="AJ7" i="17" s="1"/>
  <c r="AC7" i="17"/>
  <c r="L7" i="17"/>
  <c r="P7" i="17" s="1"/>
  <c r="K7" i="17"/>
  <c r="O7" i="17" s="1"/>
  <c r="J7" i="17"/>
  <c r="N7" i="17" s="1"/>
  <c r="I7" i="17"/>
  <c r="AG7" i="17" s="1"/>
  <c r="AI7" i="17" s="1"/>
  <c r="AN6" i="17"/>
  <c r="AM6" i="17"/>
  <c r="AH6" i="17"/>
  <c r="AJ6" i="17" s="1"/>
  <c r="AD6" i="17"/>
  <c r="AC6" i="17"/>
  <c r="AG6" i="17" s="1"/>
  <c r="AI6" i="17" s="1"/>
  <c r="AP5" i="17"/>
  <c r="AO5" i="17"/>
  <c r="AN5" i="17"/>
  <c r="AM5" i="17"/>
  <c r="AJ5" i="17"/>
  <c r="AF5" i="17"/>
  <c r="AE5" i="17"/>
  <c r="AD5" i="17"/>
  <c r="AH5" i="17" s="1"/>
  <c r="AC5" i="17"/>
  <c r="AG5" i="17" s="1"/>
  <c r="AI5" i="17" s="1"/>
  <c r="AP4" i="17"/>
  <c r="AO4" i="17"/>
  <c r="AN4" i="17"/>
  <c r="AM4" i="17"/>
  <c r="AF4" i="17"/>
  <c r="AE4" i="17"/>
  <c r="AD4" i="17"/>
  <c r="AH4" i="17" s="1"/>
  <c r="AJ4" i="17" s="1"/>
  <c r="AC4" i="17"/>
  <c r="AG4" i="17" s="1"/>
  <c r="AI4" i="17" s="1"/>
  <c r="AN43" i="16"/>
  <c r="AM43" i="16"/>
  <c r="AL43" i="16"/>
  <c r="AK43" i="16"/>
  <c r="AF43" i="16"/>
  <c r="AE43" i="16"/>
  <c r="AD43" i="16"/>
  <c r="AH43" i="16" s="1"/>
  <c r="AJ43" i="16" s="1"/>
  <c r="AC43" i="16"/>
  <c r="AG43" i="16" s="1"/>
  <c r="AI43" i="16" s="1"/>
  <c r="AN42" i="16"/>
  <c r="AM42" i="16"/>
  <c r="AL42" i="16"/>
  <c r="AK42" i="16"/>
  <c r="AF42" i="16"/>
  <c r="AE42" i="16"/>
  <c r="AD42" i="16"/>
  <c r="AH42" i="16" s="1"/>
  <c r="AJ42" i="16" s="1"/>
  <c r="AC42" i="16"/>
  <c r="AG42" i="16" s="1"/>
  <c r="AI42" i="16" s="1"/>
  <c r="AN41" i="16"/>
  <c r="AM41" i="16"/>
  <c r="AL41" i="16"/>
  <c r="AK41" i="16"/>
  <c r="AF41" i="16"/>
  <c r="AE41" i="16"/>
  <c r="AD41" i="16"/>
  <c r="AH41" i="16" s="1"/>
  <c r="AJ41" i="16" s="1"/>
  <c r="AC41" i="16"/>
  <c r="AG41" i="16" s="1"/>
  <c r="AI41" i="16" s="1"/>
  <c r="AN40" i="16"/>
  <c r="AM40" i="16"/>
  <c r="AL40" i="16"/>
  <c r="AK40" i="16"/>
  <c r="AF40" i="16"/>
  <c r="AE40" i="16"/>
  <c r="AD40" i="16"/>
  <c r="AH40" i="16" s="1"/>
  <c r="AJ40" i="16" s="1"/>
  <c r="AC40" i="16"/>
  <c r="AG40" i="16" s="1"/>
  <c r="AI40" i="16" s="1"/>
  <c r="AN39" i="16"/>
  <c r="AM39" i="16"/>
  <c r="AL39" i="16"/>
  <c r="AK39" i="16"/>
  <c r="AF39" i="16"/>
  <c r="AE39" i="16"/>
  <c r="AD39" i="16"/>
  <c r="AH39" i="16" s="1"/>
  <c r="AJ39" i="16" s="1"/>
  <c r="AC39" i="16"/>
  <c r="AG39" i="16" s="1"/>
  <c r="AI39" i="16" s="1"/>
  <c r="AN38" i="16"/>
  <c r="AM38" i="16"/>
  <c r="AL38" i="16"/>
  <c r="AK38" i="16"/>
  <c r="AF38" i="16"/>
  <c r="AE38" i="16"/>
  <c r="AD38" i="16"/>
  <c r="AH38" i="16" s="1"/>
  <c r="AJ38" i="16" s="1"/>
  <c r="AC38" i="16"/>
  <c r="AG38" i="16" s="1"/>
  <c r="AI38" i="16" s="1"/>
  <c r="AN37" i="16"/>
  <c r="AM37" i="16"/>
  <c r="AL37" i="16"/>
  <c r="AK37" i="16"/>
  <c r="AF37" i="16"/>
  <c r="AE37" i="16"/>
  <c r="AD37" i="16"/>
  <c r="AH37" i="16" s="1"/>
  <c r="AJ37" i="16" s="1"/>
  <c r="AC37" i="16"/>
  <c r="AG37" i="16" s="1"/>
  <c r="AI37" i="16" s="1"/>
  <c r="AN36" i="16"/>
  <c r="AM36" i="16"/>
  <c r="AL36" i="16"/>
  <c r="AK36" i="16"/>
  <c r="AF36" i="16"/>
  <c r="AE36" i="16"/>
  <c r="AD36" i="16"/>
  <c r="AH36" i="16" s="1"/>
  <c r="AJ36" i="16" s="1"/>
  <c r="AC36" i="16"/>
  <c r="AG36" i="16" s="1"/>
  <c r="AI36" i="16" s="1"/>
  <c r="AN35" i="16"/>
  <c r="AM35" i="16"/>
  <c r="AL35" i="16"/>
  <c r="AK35" i="16"/>
  <c r="AF35" i="16"/>
  <c r="AE35" i="16"/>
  <c r="AD35" i="16"/>
  <c r="AH35" i="16" s="1"/>
  <c r="AJ35" i="16" s="1"/>
  <c r="AC35" i="16"/>
  <c r="AG35" i="16" s="1"/>
  <c r="AI35" i="16" s="1"/>
  <c r="AN34" i="16"/>
  <c r="AM34" i="16"/>
  <c r="AL34" i="16"/>
  <c r="AK34" i="16"/>
  <c r="AF34" i="16"/>
  <c r="AE34" i="16"/>
  <c r="AD34" i="16"/>
  <c r="AH34" i="16" s="1"/>
  <c r="AJ34" i="16" s="1"/>
  <c r="AC34" i="16"/>
  <c r="AG34" i="16" s="1"/>
  <c r="AI34" i="16" s="1"/>
  <c r="AN33" i="16"/>
  <c r="AM33" i="16"/>
  <c r="AL33" i="16"/>
  <c r="AK33" i="16"/>
  <c r="AF33" i="16"/>
  <c r="AE33" i="16"/>
  <c r="AD33" i="16"/>
  <c r="AH33" i="16" s="1"/>
  <c r="AJ33" i="16" s="1"/>
  <c r="AC33" i="16"/>
  <c r="AG33" i="16" s="1"/>
  <c r="AI33" i="16" s="1"/>
  <c r="AN32" i="16"/>
  <c r="AM32" i="16"/>
  <c r="AL32" i="16"/>
  <c r="AK32" i="16"/>
  <c r="AF32" i="16"/>
  <c r="AE32" i="16"/>
  <c r="AD32" i="16"/>
  <c r="AH32" i="16" s="1"/>
  <c r="AJ32" i="16" s="1"/>
  <c r="AC32" i="16"/>
  <c r="AG32" i="16" s="1"/>
  <c r="AI32" i="16" s="1"/>
  <c r="AN31" i="16"/>
  <c r="AM31" i="16"/>
  <c r="AL31" i="16"/>
  <c r="AK31" i="16"/>
  <c r="AF31" i="16"/>
  <c r="AE31" i="16"/>
  <c r="AD31" i="16"/>
  <c r="AH31" i="16" s="1"/>
  <c r="AJ31" i="16" s="1"/>
  <c r="AC31" i="16"/>
  <c r="AG31" i="16" s="1"/>
  <c r="AI31" i="16" s="1"/>
  <c r="AN30" i="16"/>
  <c r="AM30" i="16"/>
  <c r="AL30" i="16"/>
  <c r="AK30" i="16"/>
  <c r="AJ30" i="16"/>
  <c r="AI30" i="16"/>
  <c r="AH30" i="16"/>
  <c r="AG30" i="16"/>
  <c r="AN29" i="16"/>
  <c r="AM29" i="16"/>
  <c r="AL29" i="16"/>
  <c r="AK29" i="16"/>
  <c r="AF29" i="16"/>
  <c r="AE29" i="16"/>
  <c r="AD29" i="16"/>
  <c r="AH29" i="16" s="1"/>
  <c r="AJ29" i="16" s="1"/>
  <c r="AC29" i="16"/>
  <c r="AG29" i="16" s="1"/>
  <c r="AI29" i="16" s="1"/>
  <c r="AN28" i="16"/>
  <c r="AM28" i="16"/>
  <c r="AL28" i="16"/>
  <c r="AK28" i="16"/>
  <c r="AF28" i="16"/>
  <c r="AE28" i="16"/>
  <c r="AD28" i="16"/>
  <c r="AH28" i="16" s="1"/>
  <c r="AJ28" i="16" s="1"/>
  <c r="AC28" i="16"/>
  <c r="AG28" i="16" s="1"/>
  <c r="AI28" i="16" s="1"/>
  <c r="AN27" i="16"/>
  <c r="AM27" i="16"/>
  <c r="AL27" i="16"/>
  <c r="AK27" i="16"/>
  <c r="AF27" i="16"/>
  <c r="AE27" i="16"/>
  <c r="AD27" i="16"/>
  <c r="AH27" i="16" s="1"/>
  <c r="AJ27" i="16" s="1"/>
  <c r="AC27" i="16"/>
  <c r="AG27" i="16" s="1"/>
  <c r="AI27" i="16" s="1"/>
  <c r="P27" i="16"/>
  <c r="O27" i="16"/>
  <c r="N27" i="16"/>
  <c r="M27" i="16"/>
  <c r="AN26" i="16"/>
  <c r="AM26" i="16"/>
  <c r="AL26" i="16"/>
  <c r="AK26" i="16"/>
  <c r="AF26" i="16"/>
  <c r="AE26" i="16"/>
  <c r="AD26" i="16"/>
  <c r="AH26" i="16" s="1"/>
  <c r="AJ26" i="16" s="1"/>
  <c r="AC26" i="16"/>
  <c r="AG26" i="16" s="1"/>
  <c r="AI26" i="16" s="1"/>
  <c r="AN25" i="16"/>
  <c r="AM25" i="16"/>
  <c r="AL25" i="16"/>
  <c r="AK25" i="16"/>
  <c r="AF25" i="16"/>
  <c r="AE25" i="16"/>
  <c r="AD25" i="16"/>
  <c r="AH25" i="16" s="1"/>
  <c r="AJ25" i="16" s="1"/>
  <c r="AC25" i="16"/>
  <c r="AG25" i="16" s="1"/>
  <c r="AI25" i="16" s="1"/>
  <c r="AN24" i="16"/>
  <c r="AM24" i="16"/>
  <c r="AL24" i="16"/>
  <c r="AK24" i="16"/>
  <c r="AF24" i="16"/>
  <c r="AE24" i="16"/>
  <c r="AD24" i="16"/>
  <c r="AH24" i="16" s="1"/>
  <c r="AJ24" i="16" s="1"/>
  <c r="AC24" i="16"/>
  <c r="AG24" i="16" s="1"/>
  <c r="AI24" i="16" s="1"/>
  <c r="AN23" i="16"/>
  <c r="AM23" i="16"/>
  <c r="AL23" i="16"/>
  <c r="AK23" i="16"/>
  <c r="AF23" i="16"/>
  <c r="AE23" i="16"/>
  <c r="AD23" i="16"/>
  <c r="AC23" i="16"/>
  <c r="L23" i="16"/>
  <c r="P23" i="16" s="1"/>
  <c r="K23" i="16"/>
  <c r="AH23" i="16" s="1"/>
  <c r="AJ23" i="16" s="1"/>
  <c r="J23" i="16"/>
  <c r="N23" i="16" s="1"/>
  <c r="I23" i="16"/>
  <c r="AG23" i="16" s="1"/>
  <c r="AI23" i="16" s="1"/>
  <c r="AN22" i="16"/>
  <c r="AM22" i="16"/>
  <c r="AL22" i="16"/>
  <c r="AK22" i="16"/>
  <c r="AF22" i="16"/>
  <c r="AE22" i="16"/>
  <c r="AD22" i="16"/>
  <c r="AH22" i="16" s="1"/>
  <c r="AJ22" i="16" s="1"/>
  <c r="AC22" i="16"/>
  <c r="AG22" i="16" s="1"/>
  <c r="AI22" i="16" s="1"/>
  <c r="AN21" i="16"/>
  <c r="AM21" i="16"/>
  <c r="AL21" i="16"/>
  <c r="AK21" i="16"/>
  <c r="AF21" i="16"/>
  <c r="AE21" i="16"/>
  <c r="AD21" i="16"/>
  <c r="AH21" i="16" s="1"/>
  <c r="AJ21" i="16" s="1"/>
  <c r="AC21" i="16"/>
  <c r="AG21" i="16" s="1"/>
  <c r="AI21" i="16" s="1"/>
  <c r="AN20" i="16"/>
  <c r="AM20" i="16"/>
  <c r="AL20" i="16"/>
  <c r="AK20" i="16"/>
  <c r="AF20" i="16"/>
  <c r="AE20" i="16"/>
  <c r="AD20" i="16"/>
  <c r="AC20" i="16"/>
  <c r="L20" i="16"/>
  <c r="P20" i="16" s="1"/>
  <c r="K20" i="16"/>
  <c r="AH20" i="16" s="1"/>
  <c r="AJ20" i="16" s="1"/>
  <c r="J20" i="16"/>
  <c r="N20" i="16" s="1"/>
  <c r="I20" i="16"/>
  <c r="AJ19" i="16"/>
  <c r="AH19" i="16"/>
  <c r="AG19" i="16"/>
  <c r="AI19" i="16" s="1"/>
  <c r="AN18" i="16"/>
  <c r="AM18" i="16"/>
  <c r="AL18" i="16"/>
  <c r="AK18" i="16"/>
  <c r="AF18" i="16"/>
  <c r="AE18" i="16"/>
  <c r="AD18" i="16"/>
  <c r="AH18" i="16" s="1"/>
  <c r="AJ18" i="16" s="1"/>
  <c r="AC18" i="16"/>
  <c r="AG18" i="16" s="1"/>
  <c r="AI18" i="16" s="1"/>
  <c r="AN17" i="16"/>
  <c r="AM17" i="16"/>
  <c r="AL17" i="16"/>
  <c r="AK17" i="16"/>
  <c r="AF17" i="16"/>
  <c r="AE17" i="16"/>
  <c r="AD17" i="16"/>
  <c r="AH17" i="16" s="1"/>
  <c r="AJ17" i="16" s="1"/>
  <c r="AC17" i="16"/>
  <c r="AG17" i="16" s="1"/>
  <c r="AI17" i="16" s="1"/>
  <c r="AN16" i="16"/>
  <c r="AM16" i="16"/>
  <c r="AL16" i="16"/>
  <c r="AK16" i="16"/>
  <c r="AF16" i="16"/>
  <c r="AE16" i="16"/>
  <c r="AD16" i="16"/>
  <c r="AH16" i="16" s="1"/>
  <c r="AJ16" i="16" s="1"/>
  <c r="AC16" i="16"/>
  <c r="AG16" i="16" s="1"/>
  <c r="AI16" i="16" s="1"/>
  <c r="P16" i="16"/>
  <c r="O16" i="16"/>
  <c r="N16" i="16"/>
  <c r="M16" i="16"/>
  <c r="AN15" i="16"/>
  <c r="AM15" i="16"/>
  <c r="AL15" i="16"/>
  <c r="AK15" i="16"/>
  <c r="AF15" i="16"/>
  <c r="AE15" i="16"/>
  <c r="AD15" i="16"/>
  <c r="AH15" i="16" s="1"/>
  <c r="AJ15" i="16" s="1"/>
  <c r="AC15" i="16"/>
  <c r="AG15" i="16" s="1"/>
  <c r="AI15" i="16" s="1"/>
  <c r="AN14" i="16"/>
  <c r="AM14" i="16"/>
  <c r="AL14" i="16"/>
  <c r="AK14" i="16"/>
  <c r="AF14" i="16"/>
  <c r="AE14" i="16"/>
  <c r="AD14" i="16"/>
  <c r="AH14" i="16" s="1"/>
  <c r="AJ14" i="16" s="1"/>
  <c r="AC14" i="16"/>
  <c r="AG14" i="16" s="1"/>
  <c r="AI14" i="16" s="1"/>
  <c r="AN13" i="16"/>
  <c r="AM13" i="16"/>
  <c r="AL13" i="16"/>
  <c r="AK13" i="16"/>
  <c r="AF13" i="16"/>
  <c r="AE13" i="16"/>
  <c r="AD13" i="16"/>
  <c r="AH13" i="16" s="1"/>
  <c r="AJ13" i="16" s="1"/>
  <c r="AC13" i="16"/>
  <c r="AG13" i="16" s="1"/>
  <c r="AI13" i="16" s="1"/>
  <c r="AN12" i="16"/>
  <c r="AM12" i="16"/>
  <c r="AL12" i="16"/>
  <c r="AK12" i="16"/>
  <c r="AF12" i="16"/>
  <c r="AE12" i="16"/>
  <c r="AD12" i="16"/>
  <c r="AH12" i="16" s="1"/>
  <c r="AJ12" i="16" s="1"/>
  <c r="AC12" i="16"/>
  <c r="AG12" i="16" s="1"/>
  <c r="AI12" i="16" s="1"/>
  <c r="AN11" i="16"/>
  <c r="AM11" i="16"/>
  <c r="AL11" i="16"/>
  <c r="AK11" i="16"/>
  <c r="AF11" i="16"/>
  <c r="AE11" i="16"/>
  <c r="AD11" i="16"/>
  <c r="AH11" i="16" s="1"/>
  <c r="AJ11" i="16" s="1"/>
  <c r="AC11" i="16"/>
  <c r="AG11" i="16" s="1"/>
  <c r="AI11" i="16" s="1"/>
  <c r="AN10" i="16"/>
  <c r="AM10" i="16"/>
  <c r="AL10" i="16"/>
  <c r="AK10" i="16"/>
  <c r="AF10" i="16"/>
  <c r="AE10" i="16"/>
  <c r="AD10" i="16"/>
  <c r="AH10" i="16" s="1"/>
  <c r="AJ10" i="16" s="1"/>
  <c r="AC10" i="16"/>
  <c r="AG10" i="16" s="1"/>
  <c r="AI10" i="16" s="1"/>
  <c r="AN9" i="16"/>
  <c r="AM9" i="16"/>
  <c r="AL9" i="16"/>
  <c r="AK9" i="16"/>
  <c r="AF9" i="16"/>
  <c r="AE9" i="16"/>
  <c r="AD9" i="16"/>
  <c r="AH9" i="16" s="1"/>
  <c r="AJ9" i="16" s="1"/>
  <c r="AC9" i="16"/>
  <c r="AG9" i="16" s="1"/>
  <c r="AI9" i="16" s="1"/>
  <c r="AN8" i="16"/>
  <c r="AM8" i="16"/>
  <c r="AL8" i="16"/>
  <c r="AK8" i="16"/>
  <c r="AF8" i="16"/>
  <c r="AE8" i="16"/>
  <c r="AD8" i="16"/>
  <c r="AH8" i="16" s="1"/>
  <c r="AJ8" i="16" s="1"/>
  <c r="AC8" i="16"/>
  <c r="AG8" i="16" s="1"/>
  <c r="AI8" i="16" s="1"/>
  <c r="AN7" i="16"/>
  <c r="AM7" i="16"/>
  <c r="AL7" i="16"/>
  <c r="AK7" i="16"/>
  <c r="AF7" i="16"/>
  <c r="AE7" i="16"/>
  <c r="AD7" i="16"/>
  <c r="AC7" i="16"/>
  <c r="L7" i="16"/>
  <c r="P7" i="16" s="1"/>
  <c r="K7" i="16"/>
  <c r="AH7" i="16" s="1"/>
  <c r="AJ7" i="16" s="1"/>
  <c r="J7" i="16"/>
  <c r="N7" i="16" s="1"/>
  <c r="I7" i="16"/>
  <c r="AG7" i="16" s="1"/>
  <c r="AI7" i="16" s="1"/>
  <c r="AL6" i="16"/>
  <c r="AK6" i="16"/>
  <c r="AH6" i="16"/>
  <c r="AJ6" i="16" s="1"/>
  <c r="AD6" i="16"/>
  <c r="AC6" i="16"/>
  <c r="AG6" i="16" s="1"/>
  <c r="AI6" i="16" s="1"/>
  <c r="AN5" i="16"/>
  <c r="AM5" i="16"/>
  <c r="AL5" i="16"/>
  <c r="AK5" i="16"/>
  <c r="AF5" i="16"/>
  <c r="AE5" i="16"/>
  <c r="AD5" i="16"/>
  <c r="AH5" i="16" s="1"/>
  <c r="AJ5" i="16" s="1"/>
  <c r="AC5" i="16"/>
  <c r="AG5" i="16" s="1"/>
  <c r="AI5" i="16" s="1"/>
  <c r="AN4" i="16"/>
  <c r="AM4" i="16"/>
  <c r="AL4" i="16"/>
  <c r="AK4" i="16"/>
  <c r="AF4" i="16"/>
  <c r="AE4" i="16"/>
  <c r="AD4" i="16"/>
  <c r="AH4" i="16" s="1"/>
  <c r="AJ4" i="16" s="1"/>
  <c r="AC4" i="16"/>
  <c r="AG4" i="16" s="1"/>
  <c r="AI4" i="16" s="1"/>
  <c r="I7" i="15"/>
  <c r="J7" i="15"/>
  <c r="K7" i="15"/>
  <c r="L7" i="15"/>
  <c r="P7" i="15" s="1"/>
  <c r="I20" i="15"/>
  <c r="AG20" i="15" s="1"/>
  <c r="AI20" i="15" s="1"/>
  <c r="J20" i="15"/>
  <c r="K20" i="15"/>
  <c r="L20" i="15"/>
  <c r="P20" i="15" s="1"/>
  <c r="I23" i="15"/>
  <c r="J23" i="15"/>
  <c r="K23" i="15"/>
  <c r="L23" i="15"/>
  <c r="P23" i="15" s="1"/>
  <c r="AC4" i="15"/>
  <c r="AD4" i="15"/>
  <c r="AE4" i="15"/>
  <c r="AF4" i="15"/>
  <c r="AC5" i="15"/>
  <c r="AD5" i="15"/>
  <c r="AE5" i="15"/>
  <c r="AF5" i="15"/>
  <c r="AC6" i="15"/>
  <c r="AD6" i="15"/>
  <c r="AC7" i="15"/>
  <c r="AG7" i="15" s="1"/>
  <c r="AI7" i="15" s="1"/>
  <c r="AD7" i="15"/>
  <c r="AH7" i="15" s="1"/>
  <c r="AJ7" i="15" s="1"/>
  <c r="AE7" i="15"/>
  <c r="AF7" i="15"/>
  <c r="AC8" i="15"/>
  <c r="AD8" i="15"/>
  <c r="AE8" i="15"/>
  <c r="AF8" i="15"/>
  <c r="AC9" i="15"/>
  <c r="AG9" i="15" s="1"/>
  <c r="AI9" i="15" s="1"/>
  <c r="AD9" i="15"/>
  <c r="AH9" i="15" s="1"/>
  <c r="AJ9" i="15" s="1"/>
  <c r="AE9" i="15"/>
  <c r="AF9" i="15"/>
  <c r="AC10" i="15"/>
  <c r="AD10" i="15"/>
  <c r="AH10" i="15" s="1"/>
  <c r="AJ10" i="15" s="1"/>
  <c r="AE10" i="15"/>
  <c r="AF10" i="15"/>
  <c r="AC11" i="15"/>
  <c r="AG11" i="15" s="1"/>
  <c r="AI11" i="15" s="1"/>
  <c r="AD11" i="15"/>
  <c r="AH11" i="15" s="1"/>
  <c r="AJ11" i="15" s="1"/>
  <c r="AE11" i="15"/>
  <c r="AF11" i="15"/>
  <c r="AC12" i="15"/>
  <c r="AG12" i="15" s="1"/>
  <c r="AI12" i="15" s="1"/>
  <c r="AD12" i="15"/>
  <c r="AH12" i="15" s="1"/>
  <c r="AJ12" i="15" s="1"/>
  <c r="AE12" i="15"/>
  <c r="AF12" i="15"/>
  <c r="AC13" i="15"/>
  <c r="AG13" i="15" s="1"/>
  <c r="AI13" i="15" s="1"/>
  <c r="AD13" i="15"/>
  <c r="AH13" i="15" s="1"/>
  <c r="AJ13" i="15" s="1"/>
  <c r="AE13" i="15"/>
  <c r="AF13" i="15"/>
  <c r="AC14" i="15"/>
  <c r="AD14" i="15"/>
  <c r="AH14" i="15" s="1"/>
  <c r="AJ14" i="15" s="1"/>
  <c r="AE14" i="15"/>
  <c r="AF14" i="15"/>
  <c r="AC15" i="15"/>
  <c r="AG15" i="15" s="1"/>
  <c r="AI15" i="15" s="1"/>
  <c r="AD15" i="15"/>
  <c r="AH15" i="15" s="1"/>
  <c r="AJ15" i="15" s="1"/>
  <c r="AE15" i="15"/>
  <c r="AF15" i="15"/>
  <c r="AC16" i="15"/>
  <c r="AD16" i="15"/>
  <c r="AH16" i="15" s="1"/>
  <c r="AJ16" i="15" s="1"/>
  <c r="AE16" i="15"/>
  <c r="AF16" i="15"/>
  <c r="AC17" i="15"/>
  <c r="AG17" i="15" s="1"/>
  <c r="AI17" i="15" s="1"/>
  <c r="AD17" i="15"/>
  <c r="AH17" i="15" s="1"/>
  <c r="AJ17" i="15" s="1"/>
  <c r="AE17" i="15"/>
  <c r="AF17" i="15"/>
  <c r="AC18" i="15"/>
  <c r="AG18" i="15" s="1"/>
  <c r="AI18" i="15" s="1"/>
  <c r="AD18" i="15"/>
  <c r="AH18" i="15" s="1"/>
  <c r="AJ18" i="15" s="1"/>
  <c r="AE18" i="15"/>
  <c r="AF18" i="15"/>
  <c r="AC20" i="15"/>
  <c r="AD20" i="15"/>
  <c r="AE20" i="15"/>
  <c r="AF20" i="15"/>
  <c r="AC21" i="15"/>
  <c r="AD21" i="15"/>
  <c r="AH21" i="15" s="1"/>
  <c r="AJ21" i="15" s="1"/>
  <c r="AE21" i="15"/>
  <c r="AF21" i="15"/>
  <c r="AC22" i="15"/>
  <c r="AD22" i="15"/>
  <c r="AH22" i="15" s="1"/>
  <c r="AJ22" i="15" s="1"/>
  <c r="AE22" i="15"/>
  <c r="AF22" i="15"/>
  <c r="AC23" i="15"/>
  <c r="AG23" i="15" s="1"/>
  <c r="AI23" i="15" s="1"/>
  <c r="AD23" i="15"/>
  <c r="AH23" i="15" s="1"/>
  <c r="AJ23" i="15" s="1"/>
  <c r="AE23" i="15"/>
  <c r="AF23" i="15"/>
  <c r="AC24" i="15"/>
  <c r="AD24" i="15"/>
  <c r="AH24" i="15" s="1"/>
  <c r="AJ24" i="15" s="1"/>
  <c r="AE24" i="15"/>
  <c r="AF24" i="15"/>
  <c r="AC25" i="15"/>
  <c r="AD25" i="15"/>
  <c r="AH25" i="15" s="1"/>
  <c r="AJ25" i="15" s="1"/>
  <c r="AE25" i="15"/>
  <c r="AF25" i="15"/>
  <c r="AC26" i="15"/>
  <c r="AG26" i="15" s="1"/>
  <c r="AI26" i="15" s="1"/>
  <c r="AD26" i="15"/>
  <c r="AH26" i="15" s="1"/>
  <c r="AJ26" i="15" s="1"/>
  <c r="AE26" i="15"/>
  <c r="AF26" i="15"/>
  <c r="AC27" i="15"/>
  <c r="AD27" i="15"/>
  <c r="AH27" i="15" s="1"/>
  <c r="AJ27" i="15" s="1"/>
  <c r="AE27" i="15"/>
  <c r="AF27" i="15"/>
  <c r="AC28" i="15"/>
  <c r="AD28" i="15"/>
  <c r="AH28" i="15" s="1"/>
  <c r="AJ28" i="15" s="1"/>
  <c r="AE28" i="15"/>
  <c r="AF28" i="15"/>
  <c r="AC29" i="15"/>
  <c r="AG29" i="15" s="1"/>
  <c r="AI29" i="15" s="1"/>
  <c r="AD29" i="15"/>
  <c r="AH29" i="15" s="1"/>
  <c r="AJ29" i="15" s="1"/>
  <c r="AE29" i="15"/>
  <c r="AF29" i="15"/>
  <c r="AC31" i="15"/>
  <c r="AG31" i="15" s="1"/>
  <c r="AI31" i="15" s="1"/>
  <c r="AD31" i="15"/>
  <c r="AH31" i="15" s="1"/>
  <c r="AJ31" i="15" s="1"/>
  <c r="AE31" i="15"/>
  <c r="AF31" i="15"/>
  <c r="AC32" i="15"/>
  <c r="AD32" i="15"/>
  <c r="AH32" i="15" s="1"/>
  <c r="AJ32" i="15" s="1"/>
  <c r="AE32" i="15"/>
  <c r="AF32" i="15"/>
  <c r="AC33" i="15"/>
  <c r="AD33" i="15"/>
  <c r="AH33" i="15" s="1"/>
  <c r="AJ33" i="15" s="1"/>
  <c r="AE33" i="15"/>
  <c r="AF33" i="15"/>
  <c r="AC34" i="15"/>
  <c r="AG34" i="15" s="1"/>
  <c r="AI34" i="15" s="1"/>
  <c r="AD34" i="15"/>
  <c r="AH34" i="15" s="1"/>
  <c r="AJ34" i="15" s="1"/>
  <c r="AE34" i="15"/>
  <c r="AF34" i="15"/>
  <c r="AC35" i="15"/>
  <c r="AD35" i="15"/>
  <c r="AH35" i="15" s="1"/>
  <c r="AJ35" i="15" s="1"/>
  <c r="AE35" i="15"/>
  <c r="AF35" i="15"/>
  <c r="AC36" i="15"/>
  <c r="AD36" i="15"/>
  <c r="AH36" i="15" s="1"/>
  <c r="AJ36" i="15" s="1"/>
  <c r="AE36" i="15"/>
  <c r="AF36" i="15"/>
  <c r="AC37" i="15"/>
  <c r="AG37" i="15" s="1"/>
  <c r="AI37" i="15" s="1"/>
  <c r="AD37" i="15"/>
  <c r="AH37" i="15" s="1"/>
  <c r="AJ37" i="15" s="1"/>
  <c r="AE37" i="15"/>
  <c r="AF37" i="15"/>
  <c r="AC38" i="15"/>
  <c r="AD38" i="15"/>
  <c r="AH38" i="15" s="1"/>
  <c r="AJ38" i="15" s="1"/>
  <c r="AE38" i="15"/>
  <c r="AF38" i="15"/>
  <c r="AC39" i="15"/>
  <c r="AG39" i="15" s="1"/>
  <c r="AI39" i="15" s="1"/>
  <c r="AD39" i="15"/>
  <c r="AH39" i="15" s="1"/>
  <c r="AJ39" i="15" s="1"/>
  <c r="AE39" i="15"/>
  <c r="AF39" i="15"/>
  <c r="AC40" i="15"/>
  <c r="AD40" i="15"/>
  <c r="AH40" i="15" s="1"/>
  <c r="AJ40" i="15" s="1"/>
  <c r="AE40" i="15"/>
  <c r="AF40" i="15"/>
  <c r="AC41" i="15"/>
  <c r="AG41" i="15" s="1"/>
  <c r="AI41" i="15" s="1"/>
  <c r="AD41" i="15"/>
  <c r="AH41" i="15" s="1"/>
  <c r="AJ41" i="15" s="1"/>
  <c r="AE41" i="15"/>
  <c r="AF41" i="15"/>
  <c r="AC42" i="15"/>
  <c r="AG42" i="15" s="1"/>
  <c r="AI42" i="15" s="1"/>
  <c r="AD42" i="15"/>
  <c r="AH42" i="15" s="1"/>
  <c r="AJ42" i="15" s="1"/>
  <c r="AE42" i="15"/>
  <c r="AF42" i="15"/>
  <c r="AC43" i="15"/>
  <c r="AD43" i="15"/>
  <c r="AH43" i="15" s="1"/>
  <c r="AJ43" i="15" s="1"/>
  <c r="AE43" i="15"/>
  <c r="AF43" i="15"/>
  <c r="AG4" i="15"/>
  <c r="AI4" i="15" s="1"/>
  <c r="AH4" i="15"/>
  <c r="AJ4" i="15" s="1"/>
  <c r="AK4" i="15"/>
  <c r="AL4" i="15"/>
  <c r="AM4" i="15"/>
  <c r="AN4" i="15"/>
  <c r="AG5" i="15"/>
  <c r="AI5" i="15" s="1"/>
  <c r="AH5" i="15"/>
  <c r="AJ5" i="15" s="1"/>
  <c r="AK5" i="15"/>
  <c r="AL5" i="15"/>
  <c r="AM5" i="15"/>
  <c r="AN5" i="15"/>
  <c r="AG6" i="15"/>
  <c r="AI6" i="15" s="1"/>
  <c r="AH6" i="15"/>
  <c r="AJ6" i="15" s="1"/>
  <c r="AK6" i="15"/>
  <c r="AL6" i="15"/>
  <c r="AK7" i="15"/>
  <c r="AL7" i="15"/>
  <c r="AM7" i="15"/>
  <c r="AN7" i="15"/>
  <c r="AG8" i="15"/>
  <c r="AI8" i="15" s="1"/>
  <c r="AH8" i="15"/>
  <c r="AJ8" i="15" s="1"/>
  <c r="AK8" i="15"/>
  <c r="AL8" i="15"/>
  <c r="AM8" i="15"/>
  <c r="AN8" i="15"/>
  <c r="AK9" i="15"/>
  <c r="AL9" i="15"/>
  <c r="AM9" i="15"/>
  <c r="AN9" i="15"/>
  <c r="AG10" i="15"/>
  <c r="AI10" i="15" s="1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G14" i="15"/>
  <c r="AI14" i="15" s="1"/>
  <c r="AK14" i="15"/>
  <c r="AL14" i="15"/>
  <c r="AM14" i="15"/>
  <c r="AN14" i="15"/>
  <c r="AK15" i="15"/>
  <c r="AL15" i="15"/>
  <c r="AM15" i="15"/>
  <c r="AN15" i="15"/>
  <c r="AG16" i="15"/>
  <c r="AI16" i="15" s="1"/>
  <c r="AK16" i="15"/>
  <c r="AL16" i="15"/>
  <c r="AM16" i="15"/>
  <c r="AN16" i="15"/>
  <c r="AK17" i="15"/>
  <c r="AL17" i="15"/>
  <c r="AM17" i="15"/>
  <c r="AN17" i="15"/>
  <c r="AK18" i="15"/>
  <c r="AL18" i="15"/>
  <c r="AM18" i="15"/>
  <c r="AN18" i="15"/>
  <c r="AG19" i="15"/>
  <c r="AI19" i="15" s="1"/>
  <c r="AH19" i="15"/>
  <c r="AJ19" i="15" s="1"/>
  <c r="AK20" i="15"/>
  <c r="AL20" i="15"/>
  <c r="AM20" i="15"/>
  <c r="AN20" i="15"/>
  <c r="AG21" i="15"/>
  <c r="AI21" i="15" s="1"/>
  <c r="AK21" i="15"/>
  <c r="AL21" i="15"/>
  <c r="AM21" i="15"/>
  <c r="AN21" i="15"/>
  <c r="AG22" i="15"/>
  <c r="AI22" i="15" s="1"/>
  <c r="AK22" i="15"/>
  <c r="AL22" i="15"/>
  <c r="AM22" i="15"/>
  <c r="AN22" i="15"/>
  <c r="AK23" i="15"/>
  <c r="AL23" i="15"/>
  <c r="AM23" i="15"/>
  <c r="AN23" i="15"/>
  <c r="AG24" i="15"/>
  <c r="AI24" i="15" s="1"/>
  <c r="AK24" i="15"/>
  <c r="AL24" i="15"/>
  <c r="AM24" i="15"/>
  <c r="AN24" i="15"/>
  <c r="AG25" i="15"/>
  <c r="AI25" i="15" s="1"/>
  <c r="AK25" i="15"/>
  <c r="AL25" i="15"/>
  <c r="AM25" i="15"/>
  <c r="AN25" i="15"/>
  <c r="AK26" i="15"/>
  <c r="AL26" i="15"/>
  <c r="AM26" i="15"/>
  <c r="AN26" i="15"/>
  <c r="AG27" i="15"/>
  <c r="AI27" i="15" s="1"/>
  <c r="AK27" i="15"/>
  <c r="AL27" i="15"/>
  <c r="AM27" i="15"/>
  <c r="AN27" i="15"/>
  <c r="AG28" i="15"/>
  <c r="AI28" i="15" s="1"/>
  <c r="AK28" i="15"/>
  <c r="AL28" i="15"/>
  <c r="AM28" i="15"/>
  <c r="AN28" i="15"/>
  <c r="AK29" i="15"/>
  <c r="AL29" i="15"/>
  <c r="AM29" i="15"/>
  <c r="AN29" i="15"/>
  <c r="AG30" i="15"/>
  <c r="AI30" i="15" s="1"/>
  <c r="AH30" i="15"/>
  <c r="AJ30" i="15" s="1"/>
  <c r="AK30" i="15"/>
  <c r="AL30" i="15"/>
  <c r="AM30" i="15"/>
  <c r="AN30" i="15"/>
  <c r="AK31" i="15"/>
  <c r="AL31" i="15"/>
  <c r="AM31" i="15"/>
  <c r="AN31" i="15"/>
  <c r="AG32" i="15"/>
  <c r="AI32" i="15" s="1"/>
  <c r="AK32" i="15"/>
  <c r="AL32" i="15"/>
  <c r="AM32" i="15"/>
  <c r="AN32" i="15"/>
  <c r="AG33" i="15"/>
  <c r="AI33" i="15" s="1"/>
  <c r="AK33" i="15"/>
  <c r="AL33" i="15"/>
  <c r="AM33" i="15"/>
  <c r="AN33" i="15"/>
  <c r="AK34" i="15"/>
  <c r="AL34" i="15"/>
  <c r="AM34" i="15"/>
  <c r="AN34" i="15"/>
  <c r="AG35" i="15"/>
  <c r="AI35" i="15" s="1"/>
  <c r="AK35" i="15"/>
  <c r="AL35" i="15"/>
  <c r="AM35" i="15"/>
  <c r="AN35" i="15"/>
  <c r="AG36" i="15"/>
  <c r="AI36" i="15" s="1"/>
  <c r="AK36" i="15"/>
  <c r="AL36" i="15"/>
  <c r="AM36" i="15"/>
  <c r="AN36" i="15"/>
  <c r="AK37" i="15"/>
  <c r="AL37" i="15"/>
  <c r="AM37" i="15"/>
  <c r="AN37" i="15"/>
  <c r="AG38" i="15"/>
  <c r="AI38" i="15" s="1"/>
  <c r="AK38" i="15"/>
  <c r="AL38" i="15"/>
  <c r="AM38" i="15"/>
  <c r="AN38" i="15"/>
  <c r="AK39" i="15"/>
  <c r="AL39" i="15"/>
  <c r="AM39" i="15"/>
  <c r="AN39" i="15"/>
  <c r="AG40" i="15"/>
  <c r="AI40" i="15" s="1"/>
  <c r="AK40" i="15"/>
  <c r="AL40" i="15"/>
  <c r="AM40" i="15"/>
  <c r="AN40" i="15"/>
  <c r="AK41" i="15"/>
  <c r="AL41" i="15"/>
  <c r="AM41" i="15"/>
  <c r="AN41" i="15"/>
  <c r="AK42" i="15"/>
  <c r="AL42" i="15"/>
  <c r="AM42" i="15"/>
  <c r="AN42" i="15"/>
  <c r="AG43" i="15"/>
  <c r="AI43" i="15" s="1"/>
  <c r="AK43" i="15"/>
  <c r="AL43" i="15"/>
  <c r="AM43" i="15"/>
  <c r="AN43" i="15"/>
  <c r="P27" i="15"/>
  <c r="O27" i="15"/>
  <c r="N27" i="15"/>
  <c r="M27" i="15"/>
  <c r="O23" i="15"/>
  <c r="N23" i="15"/>
  <c r="N20" i="15"/>
  <c r="P16" i="15"/>
  <c r="O16" i="15"/>
  <c r="N16" i="15"/>
  <c r="M16" i="15"/>
  <c r="N7" i="15"/>
  <c r="AH20" i="15" l="1"/>
  <c r="AJ20" i="15" s="1"/>
  <c r="AG20" i="16"/>
  <c r="AI20" i="16" s="1"/>
  <c r="M7" i="17"/>
  <c r="M20" i="17"/>
  <c r="M23" i="17"/>
  <c r="O7" i="16"/>
  <c r="O20" i="16"/>
  <c r="O23" i="16"/>
  <c r="M20" i="16"/>
  <c r="M23" i="16"/>
  <c r="M7" i="16"/>
  <c r="O7" i="15"/>
  <c r="O20" i="15"/>
  <c r="M7" i="15"/>
  <c r="M20" i="15"/>
  <c r="M23" i="15"/>
  <c r="AP43" i="14"/>
  <c r="AN43" i="14"/>
  <c r="AM43" i="14"/>
  <c r="AJ43" i="14"/>
  <c r="AL43" i="14" s="1"/>
  <c r="AH43" i="14"/>
  <c r="AG43" i="14"/>
  <c r="AF43" i="14"/>
  <c r="AE43" i="14"/>
  <c r="AI43" i="14" s="1"/>
  <c r="AK43" i="14" s="1"/>
  <c r="AP42" i="14"/>
  <c r="AN42" i="14"/>
  <c r="AM42" i="14"/>
  <c r="AH42" i="14"/>
  <c r="AG42" i="14"/>
  <c r="AF42" i="14"/>
  <c r="AJ42" i="14" s="1"/>
  <c r="AL42" i="14" s="1"/>
  <c r="AE42" i="14"/>
  <c r="AI42" i="14" s="1"/>
  <c r="AK42" i="14" s="1"/>
  <c r="AP41" i="14"/>
  <c r="AN41" i="14"/>
  <c r="AM41" i="14"/>
  <c r="AJ41" i="14"/>
  <c r="AL41" i="14" s="1"/>
  <c r="AH41" i="14"/>
  <c r="AG41" i="14"/>
  <c r="AF41" i="14"/>
  <c r="AE41" i="14"/>
  <c r="AI41" i="14" s="1"/>
  <c r="AK41" i="14" s="1"/>
  <c r="AP40" i="14"/>
  <c r="AN40" i="14"/>
  <c r="AM40" i="14"/>
  <c r="AH40" i="14"/>
  <c r="AG40" i="14"/>
  <c r="AF40" i="14"/>
  <c r="AJ40" i="14" s="1"/>
  <c r="AL40" i="14" s="1"/>
  <c r="AE40" i="14"/>
  <c r="AI40" i="14" s="1"/>
  <c r="AK40" i="14" s="1"/>
  <c r="AP39" i="14"/>
  <c r="AN39" i="14"/>
  <c r="AM39" i="14"/>
  <c r="AH39" i="14"/>
  <c r="AG39" i="14"/>
  <c r="AF39" i="14"/>
  <c r="AJ39" i="14" s="1"/>
  <c r="AL39" i="14" s="1"/>
  <c r="AE39" i="14"/>
  <c r="AI39" i="14" s="1"/>
  <c r="AK39" i="14" s="1"/>
  <c r="AP38" i="14"/>
  <c r="AN38" i="14"/>
  <c r="AM38" i="14"/>
  <c r="AH38" i="14"/>
  <c r="AG38" i="14"/>
  <c r="AF38" i="14"/>
  <c r="AJ38" i="14" s="1"/>
  <c r="AL38" i="14" s="1"/>
  <c r="AE38" i="14"/>
  <c r="AI38" i="14" s="1"/>
  <c r="AK38" i="14" s="1"/>
  <c r="AP37" i="14"/>
  <c r="AN37" i="14"/>
  <c r="AM37" i="14"/>
  <c r="AJ37" i="14"/>
  <c r="AL37" i="14" s="1"/>
  <c r="AH37" i="14"/>
  <c r="AG37" i="14"/>
  <c r="AF37" i="14"/>
  <c r="AE37" i="14"/>
  <c r="AI37" i="14" s="1"/>
  <c r="AK37" i="14" s="1"/>
  <c r="AP36" i="14"/>
  <c r="AN36" i="14"/>
  <c r="AM36" i="14"/>
  <c r="AH36" i="14"/>
  <c r="AG36" i="14"/>
  <c r="AF36" i="14"/>
  <c r="AJ36" i="14" s="1"/>
  <c r="AL36" i="14" s="1"/>
  <c r="AE36" i="14"/>
  <c r="AI36" i="14" s="1"/>
  <c r="AK36" i="14" s="1"/>
  <c r="AP34" i="14"/>
  <c r="AN34" i="14"/>
  <c r="AM34" i="14"/>
  <c r="AH34" i="14"/>
  <c r="AG34" i="14"/>
  <c r="AF34" i="14"/>
  <c r="AJ34" i="14" s="1"/>
  <c r="AL34" i="14" s="1"/>
  <c r="AE34" i="14"/>
  <c r="AI34" i="14" s="1"/>
  <c r="AK34" i="14" s="1"/>
  <c r="AP33" i="14"/>
  <c r="AN33" i="14"/>
  <c r="AM33" i="14"/>
  <c r="AH33" i="14"/>
  <c r="AG33" i="14"/>
  <c r="AF33" i="14"/>
  <c r="AJ33" i="14" s="1"/>
  <c r="AL33" i="14" s="1"/>
  <c r="AE33" i="14"/>
  <c r="AI33" i="14" s="1"/>
  <c r="AK33" i="14" s="1"/>
  <c r="AP32" i="14"/>
  <c r="AN32" i="14"/>
  <c r="AM32" i="14"/>
  <c r="AH32" i="14"/>
  <c r="AG32" i="14"/>
  <c r="AF32" i="14"/>
  <c r="AJ32" i="14" s="1"/>
  <c r="AL32" i="14" s="1"/>
  <c r="AE32" i="14"/>
  <c r="AI32" i="14" s="1"/>
  <c r="AK32" i="14" s="1"/>
  <c r="AP31" i="14"/>
  <c r="AN31" i="14"/>
  <c r="AM31" i="14"/>
  <c r="AH31" i="14"/>
  <c r="AG31" i="14"/>
  <c r="AF31" i="14"/>
  <c r="AJ31" i="14" s="1"/>
  <c r="AL31" i="14" s="1"/>
  <c r="AE31" i="14"/>
  <c r="AI31" i="14" s="1"/>
  <c r="AK31" i="14" s="1"/>
  <c r="AP30" i="14"/>
  <c r="AN30" i="14"/>
  <c r="AM30" i="14"/>
  <c r="AJ30" i="14"/>
  <c r="AL30" i="14" s="1"/>
  <c r="AH30" i="14"/>
  <c r="AG30" i="14"/>
  <c r="AF30" i="14"/>
  <c r="AE30" i="14"/>
  <c r="AI30" i="14" s="1"/>
  <c r="AK30" i="14" s="1"/>
  <c r="AP29" i="14"/>
  <c r="AN29" i="14"/>
  <c r="AM29" i="14"/>
  <c r="AJ29" i="14"/>
  <c r="AL29" i="14" s="1"/>
  <c r="AI29" i="14"/>
  <c r="AK29" i="14" s="1"/>
  <c r="AP28" i="14"/>
  <c r="AN28" i="14"/>
  <c r="AM28" i="14"/>
  <c r="AJ28" i="14"/>
  <c r="AL28" i="14" s="1"/>
  <c r="AH28" i="14"/>
  <c r="AG28" i="14"/>
  <c r="AF28" i="14"/>
  <c r="AE28" i="14"/>
  <c r="AI28" i="14" s="1"/>
  <c r="AK28" i="14" s="1"/>
  <c r="AP27" i="14"/>
  <c r="AN27" i="14"/>
  <c r="AM27" i="14"/>
  <c r="AH27" i="14"/>
  <c r="AG27" i="14"/>
  <c r="AF27" i="14"/>
  <c r="AJ27" i="14" s="1"/>
  <c r="AL27" i="14" s="1"/>
  <c r="AE27" i="14"/>
  <c r="AI27" i="14" s="1"/>
  <c r="AK27" i="14" s="1"/>
  <c r="AP26" i="14"/>
  <c r="AN26" i="14"/>
  <c r="AM26" i="14"/>
  <c r="AH26" i="14"/>
  <c r="AR26" i="17" s="1"/>
  <c r="AG26" i="14"/>
  <c r="AF26" i="14"/>
  <c r="AJ26" i="14" s="1"/>
  <c r="AL26" i="14" s="1"/>
  <c r="AE26" i="14"/>
  <c r="AI26" i="14" s="1"/>
  <c r="AK26" i="14" s="1"/>
  <c r="R26" i="14"/>
  <c r="Q26" i="14"/>
  <c r="P26" i="14"/>
  <c r="O26" i="14"/>
  <c r="AP25" i="14"/>
  <c r="AN25" i="14"/>
  <c r="AM25" i="14"/>
  <c r="AH25" i="14"/>
  <c r="AG25" i="14"/>
  <c r="AF25" i="14"/>
  <c r="AJ25" i="14" s="1"/>
  <c r="AL25" i="14" s="1"/>
  <c r="AE25" i="14"/>
  <c r="AI25" i="14" s="1"/>
  <c r="AK25" i="14" s="1"/>
  <c r="AP24" i="14"/>
  <c r="AN24" i="14"/>
  <c r="AM24" i="14"/>
  <c r="AJ24" i="14"/>
  <c r="AL24" i="14" s="1"/>
  <c r="AH24" i="14"/>
  <c r="AG24" i="14"/>
  <c r="AF24" i="14"/>
  <c r="AE24" i="14"/>
  <c r="AI24" i="14" s="1"/>
  <c r="AK24" i="14" s="1"/>
  <c r="AP23" i="14"/>
  <c r="AN23" i="14"/>
  <c r="AM23" i="14"/>
  <c r="AH23" i="14"/>
  <c r="AG23" i="14"/>
  <c r="AF23" i="14"/>
  <c r="AJ23" i="14" s="1"/>
  <c r="AL23" i="14" s="1"/>
  <c r="AE23" i="14"/>
  <c r="AI23" i="14" s="1"/>
  <c r="AK23" i="14" s="1"/>
  <c r="AP22" i="14"/>
  <c r="AN22" i="14"/>
  <c r="AM22" i="14"/>
  <c r="AH22" i="14"/>
  <c r="AG22" i="14"/>
  <c r="AF22" i="14"/>
  <c r="AE22" i="14"/>
  <c r="N22" i="14"/>
  <c r="R22" i="14" s="1"/>
  <c r="M22" i="14"/>
  <c r="L22" i="14"/>
  <c r="P22" i="14" s="1"/>
  <c r="K22" i="14"/>
  <c r="AP21" i="14"/>
  <c r="AN21" i="14"/>
  <c r="AM21" i="14"/>
  <c r="AJ21" i="14"/>
  <c r="AL21" i="14" s="1"/>
  <c r="AH21" i="14"/>
  <c r="AG21" i="14"/>
  <c r="AF21" i="14"/>
  <c r="AE21" i="14"/>
  <c r="AI21" i="14" s="1"/>
  <c r="AK21" i="14" s="1"/>
  <c r="AP20" i="14"/>
  <c r="AN20" i="14"/>
  <c r="AM20" i="14"/>
  <c r="AH20" i="14"/>
  <c r="AG20" i="14"/>
  <c r="AF20" i="14"/>
  <c r="AJ20" i="14" s="1"/>
  <c r="AL20" i="14" s="1"/>
  <c r="AE20" i="14"/>
  <c r="AI20" i="14" s="1"/>
  <c r="AK20" i="14" s="1"/>
  <c r="AP19" i="14"/>
  <c r="AN19" i="14"/>
  <c r="AM19" i="14"/>
  <c r="AH19" i="14"/>
  <c r="AG19" i="14"/>
  <c r="AF19" i="14"/>
  <c r="AE19" i="14"/>
  <c r="N19" i="14"/>
  <c r="R19" i="14" s="1"/>
  <c r="M19" i="14"/>
  <c r="L19" i="14"/>
  <c r="P19" i="14" s="1"/>
  <c r="K19" i="14"/>
  <c r="AI19" i="14" s="1"/>
  <c r="AK19" i="14" s="1"/>
  <c r="AP17" i="14"/>
  <c r="AN17" i="14"/>
  <c r="AM17" i="14"/>
  <c r="AH17" i="14"/>
  <c r="AG17" i="14"/>
  <c r="AF17" i="14"/>
  <c r="AJ17" i="14" s="1"/>
  <c r="AL17" i="14" s="1"/>
  <c r="AE17" i="14"/>
  <c r="AI17" i="14" s="1"/>
  <c r="AK17" i="14" s="1"/>
  <c r="AP16" i="14"/>
  <c r="AN16" i="14"/>
  <c r="AM16" i="14"/>
  <c r="AH16" i="14"/>
  <c r="AG16" i="14"/>
  <c r="AF16" i="14"/>
  <c r="AJ16" i="14" s="1"/>
  <c r="AL16" i="14" s="1"/>
  <c r="AE16" i="14"/>
  <c r="AI16" i="14" s="1"/>
  <c r="AK16" i="14" s="1"/>
  <c r="AP15" i="14"/>
  <c r="AN15" i="14"/>
  <c r="AM15" i="14"/>
  <c r="AH15" i="14"/>
  <c r="AG15" i="14"/>
  <c r="AF15" i="14"/>
  <c r="AJ15" i="14" s="1"/>
  <c r="AL15" i="14" s="1"/>
  <c r="AE15" i="14"/>
  <c r="AI15" i="14" s="1"/>
  <c r="AK15" i="14" s="1"/>
  <c r="AP14" i="14"/>
  <c r="AN14" i="14"/>
  <c r="AM14" i="14"/>
  <c r="AH14" i="14"/>
  <c r="AG14" i="14"/>
  <c r="AF14" i="14"/>
  <c r="AJ14" i="14" s="1"/>
  <c r="AL14" i="14" s="1"/>
  <c r="AE14" i="14"/>
  <c r="AI14" i="14" s="1"/>
  <c r="AK14" i="14" s="1"/>
  <c r="AP13" i="14"/>
  <c r="AN13" i="14"/>
  <c r="AM13" i="14"/>
  <c r="AH13" i="14"/>
  <c r="AG13" i="14"/>
  <c r="AF13" i="14"/>
  <c r="AJ13" i="14" s="1"/>
  <c r="AL13" i="14" s="1"/>
  <c r="AE13" i="14"/>
  <c r="AI13" i="14" s="1"/>
  <c r="AK13" i="14" s="1"/>
  <c r="AP12" i="14"/>
  <c r="AN12" i="14"/>
  <c r="AM12" i="14"/>
  <c r="AH12" i="14"/>
  <c r="AG12" i="14"/>
  <c r="AF12" i="14"/>
  <c r="AJ12" i="14" s="1"/>
  <c r="AL12" i="14" s="1"/>
  <c r="AE12" i="14"/>
  <c r="AI12" i="14" s="1"/>
  <c r="AK12" i="14" s="1"/>
  <c r="AN11" i="14"/>
  <c r="AM11" i="14"/>
  <c r="AJ11" i="14"/>
  <c r="AL11" i="14" s="1"/>
  <c r="AH11" i="14"/>
  <c r="AG11" i="14"/>
  <c r="AF11" i="14"/>
  <c r="AE11" i="14"/>
  <c r="AI11" i="14" s="1"/>
  <c r="AK11" i="14" s="1"/>
  <c r="AP10" i="14"/>
  <c r="AN10" i="14"/>
  <c r="AM10" i="14"/>
  <c r="AH10" i="14"/>
  <c r="AG10" i="14"/>
  <c r="AF10" i="14"/>
  <c r="AJ10" i="14" s="1"/>
  <c r="AL10" i="14" s="1"/>
  <c r="AE10" i="14"/>
  <c r="AI10" i="14" s="1"/>
  <c r="AK10" i="14" s="1"/>
  <c r="AP9" i="14"/>
  <c r="AN9" i="14"/>
  <c r="AM9" i="14"/>
  <c r="AH9" i="14"/>
  <c r="AG9" i="14"/>
  <c r="AF9" i="14"/>
  <c r="AJ9" i="14" s="1"/>
  <c r="AL9" i="14" s="1"/>
  <c r="AE9" i="14"/>
  <c r="AI9" i="14" s="1"/>
  <c r="AK9" i="14" s="1"/>
  <c r="AP8" i="14"/>
  <c r="AN8" i="14"/>
  <c r="AM8" i="14"/>
  <c r="AH8" i="14"/>
  <c r="AG8" i="14"/>
  <c r="AF8" i="14"/>
  <c r="AJ8" i="14" s="1"/>
  <c r="AL8" i="14" s="1"/>
  <c r="AE8" i="14"/>
  <c r="AI8" i="14" s="1"/>
  <c r="AK8" i="14" s="1"/>
  <c r="AP7" i="14"/>
  <c r="AN7" i="14"/>
  <c r="AM7" i="14"/>
  <c r="AH7" i="14"/>
  <c r="AG7" i="14"/>
  <c r="AF7" i="14"/>
  <c r="AE7" i="14"/>
  <c r="N7" i="14"/>
  <c r="R7" i="14" s="1"/>
  <c r="M7" i="14"/>
  <c r="Q7" i="14" s="1"/>
  <c r="L7" i="14"/>
  <c r="P7" i="14" s="1"/>
  <c r="K7" i="14"/>
  <c r="AI7" i="14" s="1"/>
  <c r="AK7" i="14" s="1"/>
  <c r="AN6" i="14"/>
  <c r="AM6" i="14"/>
  <c r="AF6" i="14"/>
  <c r="AJ6" i="14" s="1"/>
  <c r="AL6" i="14" s="1"/>
  <c r="AE6" i="14"/>
  <c r="AI6" i="14" s="1"/>
  <c r="AK6" i="14" s="1"/>
  <c r="AP5" i="14"/>
  <c r="AN5" i="14"/>
  <c r="AM5" i="14"/>
  <c r="AJ5" i="14"/>
  <c r="AL5" i="14" s="1"/>
  <c r="AH5" i="14"/>
  <c r="AG5" i="14"/>
  <c r="AF5" i="14"/>
  <c r="AE5" i="14"/>
  <c r="AI5" i="14" s="1"/>
  <c r="AK5" i="14" s="1"/>
  <c r="AP4" i="14"/>
  <c r="AN4" i="14"/>
  <c r="AM4" i="14"/>
  <c r="AJ4" i="14"/>
  <c r="AL4" i="14" s="1"/>
  <c r="AI4" i="14"/>
  <c r="AK4" i="14" s="1"/>
  <c r="AR32" i="17" l="1"/>
  <c r="AP32" i="16"/>
  <c r="AJ32" i="11"/>
  <c r="AP26" i="16"/>
  <c r="AJ26" i="11"/>
  <c r="AP11" i="16"/>
  <c r="AJ11" i="11"/>
  <c r="AJ22" i="14"/>
  <c r="AL22" i="14" s="1"/>
  <c r="Q22" i="14"/>
  <c r="AI22" i="14"/>
  <c r="AK22" i="14" s="1"/>
  <c r="AJ19" i="14"/>
  <c r="AL19" i="14" s="1"/>
  <c r="Q19" i="14"/>
  <c r="AJ7" i="14"/>
  <c r="AL7" i="14" s="1"/>
  <c r="O7" i="14"/>
  <c r="O19" i="14"/>
  <c r="O22" i="14"/>
  <c r="AN43" i="13"/>
  <c r="AM43" i="13"/>
  <c r="AL43" i="13"/>
  <c r="AK43" i="13"/>
  <c r="AF43" i="13"/>
  <c r="AE43" i="13"/>
  <c r="AD43" i="13"/>
  <c r="AH43" i="13" s="1"/>
  <c r="AJ43" i="13" s="1"/>
  <c r="AC43" i="13"/>
  <c r="AG43" i="13" s="1"/>
  <c r="AI43" i="13" s="1"/>
  <c r="AN42" i="13"/>
  <c r="AM42" i="13"/>
  <c r="AL42" i="13"/>
  <c r="AK42" i="13"/>
  <c r="AF42" i="13"/>
  <c r="AE42" i="13"/>
  <c r="AD42" i="13"/>
  <c r="AH42" i="13" s="1"/>
  <c r="AJ42" i="13" s="1"/>
  <c r="AC42" i="13"/>
  <c r="AG42" i="13" s="1"/>
  <c r="AI42" i="13" s="1"/>
  <c r="AN41" i="13"/>
  <c r="AM41" i="13"/>
  <c r="AL41" i="13"/>
  <c r="AK41" i="13"/>
  <c r="AF41" i="13"/>
  <c r="AE41" i="13"/>
  <c r="AD41" i="13"/>
  <c r="AH41" i="13" s="1"/>
  <c r="AJ41" i="13" s="1"/>
  <c r="AC41" i="13"/>
  <c r="AG41" i="13" s="1"/>
  <c r="AI41" i="13" s="1"/>
  <c r="AN40" i="13"/>
  <c r="AM40" i="13"/>
  <c r="AL40" i="13"/>
  <c r="AK40" i="13"/>
  <c r="AF40" i="13"/>
  <c r="AE40" i="13"/>
  <c r="AD40" i="13"/>
  <c r="AH40" i="13" s="1"/>
  <c r="AJ40" i="13" s="1"/>
  <c r="AC40" i="13"/>
  <c r="AG40" i="13" s="1"/>
  <c r="AI40" i="13" s="1"/>
  <c r="AN39" i="13"/>
  <c r="AM39" i="13"/>
  <c r="AL39" i="13"/>
  <c r="AK39" i="13"/>
  <c r="AF39" i="13"/>
  <c r="AE39" i="13"/>
  <c r="AD39" i="13"/>
  <c r="AH39" i="13" s="1"/>
  <c r="AJ39" i="13" s="1"/>
  <c r="AC39" i="13"/>
  <c r="AG39" i="13" s="1"/>
  <c r="AI39" i="13" s="1"/>
  <c r="AN38" i="13"/>
  <c r="AM38" i="13"/>
  <c r="AL38" i="13"/>
  <c r="AK38" i="13"/>
  <c r="AF38" i="13"/>
  <c r="AE38" i="13"/>
  <c r="AD38" i="13"/>
  <c r="AH38" i="13" s="1"/>
  <c r="AJ38" i="13" s="1"/>
  <c r="AC38" i="13"/>
  <c r="AG38" i="13" s="1"/>
  <c r="AI38" i="13" s="1"/>
  <c r="AN37" i="13"/>
  <c r="AM37" i="13"/>
  <c r="AL37" i="13"/>
  <c r="AK37" i="13"/>
  <c r="AF37" i="13"/>
  <c r="AE37" i="13"/>
  <c r="AD37" i="13"/>
  <c r="AH37" i="13" s="1"/>
  <c r="AJ37" i="13" s="1"/>
  <c r="AC37" i="13"/>
  <c r="AG37" i="13" s="1"/>
  <c r="AI37" i="13" s="1"/>
  <c r="AN36" i="13"/>
  <c r="AM36" i="13"/>
  <c r="AL36" i="13"/>
  <c r="AK36" i="13"/>
  <c r="AF36" i="13"/>
  <c r="AE36" i="13"/>
  <c r="AD36" i="13"/>
  <c r="AH36" i="13" s="1"/>
  <c r="AJ36" i="13" s="1"/>
  <c r="AC36" i="13"/>
  <c r="AG36" i="13" s="1"/>
  <c r="AI36" i="13" s="1"/>
  <c r="AN35" i="13"/>
  <c r="AM35" i="13"/>
  <c r="AL35" i="13"/>
  <c r="AK35" i="13"/>
  <c r="AF35" i="13"/>
  <c r="AE35" i="13"/>
  <c r="AD35" i="13"/>
  <c r="AH35" i="13" s="1"/>
  <c r="AJ35" i="13" s="1"/>
  <c r="AC35" i="13"/>
  <c r="AG35" i="13" s="1"/>
  <c r="AI35" i="13" s="1"/>
  <c r="AN34" i="13"/>
  <c r="AM34" i="13"/>
  <c r="AL34" i="13"/>
  <c r="AK34" i="13"/>
  <c r="AF34" i="13"/>
  <c r="AE34" i="13"/>
  <c r="AD34" i="13"/>
  <c r="AH34" i="13" s="1"/>
  <c r="AJ34" i="13" s="1"/>
  <c r="AC34" i="13"/>
  <c r="AG34" i="13" s="1"/>
  <c r="AI34" i="13" s="1"/>
  <c r="AN33" i="13"/>
  <c r="AM33" i="13"/>
  <c r="AL33" i="13"/>
  <c r="AK33" i="13"/>
  <c r="AF33" i="13"/>
  <c r="AE33" i="13"/>
  <c r="AD33" i="13"/>
  <c r="AH33" i="13" s="1"/>
  <c r="AJ33" i="13" s="1"/>
  <c r="AC33" i="13"/>
  <c r="AG33" i="13" s="1"/>
  <c r="AI33" i="13" s="1"/>
  <c r="AN32" i="13"/>
  <c r="AM32" i="13"/>
  <c r="AL32" i="13"/>
  <c r="AK32" i="13"/>
  <c r="AF32" i="13"/>
  <c r="AE32" i="13"/>
  <c r="AD32" i="13"/>
  <c r="AH32" i="13" s="1"/>
  <c r="AJ32" i="13" s="1"/>
  <c r="AC32" i="13"/>
  <c r="AG32" i="13" s="1"/>
  <c r="AI32" i="13" s="1"/>
  <c r="AN31" i="13"/>
  <c r="AM31" i="13"/>
  <c r="AL31" i="13"/>
  <c r="AK31" i="13"/>
  <c r="AF31" i="13"/>
  <c r="AE31" i="13"/>
  <c r="AD31" i="13"/>
  <c r="AH31" i="13" s="1"/>
  <c r="AJ31" i="13" s="1"/>
  <c r="AC31" i="13"/>
  <c r="AG31" i="13" s="1"/>
  <c r="AI31" i="13" s="1"/>
  <c r="AN30" i="13"/>
  <c r="AM30" i="13"/>
  <c r="AL30" i="13"/>
  <c r="AK30" i="13"/>
  <c r="AI30" i="13"/>
  <c r="AH30" i="13"/>
  <c r="AJ30" i="13" s="1"/>
  <c r="AG30" i="13"/>
  <c r="AN29" i="13"/>
  <c r="AM29" i="13"/>
  <c r="AL29" i="13"/>
  <c r="AK29" i="13"/>
  <c r="AF29" i="13"/>
  <c r="AE29" i="13"/>
  <c r="AD29" i="13"/>
  <c r="AH29" i="13" s="1"/>
  <c r="AJ29" i="13" s="1"/>
  <c r="AC29" i="13"/>
  <c r="AG29" i="13" s="1"/>
  <c r="AI29" i="13" s="1"/>
  <c r="AN28" i="13"/>
  <c r="AM28" i="13"/>
  <c r="AL28" i="13"/>
  <c r="AK28" i="13"/>
  <c r="AF28" i="13"/>
  <c r="AE28" i="13"/>
  <c r="AD28" i="13"/>
  <c r="AH28" i="13" s="1"/>
  <c r="AJ28" i="13" s="1"/>
  <c r="AC28" i="13"/>
  <c r="AG28" i="13" s="1"/>
  <c r="AI28" i="13" s="1"/>
  <c r="AN27" i="13"/>
  <c r="AM27" i="13"/>
  <c r="AL27" i="13"/>
  <c r="AK27" i="13"/>
  <c r="AF27" i="13"/>
  <c r="AE27" i="13"/>
  <c r="AD27" i="13"/>
  <c r="AH27" i="13" s="1"/>
  <c r="AJ27" i="13" s="1"/>
  <c r="AC27" i="13"/>
  <c r="AG27" i="13" s="1"/>
  <c r="AI27" i="13" s="1"/>
  <c r="P27" i="13"/>
  <c r="O27" i="13"/>
  <c r="N27" i="13"/>
  <c r="M27" i="13"/>
  <c r="AN26" i="13"/>
  <c r="AM26" i="13"/>
  <c r="AL26" i="13"/>
  <c r="AK26" i="13"/>
  <c r="AF26" i="13"/>
  <c r="AE26" i="13"/>
  <c r="AD26" i="13"/>
  <c r="AH26" i="13" s="1"/>
  <c r="AJ26" i="13" s="1"/>
  <c r="AC26" i="13"/>
  <c r="AG26" i="13" s="1"/>
  <c r="AI26" i="13" s="1"/>
  <c r="AN25" i="13"/>
  <c r="AM25" i="13"/>
  <c r="AL25" i="13"/>
  <c r="AK25" i="13"/>
  <c r="AF25" i="13"/>
  <c r="AE25" i="13"/>
  <c r="AD25" i="13"/>
  <c r="AH25" i="13" s="1"/>
  <c r="AJ25" i="13" s="1"/>
  <c r="AC25" i="13"/>
  <c r="AG25" i="13" s="1"/>
  <c r="AI25" i="13" s="1"/>
  <c r="AN24" i="13"/>
  <c r="AM24" i="13"/>
  <c r="AL24" i="13"/>
  <c r="AK24" i="13"/>
  <c r="AF24" i="13"/>
  <c r="AE24" i="13"/>
  <c r="AD24" i="13"/>
  <c r="AH24" i="13" s="1"/>
  <c r="AJ24" i="13" s="1"/>
  <c r="AC24" i="13"/>
  <c r="AG24" i="13" s="1"/>
  <c r="AI24" i="13" s="1"/>
  <c r="AN23" i="13"/>
  <c r="AM23" i="13"/>
  <c r="AL23" i="13"/>
  <c r="AK23" i="13"/>
  <c r="AF23" i="13"/>
  <c r="AE23" i="13"/>
  <c r="AD23" i="13"/>
  <c r="AC23" i="13"/>
  <c r="L23" i="13"/>
  <c r="P23" i="13" s="1"/>
  <c r="K23" i="13"/>
  <c r="O23" i="13" s="1"/>
  <c r="J23" i="13"/>
  <c r="N23" i="13" s="1"/>
  <c r="I23" i="13"/>
  <c r="AG23" i="13" s="1"/>
  <c r="AI23" i="13" s="1"/>
  <c r="AN22" i="13"/>
  <c r="AM22" i="13"/>
  <c r="AL22" i="13"/>
  <c r="AK22" i="13"/>
  <c r="AF22" i="13"/>
  <c r="AE22" i="13"/>
  <c r="AD22" i="13"/>
  <c r="AH22" i="13" s="1"/>
  <c r="AJ22" i="13" s="1"/>
  <c r="AC22" i="13"/>
  <c r="AG22" i="13" s="1"/>
  <c r="AI22" i="13" s="1"/>
  <c r="AN21" i="13"/>
  <c r="AM21" i="13"/>
  <c r="AL21" i="13"/>
  <c r="AK21" i="13"/>
  <c r="AF21" i="13"/>
  <c r="AE21" i="13"/>
  <c r="AD21" i="13"/>
  <c r="AH21" i="13" s="1"/>
  <c r="AJ21" i="13" s="1"/>
  <c r="AC21" i="13"/>
  <c r="AG21" i="13" s="1"/>
  <c r="AI21" i="13" s="1"/>
  <c r="AN20" i="13"/>
  <c r="AM20" i="13"/>
  <c r="AL20" i="13"/>
  <c r="AK20" i="13"/>
  <c r="AF20" i="13"/>
  <c r="AE20" i="13"/>
  <c r="AD20" i="13"/>
  <c r="AC20" i="13"/>
  <c r="L20" i="13"/>
  <c r="P20" i="13" s="1"/>
  <c r="K20" i="13"/>
  <c r="J20" i="13"/>
  <c r="N20" i="13" s="1"/>
  <c r="I20" i="13"/>
  <c r="AG20" i="13" s="1"/>
  <c r="AI20" i="13" s="1"/>
  <c r="AI19" i="13"/>
  <c r="AH19" i="13"/>
  <c r="AJ19" i="13" s="1"/>
  <c r="AG19" i="13"/>
  <c r="AN18" i="13"/>
  <c r="AM18" i="13"/>
  <c r="AL18" i="13"/>
  <c r="AK18" i="13"/>
  <c r="AF18" i="13"/>
  <c r="AE18" i="13"/>
  <c r="AD18" i="13"/>
  <c r="AH18" i="13" s="1"/>
  <c r="AJ18" i="13" s="1"/>
  <c r="AC18" i="13"/>
  <c r="AG18" i="13" s="1"/>
  <c r="AI18" i="13" s="1"/>
  <c r="AN17" i="13"/>
  <c r="AM17" i="13"/>
  <c r="AL17" i="13"/>
  <c r="AK17" i="13"/>
  <c r="AF17" i="13"/>
  <c r="AE17" i="13"/>
  <c r="AD17" i="13"/>
  <c r="AH17" i="13" s="1"/>
  <c r="AJ17" i="13" s="1"/>
  <c r="AC17" i="13"/>
  <c r="AG17" i="13" s="1"/>
  <c r="AI17" i="13" s="1"/>
  <c r="AN16" i="13"/>
  <c r="AM16" i="13"/>
  <c r="AL16" i="13"/>
  <c r="AK16" i="13"/>
  <c r="AF16" i="13"/>
  <c r="AE16" i="13"/>
  <c r="AD16" i="13"/>
  <c r="AH16" i="13" s="1"/>
  <c r="AJ16" i="13" s="1"/>
  <c r="AC16" i="13"/>
  <c r="AG16" i="13" s="1"/>
  <c r="AI16" i="13" s="1"/>
  <c r="P16" i="13"/>
  <c r="O16" i="13"/>
  <c r="N16" i="13"/>
  <c r="M16" i="13"/>
  <c r="AN15" i="13"/>
  <c r="AM15" i="13"/>
  <c r="AL15" i="13"/>
  <c r="AK15" i="13"/>
  <c r="AF15" i="13"/>
  <c r="AE15" i="13"/>
  <c r="AD15" i="13"/>
  <c r="AH15" i="13" s="1"/>
  <c r="AJ15" i="13" s="1"/>
  <c r="AC15" i="13"/>
  <c r="AG15" i="13" s="1"/>
  <c r="AI15" i="13" s="1"/>
  <c r="AN14" i="13"/>
  <c r="AM14" i="13"/>
  <c r="AL14" i="13"/>
  <c r="AK14" i="13"/>
  <c r="AF14" i="13"/>
  <c r="AE14" i="13"/>
  <c r="AD14" i="13"/>
  <c r="AH14" i="13" s="1"/>
  <c r="AJ14" i="13" s="1"/>
  <c r="AC14" i="13"/>
  <c r="AG14" i="13" s="1"/>
  <c r="AI14" i="13" s="1"/>
  <c r="AN13" i="13"/>
  <c r="AM13" i="13"/>
  <c r="AL13" i="13"/>
  <c r="AK13" i="13"/>
  <c r="AF13" i="13"/>
  <c r="AE13" i="13"/>
  <c r="AD13" i="13"/>
  <c r="AH13" i="13" s="1"/>
  <c r="AJ13" i="13" s="1"/>
  <c r="AC13" i="13"/>
  <c r="AG13" i="13" s="1"/>
  <c r="AI13" i="13" s="1"/>
  <c r="AN12" i="13"/>
  <c r="AM12" i="13"/>
  <c r="AL12" i="13"/>
  <c r="AK12" i="13"/>
  <c r="AF12" i="13"/>
  <c r="AE12" i="13"/>
  <c r="AD12" i="13"/>
  <c r="AH12" i="13" s="1"/>
  <c r="AJ12" i="13" s="1"/>
  <c r="AC12" i="13"/>
  <c r="AG12" i="13" s="1"/>
  <c r="AI12" i="13" s="1"/>
  <c r="AN11" i="13"/>
  <c r="AM11" i="13"/>
  <c r="AL11" i="13"/>
  <c r="AK11" i="13"/>
  <c r="AF11" i="13"/>
  <c r="AE11" i="13"/>
  <c r="AD11" i="13"/>
  <c r="AH11" i="13" s="1"/>
  <c r="AJ11" i="13" s="1"/>
  <c r="AC11" i="13"/>
  <c r="AG11" i="13" s="1"/>
  <c r="AI11" i="13" s="1"/>
  <c r="AN10" i="13"/>
  <c r="AM10" i="13"/>
  <c r="AL10" i="13"/>
  <c r="AK10" i="13"/>
  <c r="AF10" i="13"/>
  <c r="AE10" i="13"/>
  <c r="AD10" i="13"/>
  <c r="AH10" i="13" s="1"/>
  <c r="AJ10" i="13" s="1"/>
  <c r="AC10" i="13"/>
  <c r="AG10" i="13" s="1"/>
  <c r="AI10" i="13" s="1"/>
  <c r="AN9" i="13"/>
  <c r="AM9" i="13"/>
  <c r="AL9" i="13"/>
  <c r="AK9" i="13"/>
  <c r="AF9" i="13"/>
  <c r="AE9" i="13"/>
  <c r="AD9" i="13"/>
  <c r="AH9" i="13" s="1"/>
  <c r="AJ9" i="13" s="1"/>
  <c r="AC9" i="13"/>
  <c r="AG9" i="13" s="1"/>
  <c r="AI9" i="13" s="1"/>
  <c r="AN8" i="13"/>
  <c r="AM8" i="13"/>
  <c r="AL8" i="13"/>
  <c r="AK8" i="13"/>
  <c r="AF8" i="13"/>
  <c r="AE8" i="13"/>
  <c r="AD8" i="13"/>
  <c r="AH8" i="13" s="1"/>
  <c r="AJ8" i="13" s="1"/>
  <c r="AC8" i="13"/>
  <c r="AG8" i="13" s="1"/>
  <c r="AI8" i="13" s="1"/>
  <c r="AN7" i="13"/>
  <c r="AM7" i="13"/>
  <c r="AL7" i="13"/>
  <c r="AK7" i="13"/>
  <c r="AI7" i="13"/>
  <c r="AF7" i="13"/>
  <c r="AE7" i="13"/>
  <c r="AD7" i="13"/>
  <c r="AC7" i="13"/>
  <c r="L7" i="13"/>
  <c r="P7" i="13" s="1"/>
  <c r="K7" i="13"/>
  <c r="AH7" i="13" s="1"/>
  <c r="AJ7" i="13" s="1"/>
  <c r="J7" i="13"/>
  <c r="N7" i="13" s="1"/>
  <c r="I7" i="13"/>
  <c r="AG7" i="13" s="1"/>
  <c r="AL6" i="13"/>
  <c r="AK6" i="13"/>
  <c r="AH6" i="13"/>
  <c r="AJ6" i="13" s="1"/>
  <c r="AG6" i="13"/>
  <c r="AI6" i="13" s="1"/>
  <c r="AD6" i="13"/>
  <c r="AC6" i="13"/>
  <c r="AN5" i="13"/>
  <c r="AM5" i="13"/>
  <c r="AL5" i="13"/>
  <c r="AK5" i="13"/>
  <c r="AF5" i="13"/>
  <c r="AE5" i="13"/>
  <c r="AD5" i="13"/>
  <c r="AH5" i="13" s="1"/>
  <c r="AJ5" i="13" s="1"/>
  <c r="AC5" i="13"/>
  <c r="AG5" i="13" s="1"/>
  <c r="AI5" i="13" s="1"/>
  <c r="AN4" i="13"/>
  <c r="AM4" i="13"/>
  <c r="AL4" i="13"/>
  <c r="AK4" i="13"/>
  <c r="AF4" i="13"/>
  <c r="AE4" i="13"/>
  <c r="AD4" i="13"/>
  <c r="AH4" i="13" s="1"/>
  <c r="AJ4" i="13" s="1"/>
  <c r="AC4" i="13"/>
  <c r="AG4" i="13" s="1"/>
  <c r="AI4" i="13" s="1"/>
  <c r="AG4" i="12"/>
  <c r="AD4" i="12"/>
  <c r="AH20" i="13" l="1"/>
  <c r="AJ20" i="13" s="1"/>
  <c r="O7" i="13"/>
  <c r="O20" i="13"/>
  <c r="M7" i="13"/>
  <c r="M20" i="13"/>
  <c r="M23" i="13"/>
  <c r="AH23" i="13"/>
  <c r="AJ23" i="13" s="1"/>
  <c r="AH43" i="12"/>
  <c r="AH42" i="12"/>
  <c r="AH40" i="12"/>
  <c r="AH39" i="12"/>
  <c r="AH38" i="12"/>
  <c r="AH36" i="12"/>
  <c r="AH35" i="12"/>
  <c r="AH34" i="12"/>
  <c r="AH32" i="12"/>
  <c r="AH31" i="12"/>
  <c r="AH30" i="12"/>
  <c r="AH28" i="12"/>
  <c r="AH26" i="12"/>
  <c r="AH24" i="12"/>
  <c r="AH22" i="12"/>
  <c r="AH19" i="12"/>
  <c r="AH16" i="12"/>
  <c r="AH14" i="12"/>
  <c r="AH12" i="12"/>
  <c r="AH10" i="12"/>
  <c r="AH8" i="12"/>
  <c r="AH6" i="12"/>
  <c r="AG37" i="12"/>
  <c r="AG33" i="12"/>
  <c r="AG30" i="12"/>
  <c r="AG29" i="12"/>
  <c r="AG25" i="12"/>
  <c r="AG21" i="12"/>
  <c r="AG19" i="12"/>
  <c r="AG17" i="12"/>
  <c r="AG13" i="12"/>
  <c r="AG9" i="12"/>
  <c r="AG5" i="12"/>
  <c r="AH4" i="12"/>
  <c r="AN43" i="12"/>
  <c r="AM43" i="12"/>
  <c r="AL43" i="12"/>
  <c r="AK43" i="12"/>
  <c r="AF43" i="12"/>
  <c r="AE43" i="12"/>
  <c r="AD43" i="12"/>
  <c r="AC43" i="12"/>
  <c r="AG43" i="12" s="1"/>
  <c r="AN42" i="12"/>
  <c r="AM42" i="12"/>
  <c r="AL42" i="12"/>
  <c r="AK42" i="12"/>
  <c r="AF42" i="12"/>
  <c r="AE42" i="12"/>
  <c r="AD42" i="12"/>
  <c r="AC42" i="12"/>
  <c r="AG42" i="12" s="1"/>
  <c r="AN41" i="12"/>
  <c r="AM41" i="12"/>
  <c r="AL41" i="12"/>
  <c r="AK41" i="12"/>
  <c r="AF41" i="12"/>
  <c r="AE41" i="12"/>
  <c r="AD41" i="12"/>
  <c r="AH41" i="12" s="1"/>
  <c r="AC41" i="12"/>
  <c r="AG41" i="12" s="1"/>
  <c r="AN40" i="12"/>
  <c r="AM40" i="12"/>
  <c r="AL40" i="12"/>
  <c r="AK40" i="12"/>
  <c r="AF40" i="12"/>
  <c r="AE40" i="12"/>
  <c r="AD40" i="12"/>
  <c r="AC40" i="12"/>
  <c r="AG40" i="12" s="1"/>
  <c r="AN39" i="12"/>
  <c r="AM39" i="12"/>
  <c r="AL39" i="12"/>
  <c r="AK39" i="12"/>
  <c r="AF39" i="12"/>
  <c r="AE39" i="12"/>
  <c r="AD39" i="12"/>
  <c r="AC39" i="12"/>
  <c r="AG39" i="12" s="1"/>
  <c r="AN38" i="12"/>
  <c r="AM38" i="12"/>
  <c r="AL38" i="12"/>
  <c r="AK38" i="12"/>
  <c r="AF38" i="12"/>
  <c r="AE38" i="12"/>
  <c r="AD38" i="12"/>
  <c r="AC38" i="12"/>
  <c r="AG38" i="12" s="1"/>
  <c r="AN37" i="12"/>
  <c r="AM37" i="12"/>
  <c r="AL37" i="12"/>
  <c r="AK37" i="12"/>
  <c r="AF37" i="12"/>
  <c r="AE37" i="12"/>
  <c r="AD37" i="12"/>
  <c r="AH37" i="12" s="1"/>
  <c r="AC37" i="12"/>
  <c r="AN36" i="12"/>
  <c r="AM36" i="12"/>
  <c r="AL36" i="12"/>
  <c r="AK36" i="12"/>
  <c r="AF36" i="12"/>
  <c r="AE36" i="12"/>
  <c r="AD36" i="12"/>
  <c r="AC36" i="12"/>
  <c r="AG36" i="12" s="1"/>
  <c r="AN35" i="12"/>
  <c r="AM35" i="12"/>
  <c r="AL35" i="12"/>
  <c r="AK35" i="12"/>
  <c r="AF35" i="12"/>
  <c r="AE35" i="12"/>
  <c r="AD35" i="12"/>
  <c r="AC35" i="12"/>
  <c r="AG35" i="12" s="1"/>
  <c r="AN34" i="12"/>
  <c r="AM34" i="12"/>
  <c r="AL34" i="12"/>
  <c r="AK34" i="12"/>
  <c r="AF34" i="12"/>
  <c r="AE34" i="12"/>
  <c r="AD34" i="12"/>
  <c r="AC34" i="12"/>
  <c r="AG34" i="12" s="1"/>
  <c r="AN33" i="12"/>
  <c r="AM33" i="12"/>
  <c r="AL33" i="12"/>
  <c r="AK33" i="12"/>
  <c r="AF33" i="12"/>
  <c r="AE33" i="12"/>
  <c r="AD33" i="12"/>
  <c r="AH33" i="12" s="1"/>
  <c r="AC33" i="12"/>
  <c r="AN32" i="12"/>
  <c r="AM32" i="12"/>
  <c r="AL32" i="12"/>
  <c r="AK32" i="12"/>
  <c r="AF32" i="12"/>
  <c r="AE32" i="12"/>
  <c r="AD32" i="12"/>
  <c r="AC32" i="12"/>
  <c r="AG32" i="12" s="1"/>
  <c r="AN31" i="12"/>
  <c r="AM31" i="12"/>
  <c r="AL31" i="12"/>
  <c r="AK31" i="12"/>
  <c r="AF31" i="12"/>
  <c r="AE31" i="12"/>
  <c r="AD31" i="12"/>
  <c r="AC31" i="12"/>
  <c r="AG31" i="12" s="1"/>
  <c r="AN30" i="12"/>
  <c r="AM30" i="12"/>
  <c r="AL30" i="12"/>
  <c r="AK30" i="12"/>
  <c r="AN29" i="12"/>
  <c r="AM29" i="12"/>
  <c r="AL29" i="12"/>
  <c r="AK29" i="12"/>
  <c r="AF29" i="12"/>
  <c r="AE29" i="12"/>
  <c r="AD29" i="12"/>
  <c r="AH29" i="12" s="1"/>
  <c r="AC29" i="12"/>
  <c r="AN28" i="12"/>
  <c r="AM28" i="12"/>
  <c r="AL28" i="12"/>
  <c r="AK28" i="12"/>
  <c r="AF28" i="12"/>
  <c r="AE28" i="12"/>
  <c r="AD28" i="12"/>
  <c r="AC28" i="12"/>
  <c r="AG28" i="12" s="1"/>
  <c r="AN27" i="12"/>
  <c r="AM27" i="12"/>
  <c r="AL27" i="12"/>
  <c r="AK27" i="12"/>
  <c r="AF27" i="12"/>
  <c r="AE27" i="12"/>
  <c r="AD27" i="12"/>
  <c r="AH27" i="12" s="1"/>
  <c r="AC27" i="12"/>
  <c r="AG27" i="12" s="1"/>
  <c r="P27" i="12"/>
  <c r="O27" i="12"/>
  <c r="N27" i="12"/>
  <c r="M27" i="12"/>
  <c r="AN26" i="12"/>
  <c r="AM26" i="12"/>
  <c r="AL26" i="12"/>
  <c r="AK26" i="12"/>
  <c r="AF26" i="12"/>
  <c r="AE26" i="12"/>
  <c r="AD26" i="12"/>
  <c r="AC26" i="12"/>
  <c r="AG26" i="12" s="1"/>
  <c r="AN25" i="12"/>
  <c r="AM25" i="12"/>
  <c r="AL25" i="12"/>
  <c r="AK25" i="12"/>
  <c r="AF25" i="12"/>
  <c r="AE25" i="12"/>
  <c r="AD25" i="12"/>
  <c r="AH25" i="12" s="1"/>
  <c r="AC25" i="12"/>
  <c r="AN24" i="12"/>
  <c r="AM24" i="12"/>
  <c r="AL24" i="12"/>
  <c r="AK24" i="12"/>
  <c r="AF24" i="12"/>
  <c r="AE24" i="12"/>
  <c r="AD24" i="12"/>
  <c r="AC24" i="12"/>
  <c r="AG24" i="12" s="1"/>
  <c r="AN23" i="12"/>
  <c r="AM23" i="12"/>
  <c r="AL23" i="12"/>
  <c r="AK23" i="12"/>
  <c r="AF23" i="12"/>
  <c r="AE23" i="12"/>
  <c r="AD23" i="12"/>
  <c r="AC23" i="12"/>
  <c r="L23" i="12"/>
  <c r="P23" i="12" s="1"/>
  <c r="K23" i="12"/>
  <c r="O23" i="12" s="1"/>
  <c r="J23" i="12"/>
  <c r="N23" i="12" s="1"/>
  <c r="I23" i="12"/>
  <c r="M23" i="12" s="1"/>
  <c r="AN22" i="12"/>
  <c r="AM22" i="12"/>
  <c r="AL22" i="12"/>
  <c r="AK22" i="12"/>
  <c r="AF22" i="12"/>
  <c r="AE22" i="12"/>
  <c r="AD22" i="12"/>
  <c r="AC22" i="12"/>
  <c r="AG22" i="12" s="1"/>
  <c r="AN21" i="12"/>
  <c r="AM21" i="12"/>
  <c r="AL21" i="12"/>
  <c r="AK21" i="12"/>
  <c r="AF21" i="12"/>
  <c r="AE21" i="12"/>
  <c r="AD21" i="12"/>
  <c r="AH21" i="12" s="1"/>
  <c r="AC21" i="12"/>
  <c r="AN20" i="12"/>
  <c r="AM20" i="12"/>
  <c r="AL20" i="12"/>
  <c r="AK20" i="12"/>
  <c r="AF20" i="12"/>
  <c r="AE20" i="12"/>
  <c r="AD20" i="12"/>
  <c r="AC20" i="12"/>
  <c r="L20" i="12"/>
  <c r="P20" i="12" s="1"/>
  <c r="K20" i="12"/>
  <c r="O20" i="12" s="1"/>
  <c r="J20" i="12"/>
  <c r="N20" i="12" s="1"/>
  <c r="I20" i="12"/>
  <c r="M20" i="12" s="1"/>
  <c r="AN18" i="12"/>
  <c r="AM18" i="12"/>
  <c r="AL18" i="12"/>
  <c r="AK18" i="12"/>
  <c r="AF18" i="12"/>
  <c r="AE18" i="12"/>
  <c r="AD18" i="12"/>
  <c r="AH18" i="12" s="1"/>
  <c r="AC18" i="12"/>
  <c r="AG18" i="12" s="1"/>
  <c r="AN17" i="12"/>
  <c r="AM17" i="12"/>
  <c r="AL17" i="12"/>
  <c r="AK17" i="12"/>
  <c r="AF17" i="12"/>
  <c r="AE17" i="12"/>
  <c r="AD17" i="12"/>
  <c r="AH17" i="12" s="1"/>
  <c r="AC17" i="12"/>
  <c r="AN16" i="12"/>
  <c r="AM16" i="12"/>
  <c r="AL16" i="12"/>
  <c r="AK16" i="12"/>
  <c r="AF16" i="12"/>
  <c r="AE16" i="12"/>
  <c r="AD16" i="12"/>
  <c r="AC16" i="12"/>
  <c r="AG16" i="12" s="1"/>
  <c r="P16" i="12"/>
  <c r="O16" i="12"/>
  <c r="N16" i="12"/>
  <c r="M16" i="12"/>
  <c r="AN15" i="12"/>
  <c r="AM15" i="12"/>
  <c r="AL15" i="12"/>
  <c r="AK15" i="12"/>
  <c r="AF15" i="12"/>
  <c r="AE15" i="12"/>
  <c r="AD15" i="12"/>
  <c r="AH15" i="12" s="1"/>
  <c r="AC15" i="12"/>
  <c r="AG15" i="12" s="1"/>
  <c r="AN14" i="12"/>
  <c r="AM14" i="12"/>
  <c r="AL14" i="12"/>
  <c r="AK14" i="12"/>
  <c r="AF14" i="12"/>
  <c r="AE14" i="12"/>
  <c r="AD14" i="12"/>
  <c r="AC14" i="12"/>
  <c r="AG14" i="12" s="1"/>
  <c r="AN13" i="12"/>
  <c r="AM13" i="12"/>
  <c r="AL13" i="12"/>
  <c r="AK13" i="12"/>
  <c r="AF13" i="12"/>
  <c r="AE13" i="12"/>
  <c r="AD13" i="12"/>
  <c r="AH13" i="12" s="1"/>
  <c r="AC13" i="12"/>
  <c r="AN12" i="12"/>
  <c r="AM12" i="12"/>
  <c r="AL12" i="12"/>
  <c r="AK12" i="12"/>
  <c r="AF12" i="12"/>
  <c r="AE12" i="12"/>
  <c r="AD12" i="12"/>
  <c r="AC12" i="12"/>
  <c r="AG12" i="12" s="1"/>
  <c r="AN11" i="12"/>
  <c r="AM11" i="12"/>
  <c r="AL11" i="12"/>
  <c r="AK11" i="12"/>
  <c r="AF11" i="12"/>
  <c r="AE11" i="12"/>
  <c r="AD11" i="12"/>
  <c r="AH11" i="12" s="1"/>
  <c r="AC11" i="12"/>
  <c r="AG11" i="12" s="1"/>
  <c r="AN10" i="12"/>
  <c r="AM10" i="12"/>
  <c r="AL10" i="12"/>
  <c r="AK10" i="12"/>
  <c r="AF10" i="12"/>
  <c r="AE10" i="12"/>
  <c r="AD10" i="12"/>
  <c r="AC10" i="12"/>
  <c r="AG10" i="12" s="1"/>
  <c r="AN9" i="12"/>
  <c r="AM9" i="12"/>
  <c r="AL9" i="12"/>
  <c r="AK9" i="12"/>
  <c r="AF9" i="12"/>
  <c r="AE9" i="12"/>
  <c r="AD9" i="12"/>
  <c r="AH9" i="12" s="1"/>
  <c r="AC9" i="12"/>
  <c r="AN8" i="12"/>
  <c r="AM8" i="12"/>
  <c r="AL8" i="12"/>
  <c r="AK8" i="12"/>
  <c r="AF8" i="12"/>
  <c r="AE8" i="12"/>
  <c r="AD8" i="12"/>
  <c r="AC8" i="12"/>
  <c r="AG8" i="12" s="1"/>
  <c r="AN7" i="12"/>
  <c r="AM7" i="12"/>
  <c r="AL7" i="12"/>
  <c r="AK7" i="12"/>
  <c r="AF7" i="12"/>
  <c r="AE7" i="12"/>
  <c r="AD7" i="12"/>
  <c r="AC7" i="12"/>
  <c r="L7" i="12"/>
  <c r="P7" i="12" s="1"/>
  <c r="K7" i="12"/>
  <c r="O7" i="12" s="1"/>
  <c r="J7" i="12"/>
  <c r="N7" i="12" s="1"/>
  <c r="I7" i="12"/>
  <c r="M7" i="12" s="1"/>
  <c r="AL6" i="12"/>
  <c r="AK6" i="12"/>
  <c r="AD6" i="12"/>
  <c r="AC6" i="12"/>
  <c r="AG6" i="12" s="1"/>
  <c r="AN5" i="12"/>
  <c r="AM5" i="12"/>
  <c r="AL5" i="12"/>
  <c r="AK5" i="12"/>
  <c r="AF5" i="12"/>
  <c r="AE5" i="12"/>
  <c r="AD5" i="12"/>
  <c r="AH5" i="12" s="1"/>
  <c r="AC5" i="12"/>
  <c r="AN4" i="12"/>
  <c r="AM4" i="12"/>
  <c r="AL4" i="12"/>
  <c r="AK4" i="12"/>
  <c r="AF4" i="12"/>
  <c r="AE4" i="12"/>
  <c r="AC4" i="12"/>
  <c r="AG7" i="12" l="1"/>
  <c r="AG23" i="12"/>
  <c r="AH20" i="12"/>
  <c r="AG20" i="12"/>
  <c r="AH7" i="12"/>
  <c r="AH23" i="12"/>
  <c r="AG43" i="11"/>
  <c r="AF43" i="11"/>
  <c r="AE43" i="11"/>
  <c r="AD43" i="11"/>
  <c r="AC43" i="11"/>
  <c r="AG42" i="11"/>
  <c r="AF42" i="11"/>
  <c r="AE42" i="11"/>
  <c r="AD42" i="11"/>
  <c r="AC42" i="11"/>
  <c r="AG41" i="11"/>
  <c r="AF41" i="11"/>
  <c r="AE41" i="11"/>
  <c r="AD41" i="11"/>
  <c r="AC41" i="11"/>
  <c r="AG40" i="11"/>
  <c r="AF40" i="11"/>
  <c r="AE40" i="11"/>
  <c r="AD40" i="11"/>
  <c r="AC40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F35" i="11"/>
  <c r="AE35" i="11"/>
  <c r="AD35" i="11"/>
  <c r="AC35" i="11"/>
  <c r="AG34" i="11"/>
  <c r="AF34" i="11"/>
  <c r="AE34" i="11"/>
  <c r="AD34" i="11"/>
  <c r="AC34" i="11"/>
  <c r="AG33" i="11"/>
  <c r="AF33" i="11"/>
  <c r="AE33" i="11"/>
  <c r="AD33" i="11"/>
  <c r="AC33" i="11"/>
  <c r="AG32" i="11"/>
  <c r="AF32" i="11"/>
  <c r="AE32" i="11"/>
  <c r="AD32" i="11"/>
  <c r="AC32" i="11"/>
  <c r="AG31" i="11"/>
  <c r="AF31" i="11"/>
  <c r="AE31" i="11"/>
  <c r="AD31" i="11"/>
  <c r="AC31" i="11"/>
  <c r="AG30" i="11"/>
  <c r="AG29" i="11"/>
  <c r="AF29" i="11"/>
  <c r="AE29" i="11"/>
  <c r="AD29" i="11"/>
  <c r="AC29" i="11"/>
  <c r="AG28" i="11"/>
  <c r="AF28" i="11"/>
  <c r="AE28" i="11"/>
  <c r="AD28" i="11"/>
  <c r="AC28" i="11"/>
  <c r="AG27" i="11"/>
  <c r="AF27" i="11"/>
  <c r="AE27" i="11"/>
  <c r="AD27" i="11"/>
  <c r="AC27" i="11"/>
  <c r="P27" i="11"/>
  <c r="O27" i="11"/>
  <c r="N27" i="11"/>
  <c r="M27" i="11"/>
  <c r="AG26" i="11"/>
  <c r="AF26" i="11"/>
  <c r="AE26" i="11"/>
  <c r="AD26" i="11"/>
  <c r="AC26" i="11"/>
  <c r="AG25" i="11"/>
  <c r="AF25" i="11"/>
  <c r="AE25" i="11"/>
  <c r="AD25" i="11"/>
  <c r="AC25" i="11"/>
  <c r="AG24" i="11"/>
  <c r="AF24" i="11"/>
  <c r="AE24" i="11"/>
  <c r="AD24" i="11"/>
  <c r="AC24" i="11"/>
  <c r="AG23" i="11"/>
  <c r="AF23" i="11"/>
  <c r="AE23" i="11"/>
  <c r="AD23" i="11"/>
  <c r="AC23" i="11"/>
  <c r="L23" i="11"/>
  <c r="P23" i="11" s="1"/>
  <c r="K23" i="11"/>
  <c r="O23" i="11" s="1"/>
  <c r="J23" i="11"/>
  <c r="N23" i="11" s="1"/>
  <c r="I23" i="11"/>
  <c r="M23" i="11" s="1"/>
  <c r="AG22" i="11"/>
  <c r="AF22" i="11"/>
  <c r="AE22" i="11"/>
  <c r="AD22" i="11"/>
  <c r="AC22" i="11"/>
  <c r="AG21" i="11"/>
  <c r="AF21" i="11"/>
  <c r="AE21" i="11"/>
  <c r="AD21" i="11"/>
  <c r="AC21" i="11"/>
  <c r="AG20" i="11"/>
  <c r="AF20" i="11"/>
  <c r="AE20" i="11"/>
  <c r="AD20" i="11"/>
  <c r="AC20" i="11"/>
  <c r="L20" i="11"/>
  <c r="P20" i="11" s="1"/>
  <c r="K20" i="11"/>
  <c r="O20" i="11" s="1"/>
  <c r="J20" i="11"/>
  <c r="N20" i="11" s="1"/>
  <c r="I20" i="11"/>
  <c r="M20" i="11" s="1"/>
  <c r="AG18" i="11"/>
  <c r="AF18" i="11"/>
  <c r="AE18" i="11"/>
  <c r="AD18" i="11"/>
  <c r="AC18" i="11"/>
  <c r="AG17" i="11"/>
  <c r="AF17" i="11"/>
  <c r="AE17" i="11"/>
  <c r="AD17" i="11"/>
  <c r="AC17" i="11"/>
  <c r="AG16" i="11"/>
  <c r="AF16" i="11"/>
  <c r="AE16" i="11"/>
  <c r="AD16" i="11"/>
  <c r="AC16" i="11"/>
  <c r="P16" i="11"/>
  <c r="O16" i="11"/>
  <c r="N16" i="11"/>
  <c r="M16" i="11"/>
  <c r="AG15" i="11"/>
  <c r="AF15" i="11"/>
  <c r="AE15" i="11"/>
  <c r="AD15" i="11"/>
  <c r="AC15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8" i="11"/>
  <c r="AF8" i="11"/>
  <c r="AE8" i="11"/>
  <c r="AD8" i="11"/>
  <c r="AC8" i="11"/>
  <c r="AG7" i="11"/>
  <c r="AF7" i="11"/>
  <c r="AE7" i="11"/>
  <c r="AD7" i="11"/>
  <c r="AC7" i="11"/>
  <c r="L7" i="11"/>
  <c r="P7" i="11" s="1"/>
  <c r="K7" i="11"/>
  <c r="O7" i="11" s="1"/>
  <c r="J7" i="11"/>
  <c r="N7" i="11" s="1"/>
  <c r="I7" i="11"/>
  <c r="M7" i="11" s="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3" i="10"/>
  <c r="AF43" i="10"/>
  <c r="AE43" i="10"/>
  <c r="AD43" i="10"/>
  <c r="AC43" i="10"/>
  <c r="AJ42" i="10"/>
  <c r="AF42" i="10"/>
  <c r="AE42" i="10"/>
  <c r="AD42" i="10"/>
  <c r="AC42" i="10"/>
  <c r="AJ41" i="10"/>
  <c r="AF41" i="10"/>
  <c r="AE41" i="10"/>
  <c r="AD41" i="10"/>
  <c r="AC41" i="10"/>
  <c r="AJ40" i="10"/>
  <c r="AF40" i="10"/>
  <c r="AE40" i="10"/>
  <c r="AD40" i="10"/>
  <c r="AC40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F35" i="10"/>
  <c r="AE35" i="10"/>
  <c r="AD35" i="10"/>
  <c r="AC35" i="10"/>
  <c r="AJ34" i="10"/>
  <c r="AF34" i="10"/>
  <c r="AE34" i="10"/>
  <c r="AD34" i="10"/>
  <c r="AC34" i="10"/>
  <c r="AJ33" i="10"/>
  <c r="AF33" i="10"/>
  <c r="AE33" i="10"/>
  <c r="AD33" i="10"/>
  <c r="AC33" i="10"/>
  <c r="AJ32" i="10"/>
  <c r="AF32" i="10"/>
  <c r="AE32" i="10"/>
  <c r="AD32" i="10"/>
  <c r="AC32" i="10"/>
  <c r="AJ31" i="10"/>
  <c r="AF31" i="10"/>
  <c r="AE31" i="10"/>
  <c r="AD31" i="10"/>
  <c r="AC31" i="10"/>
  <c r="AJ30" i="10"/>
  <c r="AJ29" i="10"/>
  <c r="AF29" i="10"/>
  <c r="AE29" i="10"/>
  <c r="AD29" i="10"/>
  <c r="AC29" i="10"/>
  <c r="AJ28" i="10"/>
  <c r="AF28" i="10"/>
  <c r="AE28" i="10"/>
  <c r="AD28" i="10"/>
  <c r="AC28" i="10"/>
  <c r="AJ27" i="10"/>
  <c r="AF27" i="10"/>
  <c r="AE27" i="10"/>
  <c r="AD27" i="10"/>
  <c r="AC27" i="10"/>
  <c r="P27" i="10"/>
  <c r="O27" i="10"/>
  <c r="N27" i="10"/>
  <c r="M27" i="10"/>
  <c r="AJ26" i="10"/>
  <c r="AF26" i="10"/>
  <c r="AE26" i="10"/>
  <c r="AD26" i="10"/>
  <c r="AC26" i="10"/>
  <c r="AJ25" i="10"/>
  <c r="AF25" i="10"/>
  <c r="AE25" i="10"/>
  <c r="AD25" i="10"/>
  <c r="AC25" i="10"/>
  <c r="AJ24" i="10"/>
  <c r="AF24" i="10"/>
  <c r="AE24" i="10"/>
  <c r="AD24" i="10"/>
  <c r="AC24" i="10"/>
  <c r="AJ23" i="10"/>
  <c r="AF23" i="10"/>
  <c r="AE23" i="10"/>
  <c r="AD23" i="10"/>
  <c r="AC23" i="10"/>
  <c r="L23" i="10"/>
  <c r="P23" i="10" s="1"/>
  <c r="K23" i="10"/>
  <c r="O23" i="10" s="1"/>
  <c r="J23" i="10"/>
  <c r="N23" i="10" s="1"/>
  <c r="I23" i="10"/>
  <c r="M23" i="10" s="1"/>
  <c r="AJ22" i="10"/>
  <c r="AF22" i="10"/>
  <c r="AE22" i="10"/>
  <c r="AD22" i="10"/>
  <c r="AC22" i="10"/>
  <c r="AJ21" i="10"/>
  <c r="AF21" i="10"/>
  <c r="AE21" i="10"/>
  <c r="AD21" i="10"/>
  <c r="AC21" i="10"/>
  <c r="AJ20" i="10"/>
  <c r="AF20" i="10"/>
  <c r="AE20" i="10"/>
  <c r="AD20" i="10"/>
  <c r="AC20" i="10"/>
  <c r="L20" i="10"/>
  <c r="P20" i="10" s="1"/>
  <c r="K20" i="10"/>
  <c r="O20" i="10" s="1"/>
  <c r="J20" i="10"/>
  <c r="N20" i="10" s="1"/>
  <c r="I20" i="10"/>
  <c r="M20" i="10" s="1"/>
  <c r="AJ18" i="10"/>
  <c r="AF18" i="10"/>
  <c r="AE18" i="10"/>
  <c r="AD18" i="10"/>
  <c r="AC18" i="10"/>
  <c r="AJ17" i="10"/>
  <c r="AF17" i="10"/>
  <c r="AE17" i="10"/>
  <c r="AD17" i="10"/>
  <c r="AC17" i="10"/>
  <c r="AJ16" i="10"/>
  <c r="AF16" i="10"/>
  <c r="AE16" i="10"/>
  <c r="AD16" i="10"/>
  <c r="AC16" i="10"/>
  <c r="P16" i="10"/>
  <c r="O16" i="10"/>
  <c r="N16" i="10"/>
  <c r="M16" i="10"/>
  <c r="AJ15" i="10"/>
  <c r="AF15" i="10"/>
  <c r="AE15" i="10"/>
  <c r="AD15" i="10"/>
  <c r="AC15" i="10"/>
  <c r="AJ14" i="10"/>
  <c r="AF14" i="10"/>
  <c r="AE14" i="10"/>
  <c r="AD14" i="10"/>
  <c r="AC14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8" i="10"/>
  <c r="AF8" i="10"/>
  <c r="AE8" i="10"/>
  <c r="AD8" i="10"/>
  <c r="AC8" i="10"/>
  <c r="AJ7" i="10"/>
  <c r="AF7" i="10"/>
  <c r="AE7" i="10"/>
  <c r="AD7" i="10"/>
  <c r="AC7" i="10"/>
  <c r="L7" i="10"/>
  <c r="P7" i="10" s="1"/>
  <c r="K7" i="10"/>
  <c r="O7" i="10" s="1"/>
  <c r="J7" i="10"/>
  <c r="N7" i="10" s="1"/>
  <c r="I7" i="10"/>
  <c r="M7" i="10" s="1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K43" i="9"/>
  <c r="AJ43" i="9"/>
  <c r="AI43" i="9"/>
  <c r="AH43" i="9"/>
  <c r="AG43" i="9"/>
  <c r="AF43" i="9"/>
  <c r="AE43" i="9"/>
  <c r="AD43" i="9"/>
  <c r="AC43" i="9"/>
  <c r="AK42" i="9"/>
  <c r="AJ42" i="9"/>
  <c r="AI42" i="9"/>
  <c r="AH42" i="9"/>
  <c r="AG42" i="9"/>
  <c r="AF42" i="9"/>
  <c r="AE42" i="9"/>
  <c r="AD42" i="9"/>
  <c r="AC42" i="9"/>
  <c r="AK41" i="9"/>
  <c r="AJ41" i="9"/>
  <c r="AI41" i="9"/>
  <c r="AH41" i="9"/>
  <c r="AG41" i="9"/>
  <c r="AF41" i="9"/>
  <c r="AE41" i="9"/>
  <c r="AD41" i="9"/>
  <c r="AC41" i="9"/>
  <c r="AK40" i="9"/>
  <c r="AJ40" i="9"/>
  <c r="AI40" i="9"/>
  <c r="AH40" i="9"/>
  <c r="AG40" i="9"/>
  <c r="AF40" i="9"/>
  <c r="AE40" i="9"/>
  <c r="AD40" i="9"/>
  <c r="AC40" i="9"/>
  <c r="AK39" i="9"/>
  <c r="AJ39" i="9"/>
  <c r="AI39" i="9"/>
  <c r="AH39" i="9"/>
  <c r="AG39" i="9"/>
  <c r="AF39" i="9"/>
  <c r="AE39" i="9"/>
  <c r="AD39" i="9"/>
  <c r="AC39" i="9"/>
  <c r="AK38" i="9"/>
  <c r="AJ38" i="9"/>
  <c r="AI38" i="9"/>
  <c r="AH38" i="9"/>
  <c r="AG38" i="9"/>
  <c r="AF38" i="9"/>
  <c r="AE38" i="9"/>
  <c r="AD38" i="9"/>
  <c r="AC38" i="9"/>
  <c r="AK37" i="9"/>
  <c r="AJ37" i="9"/>
  <c r="AI37" i="9"/>
  <c r="AH37" i="9"/>
  <c r="AG37" i="9"/>
  <c r="AF37" i="9"/>
  <c r="AE37" i="9"/>
  <c r="AD37" i="9"/>
  <c r="AC37" i="9"/>
  <c r="AK36" i="9"/>
  <c r="AJ36" i="9"/>
  <c r="AI36" i="9"/>
  <c r="AH36" i="9"/>
  <c r="AG36" i="9"/>
  <c r="AF36" i="9"/>
  <c r="AE36" i="9"/>
  <c r="AD36" i="9"/>
  <c r="AC36" i="9"/>
  <c r="AK35" i="9"/>
  <c r="AJ35" i="9"/>
  <c r="AI35" i="9"/>
  <c r="AH35" i="9"/>
  <c r="AG35" i="9"/>
  <c r="AF35" i="9"/>
  <c r="AE35" i="9"/>
  <c r="AD35" i="9"/>
  <c r="AC35" i="9"/>
  <c r="AK34" i="9"/>
  <c r="AJ34" i="9"/>
  <c r="AI34" i="9"/>
  <c r="AH34" i="9"/>
  <c r="AG34" i="9"/>
  <c r="AF34" i="9"/>
  <c r="AE34" i="9"/>
  <c r="AD34" i="9"/>
  <c r="AC34" i="9"/>
  <c r="AK33" i="9"/>
  <c r="AJ33" i="9"/>
  <c r="AI33" i="9"/>
  <c r="AH33" i="9"/>
  <c r="AG33" i="9"/>
  <c r="AF33" i="9"/>
  <c r="AE33" i="9"/>
  <c r="AD33" i="9"/>
  <c r="AC33" i="9"/>
  <c r="AK32" i="9"/>
  <c r="AJ32" i="9"/>
  <c r="AI32" i="9"/>
  <c r="AH32" i="9"/>
  <c r="AG32" i="9"/>
  <c r="AF32" i="9"/>
  <c r="AE32" i="9"/>
  <c r="AD32" i="9"/>
  <c r="AC32" i="9"/>
  <c r="AK31" i="9"/>
  <c r="AJ31" i="9"/>
  <c r="AI31" i="9"/>
  <c r="AH31" i="9"/>
  <c r="AG31" i="9"/>
  <c r="AF31" i="9"/>
  <c r="AE31" i="9"/>
  <c r="AD31" i="9"/>
  <c r="AC31" i="9"/>
  <c r="AK30" i="9"/>
  <c r="AJ30" i="9"/>
  <c r="AI30" i="9"/>
  <c r="AH30" i="9"/>
  <c r="AG30" i="9"/>
  <c r="AK29" i="9"/>
  <c r="AJ29" i="9"/>
  <c r="AI29" i="9"/>
  <c r="AH29" i="9"/>
  <c r="AG29" i="9"/>
  <c r="AF29" i="9"/>
  <c r="AE29" i="9"/>
  <c r="AD29" i="9"/>
  <c r="AC29" i="9"/>
  <c r="AK28" i="9"/>
  <c r="AJ28" i="9"/>
  <c r="AI28" i="9"/>
  <c r="AH28" i="9"/>
  <c r="AG28" i="9"/>
  <c r="AF28" i="9"/>
  <c r="AE28" i="9"/>
  <c r="AD28" i="9"/>
  <c r="AC28" i="9"/>
  <c r="AK27" i="9"/>
  <c r="AJ27" i="9"/>
  <c r="AI27" i="9"/>
  <c r="AH27" i="9"/>
  <c r="AG27" i="9"/>
  <c r="AF27" i="9"/>
  <c r="AE27" i="9"/>
  <c r="AD27" i="9"/>
  <c r="AC27" i="9"/>
  <c r="AK26" i="9"/>
  <c r="AJ26" i="9"/>
  <c r="AI26" i="9"/>
  <c r="AH26" i="9"/>
  <c r="AG26" i="9"/>
  <c r="AF26" i="9"/>
  <c r="AE26" i="9"/>
  <c r="AD26" i="9"/>
  <c r="AC26" i="9"/>
  <c r="AK25" i="9"/>
  <c r="AJ25" i="9"/>
  <c r="AI25" i="9"/>
  <c r="AH25" i="9"/>
  <c r="AG25" i="9"/>
  <c r="AF25" i="9"/>
  <c r="AE25" i="9"/>
  <c r="AD25" i="9"/>
  <c r="AC25" i="9"/>
  <c r="AK24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L23" i="9"/>
  <c r="P23" i="9" s="1"/>
  <c r="K23" i="9"/>
  <c r="J23" i="9"/>
  <c r="I23" i="9"/>
  <c r="AK22" i="9"/>
  <c r="AJ22" i="9"/>
  <c r="AI22" i="9"/>
  <c r="AH22" i="9"/>
  <c r="AG22" i="9"/>
  <c r="AF22" i="9"/>
  <c r="AE22" i="9"/>
  <c r="AD22" i="9"/>
  <c r="AC22" i="9"/>
  <c r="AK21" i="9"/>
  <c r="AJ21" i="9"/>
  <c r="AI21" i="9"/>
  <c r="AH21" i="9"/>
  <c r="AG21" i="9"/>
  <c r="AF21" i="9"/>
  <c r="AE21" i="9"/>
  <c r="AD21" i="9"/>
  <c r="AC21" i="9"/>
  <c r="AJ20" i="9"/>
  <c r="AI20" i="9"/>
  <c r="AH20" i="9"/>
  <c r="AG20" i="9"/>
  <c r="AF20" i="9"/>
  <c r="AE20" i="9"/>
  <c r="AD20" i="9"/>
  <c r="AC20" i="9"/>
  <c r="L20" i="9"/>
  <c r="P20" i="9" s="1"/>
  <c r="K20" i="9"/>
  <c r="J20" i="9"/>
  <c r="I20" i="9"/>
  <c r="AK20" i="9" s="1"/>
  <c r="AK19" i="9"/>
  <c r="AK18" i="9"/>
  <c r="AJ18" i="9"/>
  <c r="AI18" i="9"/>
  <c r="AH18" i="9"/>
  <c r="AG18" i="9"/>
  <c r="AF18" i="9"/>
  <c r="AE18" i="9"/>
  <c r="AD18" i="9"/>
  <c r="AC18" i="9"/>
  <c r="AK17" i="9"/>
  <c r="AJ17" i="9"/>
  <c r="AI17" i="9"/>
  <c r="AH17" i="9"/>
  <c r="AG17" i="9"/>
  <c r="AF17" i="9"/>
  <c r="AE17" i="9"/>
  <c r="AD17" i="9"/>
  <c r="AC17" i="9"/>
  <c r="AK16" i="9"/>
  <c r="AJ16" i="9"/>
  <c r="AI16" i="9"/>
  <c r="AH16" i="9"/>
  <c r="AG16" i="9"/>
  <c r="AF16" i="9"/>
  <c r="AE16" i="9"/>
  <c r="AD16" i="9"/>
  <c r="AC16" i="9"/>
  <c r="AK15" i="9"/>
  <c r="AJ15" i="9"/>
  <c r="AI15" i="9"/>
  <c r="AH15" i="9"/>
  <c r="AG15" i="9"/>
  <c r="AF15" i="9"/>
  <c r="AE15" i="9"/>
  <c r="AD15" i="9"/>
  <c r="AC15" i="9"/>
  <c r="AK14" i="9"/>
  <c r="AJ14" i="9"/>
  <c r="AI14" i="9"/>
  <c r="AH14" i="9"/>
  <c r="AG14" i="9"/>
  <c r="AF14" i="9"/>
  <c r="AE14" i="9"/>
  <c r="AD14" i="9"/>
  <c r="AC14" i="9"/>
  <c r="AK13" i="9"/>
  <c r="AJ13" i="9"/>
  <c r="AI13" i="9"/>
  <c r="AH13" i="9"/>
  <c r="AG13" i="9"/>
  <c r="AF13" i="9"/>
  <c r="AE13" i="9"/>
  <c r="AD13" i="9"/>
  <c r="AC13" i="9"/>
  <c r="AK12" i="9"/>
  <c r="AJ12" i="9"/>
  <c r="AI12" i="9"/>
  <c r="AH12" i="9"/>
  <c r="AG12" i="9"/>
  <c r="AF12" i="9"/>
  <c r="AE12" i="9"/>
  <c r="AD12" i="9"/>
  <c r="AC12" i="9"/>
  <c r="AK11" i="9"/>
  <c r="AJ11" i="9"/>
  <c r="AI11" i="9"/>
  <c r="AH11" i="9"/>
  <c r="AG11" i="9"/>
  <c r="AF11" i="9"/>
  <c r="AE11" i="9"/>
  <c r="AD11" i="9"/>
  <c r="AC11" i="9"/>
  <c r="AK10" i="9"/>
  <c r="AJ10" i="9"/>
  <c r="AI10" i="9"/>
  <c r="AH10" i="9"/>
  <c r="AG10" i="9"/>
  <c r="AF10" i="9"/>
  <c r="AE10" i="9"/>
  <c r="AD10" i="9"/>
  <c r="AC10" i="9"/>
  <c r="AK9" i="9"/>
  <c r="AJ9" i="9"/>
  <c r="AI9" i="9"/>
  <c r="AH9" i="9"/>
  <c r="AG9" i="9"/>
  <c r="AF9" i="9"/>
  <c r="AE9" i="9"/>
  <c r="AD9" i="9"/>
  <c r="AC9" i="9"/>
  <c r="AK8" i="9"/>
  <c r="AJ8" i="9"/>
  <c r="AI8" i="9"/>
  <c r="AH8" i="9"/>
  <c r="AG8" i="9"/>
  <c r="AF8" i="9"/>
  <c r="AE8" i="9"/>
  <c r="AD8" i="9"/>
  <c r="AC8" i="9"/>
  <c r="AJ7" i="9"/>
  <c r="AI7" i="9"/>
  <c r="AH7" i="9"/>
  <c r="AG7" i="9"/>
  <c r="AF7" i="9"/>
  <c r="AE7" i="9"/>
  <c r="AD7" i="9"/>
  <c r="AC7" i="9"/>
  <c r="L7" i="9"/>
  <c r="P7" i="9" s="1"/>
  <c r="K7" i="9"/>
  <c r="J7" i="9"/>
  <c r="I7" i="9"/>
  <c r="AK7" i="9" s="1"/>
  <c r="AK6" i="9"/>
  <c r="AH6" i="9"/>
  <c r="AG6" i="9"/>
  <c r="AD6" i="9"/>
  <c r="AC6" i="9"/>
  <c r="AK5" i="9"/>
  <c r="AJ5" i="9"/>
  <c r="AI5" i="9"/>
  <c r="AH5" i="9"/>
  <c r="AG5" i="9"/>
  <c r="AF5" i="9"/>
  <c r="AE5" i="9"/>
  <c r="AD5" i="9"/>
  <c r="AC5" i="9"/>
  <c r="AK4" i="9"/>
  <c r="AJ4" i="9"/>
  <c r="AI4" i="9"/>
  <c r="AH4" i="9"/>
  <c r="AG4" i="9"/>
  <c r="AF4" i="9"/>
  <c r="AE4" i="9"/>
  <c r="AD4" i="9"/>
  <c r="AC4" i="9"/>
  <c r="AJ43" i="7"/>
  <c r="AI43" i="7"/>
  <c r="AH43" i="7"/>
  <c r="AG43" i="7"/>
  <c r="AF43" i="7"/>
  <c r="AE43" i="7"/>
  <c r="AD43" i="7"/>
  <c r="AC43" i="7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F32" i="7"/>
  <c r="AE32" i="7"/>
  <c r="AD32" i="7"/>
  <c r="AC32" i="7"/>
  <c r="AJ31" i="7"/>
  <c r="AI31" i="7"/>
  <c r="AH31" i="7"/>
  <c r="AG31" i="7"/>
  <c r="AF31" i="7"/>
  <c r="AE31" i="7"/>
  <c r="AD31" i="7"/>
  <c r="AC31" i="7"/>
  <c r="AJ30" i="7"/>
  <c r="AI30" i="7"/>
  <c r="AH30" i="7"/>
  <c r="AG30" i="7"/>
  <c r="AJ29" i="7"/>
  <c r="AI29" i="7"/>
  <c r="AH29" i="7"/>
  <c r="AG29" i="7"/>
  <c r="AF29" i="7"/>
  <c r="AE29" i="7"/>
  <c r="AD29" i="7"/>
  <c r="AC29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L23" i="7"/>
  <c r="P23" i="7" s="1"/>
  <c r="K23" i="7"/>
  <c r="O23" i="7" s="1"/>
  <c r="J23" i="7"/>
  <c r="N23" i="7" s="1"/>
  <c r="I23" i="7"/>
  <c r="M23" i="7" s="1"/>
  <c r="AJ22" i="7"/>
  <c r="AI22" i="7"/>
  <c r="AH22" i="7"/>
  <c r="AG22" i="7"/>
  <c r="AF22" i="7"/>
  <c r="AE22" i="7"/>
  <c r="AD22" i="7"/>
  <c r="AC22" i="7"/>
  <c r="AJ21" i="7"/>
  <c r="AI21" i="7"/>
  <c r="AH21" i="7"/>
  <c r="AG21" i="7"/>
  <c r="AF21" i="7"/>
  <c r="AE21" i="7"/>
  <c r="AD21" i="7"/>
  <c r="AC21" i="7"/>
  <c r="AJ20" i="7"/>
  <c r="AI20" i="7"/>
  <c r="AH20" i="7"/>
  <c r="AG20" i="7"/>
  <c r="AF20" i="7"/>
  <c r="AE20" i="7"/>
  <c r="AD20" i="7"/>
  <c r="AC20" i="7"/>
  <c r="L20" i="7"/>
  <c r="P20" i="7" s="1"/>
  <c r="K20" i="7"/>
  <c r="O20" i="7" s="1"/>
  <c r="J20" i="7"/>
  <c r="N20" i="7" s="1"/>
  <c r="I20" i="7"/>
  <c r="M20" i="7" s="1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8" i="7"/>
  <c r="AI8" i="7"/>
  <c r="AH8" i="7"/>
  <c r="AG8" i="7"/>
  <c r="AF8" i="7"/>
  <c r="AE8" i="7"/>
  <c r="AD8" i="7"/>
  <c r="AC8" i="7"/>
  <c r="AJ7" i="7"/>
  <c r="AI7" i="7"/>
  <c r="AH7" i="7"/>
  <c r="AG7" i="7"/>
  <c r="AF7" i="7"/>
  <c r="AE7" i="7"/>
  <c r="AD7" i="7"/>
  <c r="AC7" i="7"/>
  <c r="L7" i="7"/>
  <c r="P7" i="7" s="1"/>
  <c r="K7" i="7"/>
  <c r="O7" i="7" s="1"/>
  <c r="J7" i="7"/>
  <c r="N7" i="7" s="1"/>
  <c r="I7" i="7"/>
  <c r="M7" i="7" s="1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K23" i="9" l="1"/>
  <c r="K45" i="5"/>
  <c r="I45" i="5"/>
  <c r="AJ43" i="6"/>
  <c r="AI43" i="6"/>
  <c r="AH43" i="6"/>
  <c r="AG43" i="6"/>
  <c r="AF43" i="6"/>
  <c r="AE43" i="6"/>
  <c r="AD43" i="6"/>
  <c r="AC43" i="6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F32" i="6"/>
  <c r="AE32" i="6"/>
  <c r="AD32" i="6"/>
  <c r="AC32" i="6"/>
  <c r="AJ31" i="6"/>
  <c r="AI31" i="6"/>
  <c r="AH31" i="6"/>
  <c r="AG31" i="6"/>
  <c r="AF31" i="6"/>
  <c r="AE31" i="6"/>
  <c r="AD31" i="6"/>
  <c r="AC31" i="6"/>
  <c r="AJ30" i="6"/>
  <c r="AI30" i="6"/>
  <c r="AH30" i="6"/>
  <c r="AG30" i="6"/>
  <c r="AJ29" i="6"/>
  <c r="AI29" i="6"/>
  <c r="AH29" i="6"/>
  <c r="AG29" i="6"/>
  <c r="AF29" i="6"/>
  <c r="AE29" i="6"/>
  <c r="AD29" i="6"/>
  <c r="AC29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P23" i="6"/>
  <c r="O23" i="6"/>
  <c r="N23" i="6"/>
  <c r="I23" i="6"/>
  <c r="M23" i="6" s="1"/>
  <c r="AJ22" i="6"/>
  <c r="AI22" i="6"/>
  <c r="AH22" i="6"/>
  <c r="AG22" i="6"/>
  <c r="AF22" i="6"/>
  <c r="AE22" i="6"/>
  <c r="AD22" i="6"/>
  <c r="AC22" i="6"/>
  <c r="AJ21" i="6"/>
  <c r="AI21" i="6"/>
  <c r="AH21" i="6"/>
  <c r="AG21" i="6"/>
  <c r="AF21" i="6"/>
  <c r="AE21" i="6"/>
  <c r="AD21" i="6"/>
  <c r="AC21" i="6"/>
  <c r="AJ20" i="6"/>
  <c r="AI20" i="6"/>
  <c r="AH20" i="6"/>
  <c r="AG20" i="6"/>
  <c r="AF20" i="6"/>
  <c r="AE20" i="6"/>
  <c r="AD20" i="6"/>
  <c r="AC20" i="6"/>
  <c r="P20" i="6"/>
  <c r="O20" i="6"/>
  <c r="N20" i="6"/>
  <c r="I20" i="6"/>
  <c r="M20" i="6" s="1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8" i="6"/>
  <c r="AI8" i="6"/>
  <c r="AH8" i="6"/>
  <c r="AG8" i="6"/>
  <c r="AF8" i="6"/>
  <c r="AE8" i="6"/>
  <c r="AD8" i="6"/>
  <c r="AC8" i="6"/>
  <c r="AJ7" i="6"/>
  <c r="AI7" i="6"/>
  <c r="AH7" i="6"/>
  <c r="AG7" i="6"/>
  <c r="AF7" i="6"/>
  <c r="AE7" i="6"/>
  <c r="AD7" i="6"/>
  <c r="AC7" i="6"/>
  <c r="P7" i="6"/>
  <c r="O7" i="6"/>
  <c r="N7" i="6"/>
  <c r="I7" i="6"/>
  <c r="M7" i="6" s="1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3" i="5"/>
  <c r="AI43" i="5"/>
  <c r="AH43" i="5"/>
  <c r="AG43" i="5"/>
  <c r="AF43" i="5"/>
  <c r="AE43" i="5"/>
  <c r="AD43" i="5"/>
  <c r="AC43" i="5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F32" i="5"/>
  <c r="AE32" i="5"/>
  <c r="AD32" i="5"/>
  <c r="AC32" i="5"/>
  <c r="AJ31" i="5"/>
  <c r="AI31" i="5"/>
  <c r="AH31" i="5"/>
  <c r="AG31" i="5"/>
  <c r="AF31" i="5"/>
  <c r="AE31" i="5"/>
  <c r="AD31" i="5"/>
  <c r="AC31" i="5"/>
  <c r="AJ30" i="5"/>
  <c r="AI30" i="5"/>
  <c r="AH30" i="5"/>
  <c r="AG30" i="5"/>
  <c r="AJ29" i="5"/>
  <c r="AI29" i="5"/>
  <c r="AH29" i="5"/>
  <c r="AG29" i="5"/>
  <c r="AF29" i="5"/>
  <c r="AE29" i="5"/>
  <c r="AD29" i="5"/>
  <c r="AC29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L23" i="5"/>
  <c r="P23" i="5" s="1"/>
  <c r="O23" i="5"/>
  <c r="N23" i="5"/>
  <c r="M23" i="5"/>
  <c r="AJ22" i="5"/>
  <c r="AI22" i="5"/>
  <c r="AH22" i="5"/>
  <c r="AG22" i="5"/>
  <c r="AF22" i="5"/>
  <c r="AE22" i="5"/>
  <c r="AD22" i="5"/>
  <c r="AC22" i="5"/>
  <c r="AJ21" i="5"/>
  <c r="AI21" i="5"/>
  <c r="AH21" i="5"/>
  <c r="AG21" i="5"/>
  <c r="AF21" i="5"/>
  <c r="AE21" i="5"/>
  <c r="AD21" i="5"/>
  <c r="AC21" i="5"/>
  <c r="AJ20" i="5"/>
  <c r="AI20" i="5"/>
  <c r="AH20" i="5"/>
  <c r="AG20" i="5"/>
  <c r="AF20" i="5"/>
  <c r="AE20" i="5"/>
  <c r="AD20" i="5"/>
  <c r="AC20" i="5"/>
  <c r="L20" i="5"/>
  <c r="P20" i="5" s="1"/>
  <c r="O20" i="5"/>
  <c r="N20" i="5"/>
  <c r="M20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8" i="5"/>
  <c r="AI8" i="5"/>
  <c r="AH8" i="5"/>
  <c r="AG8" i="5"/>
  <c r="AF8" i="5"/>
  <c r="AE8" i="5"/>
  <c r="AD8" i="5"/>
  <c r="AC8" i="5"/>
  <c r="AJ7" i="5"/>
  <c r="AI7" i="5"/>
  <c r="AH7" i="5"/>
  <c r="AG7" i="5"/>
  <c r="AF7" i="5"/>
  <c r="AE7" i="5"/>
  <c r="AD7" i="5"/>
  <c r="AC7" i="5"/>
  <c r="L7" i="5"/>
  <c r="P7" i="5" s="1"/>
  <c r="O7" i="5"/>
  <c r="N7" i="5"/>
  <c r="M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</calcChain>
</file>

<file path=xl/comments1.xml><?xml version="1.0" encoding="utf-8"?>
<comments xmlns="http://schemas.openxmlformats.org/spreadsheetml/2006/main">
  <authors>
    <author>Eda Joosep</author>
  </authors>
  <commentList>
    <comment ref="X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kontrollida 2013 kokku ?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kontrollida, kas pole aasta
</t>
        </r>
      </text>
    </comment>
    <comment ref="W14" author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kanal 98,612; sadevesi 31,929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lahutasin 2013 kokku miinus eelmisel ankeedil I pa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ankeedis esitatud II pa</t>
        </r>
      </text>
    </comment>
    <comment ref="C38" author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esitatud ankeedis erinev
680240
</t>
        </r>
      </text>
    </comment>
  </commentList>
</comments>
</file>

<file path=xl/comments10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1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2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sharedStrings.xml><?xml version="1.0" encoding="utf-8"?>
<sst xmlns="http://schemas.openxmlformats.org/spreadsheetml/2006/main" count="1252" uniqueCount="92">
  <si>
    <t>Vee tarbimine tuh/m3</t>
  </si>
  <si>
    <t>elanik</t>
  </si>
  <si>
    <t>ettevõte</t>
  </si>
  <si>
    <t>põllumaj</t>
  </si>
  <si>
    <t>Kanali ärajuhtimine tuh/m3</t>
  </si>
  <si>
    <t>ettev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</si>
  <si>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</si>
  <si>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</si>
  <si>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</si>
  <si>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</si>
  <si>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t>põllumaj.</t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</si>
  <si>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</si>
  <si>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</si>
  <si>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Elveso AS</t>
  </si>
  <si>
    <t>Emajõe Veevärk AS</t>
  </si>
  <si>
    <t>Esmar Ehitus+Vesi</t>
  </si>
  <si>
    <t>Iivakivi AS</t>
  </si>
  <si>
    <t>Järvakandi Komm.OÜ</t>
  </si>
  <si>
    <t>Järve Biopuhastus OÜ</t>
  </si>
  <si>
    <t>Jõgeva Veevärk OÜ</t>
  </si>
  <si>
    <t>Kadrina Soojus AS</t>
  </si>
  <si>
    <t>Keila Vesi AS</t>
  </si>
  <si>
    <t>Kiili KVH OÜ</t>
  </si>
  <si>
    <t>Kohila Maja OÜ</t>
  </si>
  <si>
    <t>Kose Vesi OÜ</t>
  </si>
  <si>
    <t>Kuremaa ENVEKO AS</t>
  </si>
  <si>
    <t>Lahevesi AS</t>
  </si>
  <si>
    <t>Matsalu Veevärk AS</t>
  </si>
  <si>
    <t>Põltsamaa Varahalduse OÜ</t>
  </si>
  <si>
    <t>Põlva Vesi  AS</t>
  </si>
  <si>
    <t>Rapla Vesi AS</t>
  </si>
  <si>
    <t>Saku Maja AS</t>
  </si>
  <si>
    <t>Sillamäe Veevärk AS</t>
  </si>
  <si>
    <t>Strantum OÜ</t>
  </si>
  <si>
    <t>Tallinna Vesi AS</t>
  </si>
  <si>
    <t>Tapa Vesi OÜ</t>
  </si>
  <si>
    <t>Tartu Veevärk AS</t>
  </si>
  <si>
    <t>Tõrva Veejõud OÜ</t>
  </si>
  <si>
    <t>Türi Vesi OÜ</t>
  </si>
  <si>
    <t>Valga Vesi AS</t>
  </si>
  <si>
    <t>Vändra</t>
  </si>
  <si>
    <t>Vihula valla Veevärk OÜ</t>
  </si>
  <si>
    <t>Viljandi Veevärk AS</t>
  </si>
  <si>
    <t>sadevesi</t>
  </si>
  <si>
    <t>Paide Vesi AS*</t>
  </si>
  <si>
    <t>* -keskmestatud hind</t>
  </si>
  <si>
    <t>Haapsalu Veevärk AS*</t>
  </si>
  <si>
    <t>vesi</t>
  </si>
  <si>
    <t>kanal</t>
  </si>
  <si>
    <t>Kuressaare Veevärk AS*</t>
  </si>
  <si>
    <t>Kärdla Veevärk AS*</t>
  </si>
  <si>
    <t>Rakvere Vesi AS**</t>
  </si>
  <si>
    <t>**-põhipiirkonna hind</t>
  </si>
  <si>
    <t>elanikud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</si>
  <si>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</si>
  <si>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ettevõtted</t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</si>
  <si>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</si>
  <si>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</si>
  <si>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</si>
  <si>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t>eraldi elanike ja ettevõtete vahel arvestust ei peeta</t>
  </si>
  <si>
    <t>Kiviõli Vesi OÜ**</t>
  </si>
  <si>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</si>
  <si>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</si>
  <si>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</si>
  <si>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</si>
  <si>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t>vesi+kanal</t>
  </si>
  <si>
    <t>elanikud vesi</t>
  </si>
  <si>
    <t>elanikud kanal</t>
  </si>
  <si>
    <t>Velko AV OÜ*</t>
  </si>
  <si>
    <t>Pärnu Vesi AS**</t>
  </si>
  <si>
    <t>Paldiski Linnahoolduse  OÜ**</t>
  </si>
  <si>
    <t>Viimsi Vesi AS**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</si>
  <si>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</si>
  <si>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</si>
  <si>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</si>
  <si>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</si>
  <si>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</si>
  <si>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</si>
  <si>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Netokäive</t>
  </si>
  <si>
    <t>Toila V.V AS</t>
  </si>
  <si>
    <t>EsmarVesi OÜ</t>
  </si>
  <si>
    <t>Rakvere Vesi AS*</t>
  </si>
  <si>
    <t>Türi Vesi OÜ**</t>
  </si>
  <si>
    <t>II PA</t>
  </si>
  <si>
    <t>Keila Vesi AS**</t>
  </si>
  <si>
    <t>Abja Elamu OÜ</t>
  </si>
  <si>
    <t>Paldiski Linnahoolduse  OÜ</t>
  </si>
  <si>
    <t>Kuremaa Enveko AS*</t>
  </si>
  <si>
    <t>Emajõe Veevärk AS*</t>
  </si>
  <si>
    <t>Järvakandi Komm.OÜ**</t>
  </si>
  <si>
    <t>Jõgeva Veevärk OÜ**</t>
  </si>
  <si>
    <t>Järve Biopuhastus OÜ*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</si>
</sst>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7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8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7" applyNumberFormat="0" applyAlignment="0" applyProtection="0"/>
    <xf numFmtId="0" fontId="13" fillId="21" borderId="12" applyNumberFormat="0" applyAlignment="0" applyProtection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23" borderId="5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14" fillId="23" borderId="1" xfId="1" applyFont="1" applyFill="1" applyBorder="1"/>
    <xf numFmtId="14" fontId="16" fillId="23" borderId="6" xfId="0" applyNumberFormat="1" applyFont="1" applyFill="1" applyBorder="1"/>
    <xf numFmtId="0" fontId="0" fillId="23" borderId="0" xfId="0" applyFill="1"/>
    <xf numFmtId="0" fontId="2" fillId="23" borderId="1" xfId="1" applyFont="1" applyFill="1" applyBorder="1"/>
    <xf numFmtId="0" fontId="0" fillId="24" borderId="1" xfId="0" applyFill="1" applyBorder="1"/>
    <xf numFmtId="0" fontId="0" fillId="0" borderId="13" xfId="0" applyFill="1" applyBorder="1"/>
    <xf numFmtId="2" fontId="0" fillId="0" borderId="0" xfId="0" applyNumberFormat="1"/>
    <xf numFmtId="0" fontId="0" fillId="0" borderId="4" xfId="0" applyBorder="1" applyAlignment="1"/>
    <xf numFmtId="0" fontId="0" fillId="23" borderId="1" xfId="0" applyFill="1" applyBorder="1"/>
    <xf numFmtId="0" fontId="0" fillId="25" borderId="3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4" xfId="0" applyFill="1" applyBorder="1" applyAlignment="1"/>
    <xf numFmtId="0" fontId="0" fillId="25" borderId="2" xfId="0" applyFill="1" applyBorder="1"/>
    <xf numFmtId="0" fontId="0" fillId="25" borderId="6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3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4" xfId="0" applyFill="1" applyBorder="1"/>
    <xf numFmtId="0" fontId="0" fillId="27" borderId="13" xfId="0" applyFill="1" applyBorder="1"/>
    <xf numFmtId="2" fontId="0" fillId="0" borderId="0" xfId="0" applyNumberFormat="1" applyBorder="1"/>
    <xf numFmtId="0" fontId="0" fillId="23" borderId="0" xfId="0" applyFill="1" applyBorder="1"/>
    <xf numFmtId="0" fontId="2" fillId="28" borderId="1" xfId="1" applyFont="1" applyFill="1" applyBorder="1"/>
    <xf numFmtId="0" fontId="0" fillId="28" borderId="1" xfId="0" applyFill="1" applyBorder="1"/>
    <xf numFmtId="2" fontId="0" fillId="28" borderId="1" xfId="0" applyNumberFormat="1" applyFill="1" applyBorder="1"/>
    <xf numFmtId="0" fontId="0" fillId="28" borderId="0" xfId="0" applyFill="1"/>
    <xf numFmtId="0" fontId="0" fillId="25" borderId="4" xfId="0" applyFill="1" applyBorder="1" applyAlignment="1"/>
    <xf numFmtId="0" fontId="0" fillId="29" borderId="3" xfId="0" applyFill="1" applyBorder="1"/>
    <xf numFmtId="0" fontId="0" fillId="29" borderId="13" xfId="0" applyFill="1" applyBorder="1"/>
    <xf numFmtId="0" fontId="0" fillId="29" borderId="2" xfId="0" applyFill="1" applyBorder="1"/>
    <xf numFmtId="0" fontId="0" fillId="29" borderId="4" xfId="0" applyFill="1" applyBorder="1"/>
    <xf numFmtId="0" fontId="0" fillId="25" borderId="4" xfId="0" applyFill="1" applyBorder="1" applyAlignment="1"/>
    <xf numFmtId="0" fontId="0" fillId="27" borderId="0" xfId="0" applyFill="1" applyBorder="1"/>
    <xf numFmtId="0" fontId="0" fillId="29" borderId="2" xfId="0" applyNumberFormat="1" applyFill="1" applyBorder="1" applyAlignment="1">
      <alignment wrapText="1"/>
    </xf>
    <xf numFmtId="0" fontId="0" fillId="25" borderId="4" xfId="0" applyFill="1" applyBorder="1" applyAlignment="1"/>
    <xf numFmtId="0" fontId="0" fillId="30" borderId="13" xfId="0" applyFill="1" applyBorder="1"/>
    <xf numFmtId="0" fontId="0" fillId="30" borderId="5" xfId="0" applyFill="1" applyBorder="1"/>
    <xf numFmtId="0" fontId="0" fillId="30" borderId="6" xfId="0" applyFill="1" applyBorder="1"/>
    <xf numFmtId="0" fontId="0" fillId="25" borderId="14" xfId="0" applyFill="1" applyBorder="1" applyAlignment="1">
      <alignment horizontal="center"/>
    </xf>
    <xf numFmtId="0" fontId="16" fillId="25" borderId="6" xfId="0" applyNumberFormat="1" applyFont="1" applyFill="1" applyBorder="1" applyAlignment="1">
      <alignment horizontal="center"/>
    </xf>
    <xf numFmtId="0" fontId="0" fillId="25" borderId="14" xfId="0" applyFill="1" applyBorder="1"/>
    <xf numFmtId="14" fontId="16" fillId="25" borderId="6" xfId="0" applyNumberFormat="1" applyFont="1" applyFill="1" applyBorder="1"/>
    <xf numFmtId="0" fontId="19" fillId="23" borderId="0" xfId="0" applyFont="1" applyFill="1"/>
    <xf numFmtId="0" fontId="0" fillId="25" borderId="2" xfId="0" applyFill="1" applyBorder="1" applyAlignment="1"/>
    <xf numFmtId="0" fontId="0" fillId="25" borderId="3" xfId="0" applyFill="1" applyBorder="1" applyAlignment="1"/>
    <xf numFmtId="0" fontId="0" fillId="25" borderId="4" xfId="0" applyFill="1" applyBorder="1" applyAlignment="1"/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heck Cell" xfId="27"/>
    <cellStyle name="Explanatory Text" xfId="28"/>
    <cellStyle name="Good" xfId="29"/>
    <cellStyle name="Halb 2" xfId="30"/>
    <cellStyle name="Heading 1" xfId="31"/>
    <cellStyle name="Heading 2" xfId="32"/>
    <cellStyle name="Heading 3" xfId="33"/>
    <cellStyle name="Heading 4" xfId="34"/>
    <cellStyle name="Input" xfId="35"/>
    <cellStyle name="Normaallaad" xfId="0" builtinId="0"/>
    <cellStyle name="Normaallaad 2" xfId="1"/>
    <cellStyle name="Output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31.12.2013(ilma km-ta)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'!$B$3:$B$47</c:f>
            </c:numRef>
          </c:val>
        </c:ser>
        <c:ser>
          <c:idx val="1"/>
          <c:order val="1"/>
          <c:tx>
            <c:strRef>
              <c:f>'elanike vee ja kanali hind 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'!$C$3:$C$47</c:f>
            </c:numRef>
          </c:val>
        </c:ser>
        <c:ser>
          <c:idx val="2"/>
          <c:order val="2"/>
          <c:tx>
            <c:strRef>
              <c:f>'elanike vee ja kanali hind 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'!$D$3:$D$47</c:f>
            </c:numRef>
          </c:val>
        </c:ser>
        <c:ser>
          <c:idx val="3"/>
          <c:order val="3"/>
          <c:tx>
            <c:strRef>
              <c:f>'elanike vee ja kanali hind 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'!$E$3:$E$47</c:f>
            </c:numRef>
          </c:val>
        </c:ser>
        <c:ser>
          <c:idx val="4"/>
          <c:order val="4"/>
          <c:tx>
            <c:strRef>
              <c:f>'elanike vee ja kanali hind 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'!$F$3:$F$47</c:f>
            </c:numRef>
          </c:val>
        </c:ser>
        <c:ser>
          <c:idx val="5"/>
          <c:order val="5"/>
          <c:tx>
            <c:strRef>
              <c:f>'elanike vee ja kanali hind 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'!$G$3:$G$47</c:f>
            </c:numRef>
          </c:val>
        </c:ser>
        <c:ser>
          <c:idx val="6"/>
          <c:order val="6"/>
          <c:tx>
            <c:strRef>
              <c:f>'elanike vee ja kanali hind 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'!$H$3:$H$47</c:f>
            </c:numRef>
          </c:val>
        </c:ser>
        <c:ser>
          <c:idx val="7"/>
          <c:order val="7"/>
          <c:tx>
            <c:strRef>
              <c:f>'elanike vee ja kanali hind '!$I$1:$I$2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'!$I$3:$I$47</c:f>
              <c:numCache>
                <c:formatCode>General</c:formatCode>
                <c:ptCount val="45"/>
                <c:pt idx="0">
                  <c:v>0</c:v>
                </c:pt>
                <c:pt idx="1">
                  <c:v>1.02</c:v>
                </c:pt>
                <c:pt idx="2">
                  <c:v>1.175</c:v>
                </c:pt>
                <c:pt idx="3">
                  <c:v>0.73</c:v>
                </c:pt>
                <c:pt idx="4">
                  <c:v>0.8</c:v>
                </c:pt>
                <c:pt idx="5">
                  <c:v>0.88</c:v>
                </c:pt>
                <c:pt idx="6">
                  <c:v>0.95</c:v>
                </c:pt>
                <c:pt idx="7">
                  <c:v>0.6</c:v>
                </c:pt>
                <c:pt idx="8">
                  <c:v>0.98</c:v>
                </c:pt>
                <c:pt idx="9">
                  <c:v>0.8</c:v>
                </c:pt>
                <c:pt idx="10">
                  <c:v>1.1499999999999999</c:v>
                </c:pt>
                <c:pt idx="11">
                  <c:v>0.88</c:v>
                </c:pt>
                <c:pt idx="12">
                  <c:v>1.1399999999999999</c:v>
                </c:pt>
                <c:pt idx="13">
                  <c:v>0.88</c:v>
                </c:pt>
                <c:pt idx="14">
                  <c:v>1</c:v>
                </c:pt>
                <c:pt idx="15">
                  <c:v>1.4</c:v>
                </c:pt>
                <c:pt idx="16">
                  <c:v>0.87730034253633926</c:v>
                </c:pt>
                <c:pt idx="17">
                  <c:v>0.8</c:v>
                </c:pt>
                <c:pt idx="18">
                  <c:v>1.1100000000000001</c:v>
                </c:pt>
                <c:pt idx="19">
                  <c:v>0.76100000000000001</c:v>
                </c:pt>
                <c:pt idx="20">
                  <c:v>0.89</c:v>
                </c:pt>
                <c:pt idx="21">
                  <c:v>0.75</c:v>
                </c:pt>
                <c:pt idx="22">
                  <c:v>1.163</c:v>
                </c:pt>
                <c:pt idx="23">
                  <c:v>0.62</c:v>
                </c:pt>
                <c:pt idx="24">
                  <c:v>0.875</c:v>
                </c:pt>
                <c:pt idx="25">
                  <c:v>0.71</c:v>
                </c:pt>
                <c:pt idx="26">
                  <c:v>1.1200000000000001</c:v>
                </c:pt>
                <c:pt idx="27">
                  <c:v>0.77</c:v>
                </c:pt>
                <c:pt idx="28">
                  <c:v>1.1200000000000001</c:v>
                </c:pt>
                <c:pt idx="29">
                  <c:v>0.95</c:v>
                </c:pt>
                <c:pt idx="30">
                  <c:v>0.89</c:v>
                </c:pt>
                <c:pt idx="31">
                  <c:v>0.57999999999999996</c:v>
                </c:pt>
                <c:pt idx="32">
                  <c:v>0.91</c:v>
                </c:pt>
                <c:pt idx="33">
                  <c:v>0.70399999999999996</c:v>
                </c:pt>
                <c:pt idx="34">
                  <c:v>0.91</c:v>
                </c:pt>
                <c:pt idx="35">
                  <c:v>1.01</c:v>
                </c:pt>
                <c:pt idx="36">
                  <c:v>0.88</c:v>
                </c:pt>
                <c:pt idx="37">
                  <c:v>0.81</c:v>
                </c:pt>
                <c:pt idx="38">
                  <c:v>0.93</c:v>
                </c:pt>
                <c:pt idx="39">
                  <c:v>1.25</c:v>
                </c:pt>
                <c:pt idx="40">
                  <c:v>0.76800000000000002</c:v>
                </c:pt>
                <c:pt idx="42">
                  <c:v>0.93700770109067555</c:v>
                </c:pt>
              </c:numCache>
            </c:numRef>
          </c:val>
        </c:ser>
        <c:ser>
          <c:idx val="8"/>
          <c:order val="8"/>
          <c:tx>
            <c:strRef>
              <c:f>'elanike vee ja kanali hind 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'!$J$3:$J$47</c:f>
            </c:numRef>
          </c:val>
        </c:ser>
        <c:ser>
          <c:idx val="9"/>
          <c:order val="9"/>
          <c:tx>
            <c:strRef>
              <c:f>'elanike vee ja kanali hind '!$K$1:$K$2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'!$K$3:$K$47</c:f>
              <c:numCache>
                <c:formatCode>General</c:formatCode>
                <c:ptCount val="45"/>
                <c:pt idx="0">
                  <c:v>0</c:v>
                </c:pt>
                <c:pt idx="1">
                  <c:v>1.3</c:v>
                </c:pt>
                <c:pt idx="2">
                  <c:v>1.3080000000000001</c:v>
                </c:pt>
                <c:pt idx="3">
                  <c:v>0.59</c:v>
                </c:pt>
                <c:pt idx="4">
                  <c:v>1.1000000000000001</c:v>
                </c:pt>
                <c:pt idx="5">
                  <c:v>1.3</c:v>
                </c:pt>
                <c:pt idx="6">
                  <c:v>1.1299999999999999</c:v>
                </c:pt>
                <c:pt idx="7">
                  <c:v>0.8</c:v>
                </c:pt>
                <c:pt idx="8">
                  <c:v>1.3</c:v>
                </c:pt>
                <c:pt idx="9">
                  <c:v>1.6</c:v>
                </c:pt>
                <c:pt idx="10">
                  <c:v>1.3</c:v>
                </c:pt>
                <c:pt idx="11">
                  <c:v>0.91</c:v>
                </c:pt>
                <c:pt idx="12">
                  <c:v>1.68</c:v>
                </c:pt>
                <c:pt idx="13">
                  <c:v>1.64</c:v>
                </c:pt>
                <c:pt idx="14">
                  <c:v>2.08</c:v>
                </c:pt>
                <c:pt idx="15">
                  <c:v>1.75</c:v>
                </c:pt>
                <c:pt idx="16">
                  <c:v>1.6654359165974266</c:v>
                </c:pt>
                <c:pt idx="17">
                  <c:v>1.1399999999999999</c:v>
                </c:pt>
                <c:pt idx="18">
                  <c:v>1.42</c:v>
                </c:pt>
                <c:pt idx="19">
                  <c:v>1.2130000000000001</c:v>
                </c:pt>
                <c:pt idx="20">
                  <c:v>0.89</c:v>
                </c:pt>
                <c:pt idx="21">
                  <c:v>1.24</c:v>
                </c:pt>
                <c:pt idx="22">
                  <c:v>1.3320000000000001</c:v>
                </c:pt>
                <c:pt idx="23">
                  <c:v>1.22</c:v>
                </c:pt>
                <c:pt idx="24">
                  <c:v>0.753</c:v>
                </c:pt>
                <c:pt idx="25">
                  <c:v>0.94</c:v>
                </c:pt>
                <c:pt idx="26">
                  <c:v>1.1599999999999999</c:v>
                </c:pt>
                <c:pt idx="27">
                  <c:v>0.59</c:v>
                </c:pt>
                <c:pt idx="28">
                  <c:v>1.69</c:v>
                </c:pt>
                <c:pt idx="29">
                  <c:v>0.78</c:v>
                </c:pt>
                <c:pt idx="30">
                  <c:v>1.1299999999999999</c:v>
                </c:pt>
                <c:pt idx="31">
                  <c:v>1</c:v>
                </c:pt>
                <c:pt idx="32">
                  <c:v>1.32</c:v>
                </c:pt>
                <c:pt idx="33">
                  <c:v>1.3540000000000001</c:v>
                </c:pt>
                <c:pt idx="34">
                  <c:v>0.99</c:v>
                </c:pt>
                <c:pt idx="35">
                  <c:v>1.18</c:v>
                </c:pt>
                <c:pt idx="36">
                  <c:v>1.91</c:v>
                </c:pt>
                <c:pt idx="37">
                  <c:v>1.55</c:v>
                </c:pt>
                <c:pt idx="38">
                  <c:v>1.65</c:v>
                </c:pt>
                <c:pt idx="39">
                  <c:v>1.95</c:v>
                </c:pt>
                <c:pt idx="40">
                  <c:v>0.98599999999999999</c:v>
                </c:pt>
                <c:pt idx="42">
                  <c:v>1.3036265619640366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68448"/>
        <c:axId val="85778432"/>
      </c:barChart>
      <c:catAx>
        <c:axId val="8576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5778432"/>
        <c:crosses val="autoZero"/>
        <c:auto val="1"/>
        <c:lblAlgn val="ctr"/>
        <c:lblOffset val="100"/>
        <c:noMultiLvlLbl val="0"/>
      </c:catAx>
      <c:valAx>
        <c:axId val="8577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76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31.12.2013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2'!$AC$3:$AC$47</c:f>
            </c:numRef>
          </c:val>
        </c:ser>
        <c:ser>
          <c:idx val="1"/>
          <c:order val="1"/>
          <c:tx>
            <c:strRef>
              <c:f>'graafik 2'!$AD$1:$AD$2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2'!$AD$3:$AD$47</c:f>
            </c:numRef>
          </c:val>
        </c:ser>
        <c:ser>
          <c:idx val="2"/>
          <c:order val="2"/>
          <c:tx>
            <c:strRef>
              <c:f>'graafik 2'!$AE$1:$AE$2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2'!$AE$3:$AE$47</c:f>
            </c:numRef>
          </c:val>
        </c:ser>
        <c:ser>
          <c:idx val="3"/>
          <c:order val="3"/>
          <c:tx>
            <c:strRef>
              <c:f>'graafik 2'!$AF$1:$AF$2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2'!$AF$3:$AF$47</c:f>
            </c:numRef>
          </c:val>
        </c:ser>
        <c:ser>
          <c:idx val="4"/>
          <c:order val="4"/>
          <c:tx>
            <c:strRef>
              <c:f>'graafik 2'!$AG$1:$AG$2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2'!$AG$3:$AG$47</c:f>
            </c:numRef>
          </c:val>
        </c:ser>
        <c:ser>
          <c:idx val="5"/>
          <c:order val="5"/>
          <c:tx>
            <c:strRef>
              <c:f>'graafik 2'!$AH$1:$AH$2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2'!$AH$3:$AH$47</c:f>
            </c:numRef>
          </c:val>
        </c:ser>
        <c:ser>
          <c:idx val="6"/>
          <c:order val="6"/>
          <c:tx>
            <c:strRef>
              <c:f>'graafik 2'!$AI$1:$AI$2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2'!$AI$3:$AI$47</c:f>
            </c:numRef>
          </c:val>
        </c:ser>
        <c:ser>
          <c:idx val="7"/>
          <c:order val="7"/>
          <c:tx>
            <c:strRef>
              <c:f>'graafik 2'!$AJ$1:$AJ$2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2'!$AJ$3:$AJ$47</c:f>
            </c:numRef>
          </c:val>
        </c:ser>
        <c:ser>
          <c:idx val="8"/>
          <c:order val="8"/>
          <c:tx>
            <c:strRef>
              <c:f>'graafik 2'!$AK$1:$AK$2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2'!$AK$3:$AK$47</c:f>
            </c:numRef>
          </c:val>
        </c:ser>
        <c:ser>
          <c:idx val="9"/>
          <c:order val="9"/>
          <c:tx>
            <c:strRef>
              <c:f>'graafik 2'!$AL$1:$AL$2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2'!$AL$3:$AL$47</c:f>
            </c:numRef>
          </c:val>
        </c:ser>
        <c:ser>
          <c:idx val="10"/>
          <c:order val="10"/>
          <c:tx>
            <c:strRef>
              <c:f>'graafik 2'!$AM$1:$AM$2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2'!$AM$3:$AM$47</c:f>
            </c:numRef>
          </c:val>
        </c:ser>
        <c:ser>
          <c:idx val="11"/>
          <c:order val="11"/>
          <c:tx>
            <c:strRef>
              <c:f>'graafik 2'!$AN$1:$AN$2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2'!$AN$3:$AN$47</c:f>
            </c:numRef>
          </c:val>
        </c:ser>
        <c:ser>
          <c:idx val="12"/>
          <c:order val="12"/>
          <c:tx>
            <c:strRef>
              <c:f>'graafik 2'!$AO$1:$AO$2</c:f>
              <c:strCache>
                <c:ptCount val="1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2'!$AO$3:$AO$47</c:f>
              <c:numCache>
                <c:formatCode>0.00</c:formatCode>
                <c:ptCount val="45"/>
                <c:pt idx="1">
                  <c:v>2.1758757720049262</c:v>
                </c:pt>
                <c:pt idx="2">
                  <c:v>2.1867782375338898</c:v>
                </c:pt>
                <c:pt idx="3">
                  <c:v>1.5756367651609096</c:v>
                </c:pt>
                <c:pt idx="4">
                  <c:v>1.8986549700605773</c:v>
                </c:pt>
                <c:pt idx="5">
                  <c:v>2.1795284849208909</c:v>
                </c:pt>
                <c:pt idx="6">
                  <c:v>1.8043424710560581</c:v>
                </c:pt>
                <c:pt idx="7">
                  <c:v>1.412889958034931</c:v>
                </c:pt>
                <c:pt idx="8">
                  <c:v>2.2799459680464107</c:v>
                </c:pt>
                <c:pt idx="9">
                  <c:v>2.2856647712744445</c:v>
                </c:pt>
                <c:pt idx="10">
                  <c:v>2.4524747766551798</c:v>
                </c:pt>
                <c:pt idx="11">
                  <c:v>2.0237297970666948</c:v>
                </c:pt>
                <c:pt idx="12">
                  <c:v>2.994433825359236</c:v>
                </c:pt>
                <c:pt idx="13">
                  <c:v>2.5150481081389184</c:v>
                </c:pt>
                <c:pt idx="14">
                  <c:v>3.3368964517788653</c:v>
                </c:pt>
                <c:pt idx="15">
                  <c:v>1.7649716611785522</c:v>
                </c:pt>
                <c:pt idx="16">
                  <c:v>2.554664794206571</c:v>
                </c:pt>
                <c:pt idx="17">
                  <c:v>1.880552748252255</c:v>
                </c:pt>
                <c:pt idx="18">
                  <c:v>2.5300008919600465</c:v>
                </c:pt>
                <c:pt idx="19">
                  <c:v>2.1855450995799686</c:v>
                </c:pt>
                <c:pt idx="20">
                  <c:v>1.780004219252818</c:v>
                </c:pt>
                <c:pt idx="21">
                  <c:v>2.0040754539490555</c:v>
                </c:pt>
                <c:pt idx="22">
                  <c:v>2.176275818714847</c:v>
                </c:pt>
                <c:pt idx="23">
                  <c:v>1.8436958995985653</c:v>
                </c:pt>
                <c:pt idx="24">
                  <c:v>1.6280006398611468</c:v>
                </c:pt>
                <c:pt idx="25">
                  <c:v>1.6413764227675147</c:v>
                </c:pt>
                <c:pt idx="26">
                  <c:v>2.2785348670554573</c:v>
                </c:pt>
                <c:pt idx="27">
                  <c:v>1.3430530668343219</c:v>
                </c:pt>
                <c:pt idx="28">
                  <c:v>2.6084530130495844</c:v>
                </c:pt>
                <c:pt idx="29">
                  <c:v>1.7301168834920027</c:v>
                </c:pt>
                <c:pt idx="30">
                  <c:v>2.0170463992340637</c:v>
                </c:pt>
                <c:pt idx="31">
                  <c:v>1.5806350384015184</c:v>
                </c:pt>
                <c:pt idx="32">
                  <c:v>2.3606194943145322</c:v>
                </c:pt>
                <c:pt idx="33">
                  <c:v>2.0580080709915158</c:v>
                </c:pt>
                <c:pt idx="34">
                  <c:v>1.6998270717449024</c:v>
                </c:pt>
                <c:pt idx="35">
                  <c:v>2.1834221536177618</c:v>
                </c:pt>
                <c:pt idx="36">
                  <c:v>2.7553324197763551</c:v>
                </c:pt>
                <c:pt idx="37">
                  <c:v>1.8781295607694093</c:v>
                </c:pt>
                <c:pt idx="38">
                  <c:v>4.2776682350699584</c:v>
                </c:pt>
                <c:pt idx="39">
                  <c:v>3.1086501907081052</c:v>
                </c:pt>
                <c:pt idx="40">
                  <c:v>1.7439314351387725</c:v>
                </c:pt>
              </c:numCache>
            </c:numRef>
          </c:val>
        </c:ser>
        <c:ser>
          <c:idx val="13"/>
          <c:order val="13"/>
          <c:tx>
            <c:strRef>
              <c:f>'graafik 2'!$AP$1:$AP$2</c:f>
              <c:strCache>
                <c:ptCount val="1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2'!$AP$3:$AP$47</c:f>
              <c:numCache>
                <c:formatCode>0.00</c:formatCode>
                <c:ptCount val="45"/>
                <c:pt idx="1">
                  <c:v>2.1001349350999927</c:v>
                </c:pt>
                <c:pt idx="2">
                  <c:v>2.3143368307533669</c:v>
                </c:pt>
                <c:pt idx="3">
                  <c:v>0</c:v>
                </c:pt>
                <c:pt idx="4">
                  <c:v>2.3871447867317381</c:v>
                </c:pt>
                <c:pt idx="5">
                  <c:v>2.730138658873118</c:v>
                </c:pt>
                <c:pt idx="6">
                  <c:v>2.078454071831815</c:v>
                </c:pt>
                <c:pt idx="7">
                  <c:v>1.6735355760856554</c:v>
                </c:pt>
                <c:pt idx="8">
                  <c:v>2.2479215457869843</c:v>
                </c:pt>
                <c:pt idx="9">
                  <c:v>2.2811868366937942</c:v>
                </c:pt>
                <c:pt idx="10">
                  <c:v>2.5382715778244602</c:v>
                </c:pt>
                <c:pt idx="11">
                  <c:v>2.2360452711133103</c:v>
                </c:pt>
                <c:pt idx="12">
                  <c:v>4.446872572484132</c:v>
                </c:pt>
                <c:pt idx="13">
                  <c:v>3.1625043051656343</c:v>
                </c:pt>
                <c:pt idx="14">
                  <c:v>3.3472810302271498</c:v>
                </c:pt>
                <c:pt idx="15">
                  <c:v>6.5304428997982287</c:v>
                </c:pt>
                <c:pt idx="16">
                  <c:v>3.0998351054851989</c:v>
                </c:pt>
                <c:pt idx="17">
                  <c:v>2.2314454907651982</c:v>
                </c:pt>
                <c:pt idx="18">
                  <c:v>2.5300020089229109</c:v>
                </c:pt>
                <c:pt idx="19">
                  <c:v>2.802756679639395</c:v>
                </c:pt>
                <c:pt idx="20">
                  <c:v>2.6010791020506212</c:v>
                </c:pt>
                <c:pt idx="21">
                  <c:v>1.7811028630177357</c:v>
                </c:pt>
                <c:pt idx="22">
                  <c:v>2.5646058253292603</c:v>
                </c:pt>
                <c:pt idx="23">
                  <c:v>2.2289923468533823</c:v>
                </c:pt>
                <c:pt idx="24">
                  <c:v>1.6428416830827475</c:v>
                </c:pt>
                <c:pt idx="25">
                  <c:v>1.6524863671364947</c:v>
                </c:pt>
                <c:pt idx="26">
                  <c:v>3.3170018193988224</c:v>
                </c:pt>
                <c:pt idx="27">
                  <c:v>1.7563843474336451</c:v>
                </c:pt>
                <c:pt idx="28">
                  <c:v>5.457753081502009</c:v>
                </c:pt>
                <c:pt idx="29">
                  <c:v>4.0427929237494151</c:v>
                </c:pt>
                <c:pt idx="30">
                  <c:v>2.3750330390340348</c:v>
                </c:pt>
                <c:pt idx="31">
                  <c:v>1.9014585106276343</c:v>
                </c:pt>
                <c:pt idx="32">
                  <c:v>2.2514753031878598</c:v>
                </c:pt>
                <c:pt idx="33">
                  <c:v>2.0579544742757849</c:v>
                </c:pt>
                <c:pt idx="34">
                  <c:v>2.0026110119327778</c:v>
                </c:pt>
                <c:pt idx="35">
                  <c:v>2.1831808412692459</c:v>
                </c:pt>
                <c:pt idx="36">
                  <c:v>1.9853480235070307</c:v>
                </c:pt>
                <c:pt idx="37">
                  <c:v>1.8847078252987455</c:v>
                </c:pt>
                <c:pt idx="38">
                  <c:v>2.7194609882341156</c:v>
                </c:pt>
                <c:pt idx="39">
                  <c:v>3.4636068147210923</c:v>
                </c:pt>
                <c:pt idx="40">
                  <c:v>2.1010713849306306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71712"/>
        <c:axId val="100773248"/>
      </c:barChart>
      <c:catAx>
        <c:axId val="1007717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0773248"/>
        <c:crosses val="autoZero"/>
        <c:auto val="1"/>
        <c:lblAlgn val="ctr"/>
        <c:lblOffset val="100"/>
        <c:noMultiLvlLbl val="0"/>
      </c:catAx>
      <c:valAx>
        <c:axId val="10077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7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31.12.2013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3'!$AC$3:$AC$47</c:f>
            </c:numRef>
          </c:val>
        </c:ser>
        <c:ser>
          <c:idx val="1"/>
          <c:order val="1"/>
          <c:tx>
            <c:strRef>
              <c:f>'graafik 3'!$AD$1:$AD$2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3'!$AD$3:$AD$47</c:f>
            </c:numRef>
          </c:val>
        </c:ser>
        <c:ser>
          <c:idx val="2"/>
          <c:order val="2"/>
          <c:tx>
            <c:strRef>
              <c:f>'graafik 3'!$AE$1:$AE$2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3'!$AE$3:$AE$47</c:f>
            </c:numRef>
          </c:val>
        </c:ser>
        <c:ser>
          <c:idx val="3"/>
          <c:order val="3"/>
          <c:tx>
            <c:strRef>
              <c:f>'graafik 3'!$AF$1:$AF$2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3'!$AF$3:$AF$47</c:f>
            </c:numRef>
          </c:val>
        </c:ser>
        <c:ser>
          <c:idx val="4"/>
          <c:order val="4"/>
          <c:tx>
            <c:strRef>
              <c:f>'graafik 3'!$AG$1:$AG$2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3'!$AG$3:$AG$47</c:f>
            </c:numRef>
          </c:val>
        </c:ser>
        <c:ser>
          <c:idx val="5"/>
          <c:order val="5"/>
          <c:tx>
            <c:strRef>
              <c:f>'graafik 3'!$AH$1:$AH$2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3'!$AH$3:$AH$47</c:f>
            </c:numRef>
          </c:val>
        </c:ser>
        <c:ser>
          <c:idx val="6"/>
          <c:order val="6"/>
          <c:tx>
            <c:strRef>
              <c:f>'graafik 3'!$AI$1:$AI$2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3'!$AI$3:$AI$47</c:f>
            </c:numRef>
          </c:val>
        </c:ser>
        <c:ser>
          <c:idx val="7"/>
          <c:order val="7"/>
          <c:tx>
            <c:strRef>
              <c:f>'graafik 3'!$AJ$1:$AJ$2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3'!$AJ$3:$AJ$47</c:f>
            </c:numRef>
          </c:val>
        </c:ser>
        <c:ser>
          <c:idx val="8"/>
          <c:order val="8"/>
          <c:tx>
            <c:strRef>
              <c:f>'graafik 3'!$AK$1:$AK$2</c:f>
              <c:strCache>
                <c:ptCount val="1"/>
                <c:pt idx="0">
                  <c:v>Hind koos abonenttasuga 1 m³ kohta € +KM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3'!$AK$3:$AK$47</c:f>
            </c:numRef>
          </c:val>
        </c:ser>
        <c:ser>
          <c:idx val="9"/>
          <c:order val="9"/>
          <c:tx>
            <c:strRef>
              <c:f>'graafik 3'!$AL$1:$AL$2</c:f>
              <c:strCache>
                <c:ptCount val="1"/>
                <c:pt idx="0">
                  <c:v>Hind koos abonenttasuga 1 m³ kohta € +KM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3'!$AL$3:$AL$47</c:f>
            </c:numRef>
          </c:val>
        </c:ser>
        <c:ser>
          <c:idx val="10"/>
          <c:order val="10"/>
          <c:tx>
            <c:strRef>
              <c:f>'graafik 3'!$AM$1:$AM$2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3'!$AM$3:$AM$47</c:f>
            </c:numRef>
          </c:val>
        </c:ser>
        <c:ser>
          <c:idx val="11"/>
          <c:order val="11"/>
          <c:tx>
            <c:strRef>
              <c:f>'graafik 3'!$AN$1:$AN$2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3'!$AN$3:$AN$47</c:f>
            </c:numRef>
          </c:val>
        </c:ser>
        <c:ser>
          <c:idx val="12"/>
          <c:order val="12"/>
          <c:tx>
            <c:strRef>
              <c:f>'graafik 3'!$AO$1:$AO$2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3'!$AO$3:$AO$47</c:f>
            </c:numRef>
          </c:val>
        </c:ser>
        <c:ser>
          <c:idx val="13"/>
          <c:order val="13"/>
          <c:tx>
            <c:strRef>
              <c:f>'graafik 3'!$AP$1:$AP$2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3'!$AP$3:$AP$47</c:f>
            </c:numRef>
          </c:val>
        </c:ser>
        <c:ser>
          <c:idx val="14"/>
          <c:order val="14"/>
          <c:tx>
            <c:strRef>
              <c:f>'graafik 3'!$AQ$1:$AQ$2</c:f>
              <c:strCache>
                <c:ptCount val="1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3'!$AQ$3:$AQ$47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2.9061659002434093</c:v>
                </c:pt>
                <c:pt idx="2">
                  <c:v>2.9796</c:v>
                </c:pt>
                <c:pt idx="3">
                  <c:v>1.8822533704237858</c:v>
                </c:pt>
                <c:pt idx="4">
                  <c:v>2.2783859640726929</c:v>
                </c:pt>
                <c:pt idx="5">
                  <c:v>2.6160000000000001</c:v>
                </c:pt>
                <c:pt idx="6">
                  <c:v>2.4959999999999996</c:v>
                </c:pt>
                <c:pt idx="7">
                  <c:v>1.6951989618557772</c:v>
                </c:pt>
                <c:pt idx="8">
                  <c:v>2.7359999999999998</c:v>
                </c:pt>
                <c:pt idx="9">
                  <c:v>2.88</c:v>
                </c:pt>
                <c:pt idx="10">
                  <c:v>2.94</c:v>
                </c:pt>
                <c:pt idx="11">
                  <c:v>2.4284947277373981</c:v>
                </c:pt>
                <c:pt idx="12">
                  <c:v>3.5933204775022958</c:v>
                </c:pt>
                <c:pt idx="13">
                  <c:v>3.024</c:v>
                </c:pt>
                <c:pt idx="14">
                  <c:v>4.0173765446687373</c:v>
                </c:pt>
                <c:pt idx="15">
                  <c:v>3.8796498470384426</c:v>
                </c:pt>
                <c:pt idx="16">
                  <c:v>3.0655977530478848</c:v>
                </c:pt>
                <c:pt idx="17">
                  <c:v>2.3279999999999998</c:v>
                </c:pt>
                <c:pt idx="18">
                  <c:v>3.036</c:v>
                </c:pt>
                <c:pt idx="19">
                  <c:v>2.6227380620353591</c:v>
                </c:pt>
                <c:pt idx="20">
                  <c:v>2.1360000000000001</c:v>
                </c:pt>
                <c:pt idx="21">
                  <c:v>2.3879999999999999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1.9536</c:v>
                </c:pt>
                <c:pt idx="25">
                  <c:v>1.98</c:v>
                </c:pt>
                <c:pt idx="26">
                  <c:v>2.7359999999999998</c:v>
                </c:pt>
                <c:pt idx="27">
                  <c:v>1.6319999999999999</c:v>
                </c:pt>
                <c:pt idx="28">
                  <c:v>3.3719999999999999</c:v>
                </c:pt>
                <c:pt idx="29">
                  <c:v>2.0759999999999996</c:v>
                </c:pt>
                <c:pt idx="30">
                  <c:v>2.4239999999999999</c:v>
                </c:pt>
                <c:pt idx="31">
                  <c:v>1.8959999999999999</c:v>
                </c:pt>
                <c:pt idx="32">
                  <c:v>2.8327359964237919</c:v>
                </c:pt>
                <c:pt idx="33">
                  <c:v>2.4695999999999998</c:v>
                </c:pt>
                <c:pt idx="34">
                  <c:v>2.2800000000000002</c:v>
                </c:pt>
                <c:pt idx="35">
                  <c:v>2.6280000000000001</c:v>
                </c:pt>
                <c:pt idx="36">
                  <c:v>3.3479999999999999</c:v>
                </c:pt>
                <c:pt idx="37">
                  <c:v>2.8319999999999999</c:v>
                </c:pt>
                <c:pt idx="38">
                  <c:v>5.1321144592018326</c:v>
                </c:pt>
                <c:pt idx="39">
                  <c:v>3.84</c:v>
                </c:pt>
                <c:pt idx="40">
                  <c:v>2.1048</c:v>
                </c:pt>
              </c:numCache>
            </c:numRef>
          </c:val>
        </c:ser>
        <c:ser>
          <c:idx val="15"/>
          <c:order val="15"/>
          <c:tx>
            <c:strRef>
              <c:f>'graafik 3'!$AR$1:$AR$2</c:f>
              <c:strCache>
                <c:ptCount val="1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3'!$AR$3:$AR$47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2.8065225792202924</c:v>
                </c:pt>
                <c:pt idx="2">
                  <c:v>3.4169999999999998</c:v>
                </c:pt>
                <c:pt idx="3">
                  <c:v>0</c:v>
                </c:pt>
                <c:pt idx="4">
                  <c:v>2.8645737440780858</c:v>
                </c:pt>
                <c:pt idx="5">
                  <c:v>3.13</c:v>
                </c:pt>
                <c:pt idx="6">
                  <c:v>2.5</c:v>
                </c:pt>
                <c:pt idx="7">
                  <c:v>2.0084668848805625</c:v>
                </c:pt>
                <c:pt idx="8">
                  <c:v>2.7359999999999998</c:v>
                </c:pt>
                <c:pt idx="9">
                  <c:v>2.88</c:v>
                </c:pt>
                <c:pt idx="10">
                  <c:v>3.0460000000000003</c:v>
                </c:pt>
                <c:pt idx="11">
                  <c:v>2.3316743962407669</c:v>
                </c:pt>
                <c:pt idx="12">
                  <c:v>5.3361735436893198</c:v>
                </c:pt>
                <c:pt idx="13">
                  <c:v>3.63</c:v>
                </c:pt>
                <c:pt idx="14">
                  <c:v>4.026741246418343</c:v>
                </c:pt>
                <c:pt idx="15">
                  <c:v>3.8139014410247292</c:v>
                </c:pt>
                <c:pt idx="16">
                  <c:v>3.7198021265822385</c:v>
                </c:pt>
                <c:pt idx="17">
                  <c:v>2.33</c:v>
                </c:pt>
                <c:pt idx="18">
                  <c:v>3.036</c:v>
                </c:pt>
                <c:pt idx="19">
                  <c:v>3.3635096356146761</c:v>
                </c:pt>
                <c:pt idx="20">
                  <c:v>3.0720000000000001</c:v>
                </c:pt>
                <c:pt idx="21">
                  <c:v>2.39</c:v>
                </c:pt>
                <c:pt idx="22">
                  <c:v>3.274</c:v>
                </c:pt>
                <c:pt idx="23">
                  <c:v>2.7359999999999998</c:v>
                </c:pt>
                <c:pt idx="24">
                  <c:v>1.9530000000000001</c:v>
                </c:pt>
                <c:pt idx="25">
                  <c:v>1.98</c:v>
                </c:pt>
                <c:pt idx="26">
                  <c:v>4.0199999999999996</c:v>
                </c:pt>
                <c:pt idx="27">
                  <c:v>1.968</c:v>
                </c:pt>
                <c:pt idx="28">
                  <c:v>5.6280000000000001</c:v>
                </c:pt>
                <c:pt idx="29">
                  <c:v>4.84</c:v>
                </c:pt>
                <c:pt idx="30">
                  <c:v>2.85</c:v>
                </c:pt>
                <c:pt idx="31">
                  <c:v>1.8959999999999999</c:v>
                </c:pt>
                <c:pt idx="32">
                  <c:v>2.7017529547177879</c:v>
                </c:pt>
                <c:pt idx="33">
                  <c:v>2.46</c:v>
                </c:pt>
                <c:pt idx="34">
                  <c:v>2.6280000000000001</c:v>
                </c:pt>
                <c:pt idx="35">
                  <c:v>2.63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3.2634951266248957</c:v>
                </c:pt>
                <c:pt idx="39">
                  <c:v>4.4000000000000004</c:v>
                </c:pt>
                <c:pt idx="40">
                  <c:v>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5360"/>
        <c:axId val="101456896"/>
      </c:barChart>
      <c:catAx>
        <c:axId val="10145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456896"/>
        <c:crosses val="autoZero"/>
        <c:auto val="1"/>
        <c:lblAlgn val="ctr"/>
        <c:lblOffset val="100"/>
        <c:noMultiLvlLbl val="0"/>
      </c:catAx>
      <c:valAx>
        <c:axId val="10145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5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31.12.2013 koos km-ga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+km'!$B$3:$B$47</c:f>
            </c:numRef>
          </c:val>
        </c:ser>
        <c:ser>
          <c:idx val="1"/>
          <c:order val="1"/>
          <c:tx>
            <c:strRef>
              <c:f>'elanike vee ja kanali hind +km'!$C$1:$C$2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+km'!$C$3:$C$47</c:f>
            </c:numRef>
          </c:val>
        </c:ser>
        <c:ser>
          <c:idx val="2"/>
          <c:order val="2"/>
          <c:tx>
            <c:strRef>
              <c:f>'elanike vee ja kanali hind +km'!$D$1:$D$2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+km'!$D$3:$D$47</c:f>
            </c:numRef>
          </c:val>
        </c:ser>
        <c:ser>
          <c:idx val="3"/>
          <c:order val="3"/>
          <c:tx>
            <c:strRef>
              <c:f>'elanike vee ja kanali hind +km'!$E$1:$E$2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+km'!$E$3:$E$47</c:f>
            </c:numRef>
          </c:val>
        </c:ser>
        <c:ser>
          <c:idx val="4"/>
          <c:order val="4"/>
          <c:tx>
            <c:strRef>
              <c:f>'elanike vee ja kanali hind +km'!$F$1:$F$2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+km'!$F$3:$F$47</c:f>
            </c:numRef>
          </c:val>
        </c:ser>
        <c:ser>
          <c:idx val="5"/>
          <c:order val="5"/>
          <c:tx>
            <c:strRef>
              <c:f>'elanike vee ja kanali hind +km'!$G$1:$G$2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+km'!$G$3:$G$47</c:f>
            </c:numRef>
          </c:val>
        </c:ser>
        <c:ser>
          <c:idx val="6"/>
          <c:order val="6"/>
          <c:tx>
            <c:strRef>
              <c:f>'elanike vee ja kanali hind +km'!$H$1:$H$2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+km'!$H$3:$H$47</c:f>
            </c:numRef>
          </c:val>
        </c:ser>
        <c:ser>
          <c:idx val="7"/>
          <c:order val="7"/>
          <c:tx>
            <c:strRef>
              <c:f>'elanike vee ja kanali hind +km'!$I$1:$I$2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+km'!$I$3:$I$47</c:f>
            </c:numRef>
          </c:val>
        </c:ser>
        <c:ser>
          <c:idx val="8"/>
          <c:order val="8"/>
          <c:tx>
            <c:strRef>
              <c:f>'elanike vee ja kanali hind +km'!$J$1:$J$2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+km'!$J$3:$J$47</c:f>
            </c:numRef>
          </c:val>
        </c:ser>
        <c:ser>
          <c:idx val="9"/>
          <c:order val="9"/>
          <c:tx>
            <c:strRef>
              <c:f>'elanike vee ja kanali hind +km'!$K$1:$K$2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+km'!$K$3:$K$47</c:f>
            </c:numRef>
          </c:val>
        </c:ser>
        <c:ser>
          <c:idx val="10"/>
          <c:order val="10"/>
          <c:tx>
            <c:strRef>
              <c:f>'elanike vee ja kanali hind +km'!$L$1:$L$2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+km'!$L$3:$L$47</c:f>
            </c:numRef>
          </c:val>
        </c:ser>
        <c:ser>
          <c:idx val="11"/>
          <c:order val="11"/>
          <c:tx>
            <c:strRef>
              <c:f>'elanike vee ja kanali hind +km'!$M$1:$M$2</c:f>
              <c:strCache>
                <c:ptCount val="1"/>
                <c:pt idx="0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1.224</c:v>
                </c:pt>
                <c:pt idx="2">
                  <c:v>1.41</c:v>
                </c:pt>
                <c:pt idx="3">
                  <c:v>0.88</c:v>
                </c:pt>
                <c:pt idx="4">
                  <c:v>0.9591127739176909</c:v>
                </c:pt>
                <c:pt idx="5">
                  <c:v>1.06</c:v>
                </c:pt>
                <c:pt idx="6">
                  <c:v>1.1399999999999999</c:v>
                </c:pt>
                <c:pt idx="7">
                  <c:v>0.72</c:v>
                </c:pt>
                <c:pt idx="8">
                  <c:v>1.1759999999999999</c:v>
                </c:pt>
                <c:pt idx="9">
                  <c:v>0.96</c:v>
                </c:pt>
                <c:pt idx="10">
                  <c:v>1.38</c:v>
                </c:pt>
                <c:pt idx="11">
                  <c:v>1.06</c:v>
                </c:pt>
                <c:pt idx="12">
                  <c:v>1.3680000000000001</c:v>
                </c:pt>
                <c:pt idx="13">
                  <c:v>1.06</c:v>
                </c:pt>
                <c:pt idx="14">
                  <c:v>1.2</c:v>
                </c:pt>
                <c:pt idx="15">
                  <c:v>1.68</c:v>
                </c:pt>
                <c:pt idx="16">
                  <c:v>1.0527604110436071</c:v>
                </c:pt>
                <c:pt idx="17">
                  <c:v>0.96</c:v>
                </c:pt>
                <c:pt idx="18">
                  <c:v>1.3320000000000001</c:v>
                </c:pt>
                <c:pt idx="19">
                  <c:v>0.91320000000000001</c:v>
                </c:pt>
                <c:pt idx="20">
                  <c:v>1.0680000000000001</c:v>
                </c:pt>
                <c:pt idx="21">
                  <c:v>0.9</c:v>
                </c:pt>
                <c:pt idx="22">
                  <c:v>1.3959999999999999</c:v>
                </c:pt>
                <c:pt idx="23">
                  <c:v>0.74399999999999999</c:v>
                </c:pt>
                <c:pt idx="24">
                  <c:v>1.05</c:v>
                </c:pt>
                <c:pt idx="25">
                  <c:v>0.85</c:v>
                </c:pt>
                <c:pt idx="26">
                  <c:v>1.3440000000000001</c:v>
                </c:pt>
                <c:pt idx="27">
                  <c:v>0.92400000000000004</c:v>
                </c:pt>
                <c:pt idx="28">
                  <c:v>1.3440000000000001</c:v>
                </c:pt>
                <c:pt idx="29">
                  <c:v>1.1399999999999999</c:v>
                </c:pt>
                <c:pt idx="30">
                  <c:v>1.07</c:v>
                </c:pt>
                <c:pt idx="31">
                  <c:v>0.69599999999999995</c:v>
                </c:pt>
                <c:pt idx="32">
                  <c:v>1.0920000000000001</c:v>
                </c:pt>
                <c:pt idx="33">
                  <c:v>0.84</c:v>
                </c:pt>
                <c:pt idx="34">
                  <c:v>1.0920000000000001</c:v>
                </c:pt>
                <c:pt idx="35">
                  <c:v>1.21</c:v>
                </c:pt>
                <c:pt idx="36">
                  <c:v>1.0551999999999999</c:v>
                </c:pt>
                <c:pt idx="37">
                  <c:v>0.97199999999999998</c:v>
                </c:pt>
                <c:pt idx="38">
                  <c:v>1.1160000000000001</c:v>
                </c:pt>
                <c:pt idx="39">
                  <c:v>1.5</c:v>
                </c:pt>
                <c:pt idx="40">
                  <c:v>0.92</c:v>
                </c:pt>
              </c:numCache>
            </c:numRef>
          </c:val>
        </c:ser>
        <c:ser>
          <c:idx val="12"/>
          <c:order val="12"/>
          <c:tx>
            <c:strRef>
              <c:f>'elanike vee ja kanali hind +km'!$N$1:$N$2</c:f>
              <c:strCache>
                <c:ptCount val="1"/>
                <c:pt idx="0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+km'!$N$3:$N$47</c:f>
            </c:numRef>
          </c:val>
        </c:ser>
        <c:ser>
          <c:idx val="13"/>
          <c:order val="13"/>
          <c:tx>
            <c:strRef>
              <c:f>'elanike vee ja kanali hind +km'!$O$1:$O$2</c:f>
              <c:strCache>
                <c:ptCount val="1"/>
                <c:pt idx="0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+km'!$O$3:$O$47</c:f>
              <c:numCache>
                <c:formatCode>General</c:formatCode>
                <c:ptCount val="45"/>
                <c:pt idx="0">
                  <c:v>0</c:v>
                </c:pt>
                <c:pt idx="1">
                  <c:v>1.56</c:v>
                </c:pt>
                <c:pt idx="2">
                  <c:v>1.569</c:v>
                </c:pt>
                <c:pt idx="3">
                  <c:v>0.71</c:v>
                </c:pt>
                <c:pt idx="4" formatCode="0.00">
                  <c:v>1.3192731901550019</c:v>
                </c:pt>
                <c:pt idx="5">
                  <c:v>1.56</c:v>
                </c:pt>
                <c:pt idx="6">
                  <c:v>1.36</c:v>
                </c:pt>
                <c:pt idx="7">
                  <c:v>0.96</c:v>
                </c:pt>
                <c:pt idx="8">
                  <c:v>1.56</c:v>
                </c:pt>
                <c:pt idx="9">
                  <c:v>1.92</c:v>
                </c:pt>
                <c:pt idx="10">
                  <c:v>1.56</c:v>
                </c:pt>
                <c:pt idx="11">
                  <c:v>1.0900000000000001</c:v>
                </c:pt>
                <c:pt idx="12">
                  <c:v>2.016</c:v>
                </c:pt>
                <c:pt idx="13">
                  <c:v>1.97</c:v>
                </c:pt>
                <c:pt idx="14">
                  <c:v>2.496</c:v>
                </c:pt>
                <c:pt idx="15">
                  <c:v>2.1</c:v>
                </c:pt>
                <c:pt idx="16">
                  <c:v>1.9985230999169119</c:v>
                </c:pt>
                <c:pt idx="17">
                  <c:v>1.37</c:v>
                </c:pt>
                <c:pt idx="18">
                  <c:v>1.704</c:v>
                </c:pt>
                <c:pt idx="19">
                  <c:v>1.4556</c:v>
                </c:pt>
                <c:pt idx="20">
                  <c:v>1.0680000000000001</c:v>
                </c:pt>
                <c:pt idx="21">
                  <c:v>1.49</c:v>
                </c:pt>
                <c:pt idx="22">
                  <c:v>1.5980000000000001</c:v>
                </c:pt>
                <c:pt idx="23">
                  <c:v>1.464</c:v>
                </c:pt>
                <c:pt idx="24">
                  <c:v>0.90300000000000002</c:v>
                </c:pt>
                <c:pt idx="25">
                  <c:v>1.1299999999999999</c:v>
                </c:pt>
                <c:pt idx="26">
                  <c:v>1.3919999999999999</c:v>
                </c:pt>
                <c:pt idx="27">
                  <c:v>0.70799999999999996</c:v>
                </c:pt>
                <c:pt idx="28">
                  <c:v>2.028</c:v>
                </c:pt>
                <c:pt idx="29">
                  <c:v>0.94</c:v>
                </c:pt>
                <c:pt idx="30">
                  <c:v>1.35</c:v>
                </c:pt>
                <c:pt idx="31">
                  <c:v>1.2</c:v>
                </c:pt>
                <c:pt idx="32">
                  <c:v>1.5840000000000001</c:v>
                </c:pt>
                <c:pt idx="33">
                  <c:v>1.62</c:v>
                </c:pt>
                <c:pt idx="34">
                  <c:v>1.1879999999999999</c:v>
                </c:pt>
                <c:pt idx="35">
                  <c:v>1.42</c:v>
                </c:pt>
                <c:pt idx="36">
                  <c:v>2.2978999999999998</c:v>
                </c:pt>
                <c:pt idx="37">
                  <c:v>1.86</c:v>
                </c:pt>
                <c:pt idx="38">
                  <c:v>1.98</c:v>
                </c:pt>
                <c:pt idx="39">
                  <c:v>2.34</c:v>
                </c:pt>
                <c:pt idx="40">
                  <c:v>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10144"/>
        <c:axId val="88311680"/>
      </c:barChart>
      <c:catAx>
        <c:axId val="883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311680"/>
        <c:crosses val="autoZero"/>
        <c:auto val="1"/>
        <c:lblAlgn val="ctr"/>
        <c:lblOffset val="100"/>
        <c:noMultiLvlLbl val="0"/>
      </c:catAx>
      <c:valAx>
        <c:axId val="8831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1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31.12.2013</a:t>
            </a:r>
            <a:endParaRPr lang="et-E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hind+ab.+km'!$AC$3:$AC$47</c:f>
            </c:numRef>
          </c:val>
        </c:ser>
        <c:ser>
          <c:idx val="1"/>
          <c:order val="1"/>
          <c:tx>
            <c:strRef>
              <c:f>'el vee ja kanali hind+ab.+km'!$AD$1:$AD$2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hind+ab.+km'!$AD$3:$AD$47</c:f>
            </c:numRef>
          </c:val>
        </c:ser>
        <c:ser>
          <c:idx val="2"/>
          <c:order val="2"/>
          <c:tx>
            <c:strRef>
              <c:f>'el vee ja kanali hind+ab.+km'!$AE$1:$AE$2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hind+ab.+km'!$AE$3:$AE$47</c:f>
            </c:numRef>
          </c:val>
        </c:ser>
        <c:ser>
          <c:idx val="3"/>
          <c:order val="3"/>
          <c:tx>
            <c:strRef>
              <c:f>'el vee ja kanali hind+ab.+km'!$AF$1:$AF$2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hind+ab.+km'!$AF$3:$AF$47</c:f>
            </c:numRef>
          </c:val>
        </c:ser>
        <c:ser>
          <c:idx val="4"/>
          <c:order val="4"/>
          <c:tx>
            <c:strRef>
              <c:f>'el vee ja kanali hind+ab.+km'!$AG$1:$AG$2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hind+ab.+km'!$AG$3:$AG$47</c:f>
            </c:numRef>
          </c:val>
        </c:ser>
        <c:ser>
          <c:idx val="5"/>
          <c:order val="5"/>
          <c:tx>
            <c:strRef>
              <c:f>'el vee ja kanali hind+ab.+km'!$AH$1:$AH$2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hind+ab.+km'!$AH$3:$AH$47</c:f>
            </c:numRef>
          </c:val>
        </c:ser>
        <c:ser>
          <c:idx val="6"/>
          <c:order val="6"/>
          <c:tx>
            <c:strRef>
              <c:f>'el vee ja kanali hind+ab.+km'!$AI$1:$AI$2</c:f>
              <c:strCache>
                <c:ptCount val="1"/>
                <c:pt idx="0">
                  <c:v>Hind koos abonenttasuga 1 m³ kohta € +KM elanikud vesi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1.2868912610819614</c:v>
                </c:pt>
                <c:pt idx="2">
                  <c:v>1.41</c:v>
                </c:pt>
                <c:pt idx="3">
                  <c:v>1.042681582480061</c:v>
                </c:pt>
                <c:pt idx="4">
                  <c:v>0.9591127739176909</c:v>
                </c:pt>
                <c:pt idx="5">
                  <c:v>1.056</c:v>
                </c:pt>
                <c:pt idx="6">
                  <c:v>1.1399999999999999</c:v>
                </c:pt>
                <c:pt idx="7">
                  <c:v>0.73519896185577738</c:v>
                </c:pt>
                <c:pt idx="8">
                  <c:v>1.1759999999999999</c:v>
                </c:pt>
                <c:pt idx="9">
                  <c:v>0.96</c:v>
                </c:pt>
                <c:pt idx="10">
                  <c:v>1.38</c:v>
                </c:pt>
                <c:pt idx="11">
                  <c:v>1.1951045123387671</c:v>
                </c:pt>
                <c:pt idx="12">
                  <c:v>1.5773204775022955</c:v>
                </c:pt>
                <c:pt idx="13">
                  <c:v>1.056</c:v>
                </c:pt>
                <c:pt idx="14">
                  <c:v>1.3291933567818126</c:v>
                </c:pt>
                <c:pt idx="15">
                  <c:v>1.7796498470384428</c:v>
                </c:pt>
                <c:pt idx="16">
                  <c:v>1.0599536741684414</c:v>
                </c:pt>
                <c:pt idx="17">
                  <c:v>0.96</c:v>
                </c:pt>
                <c:pt idx="18">
                  <c:v>1.3320000000000001</c:v>
                </c:pt>
                <c:pt idx="19">
                  <c:v>1.0404234082999444</c:v>
                </c:pt>
                <c:pt idx="20">
                  <c:v>1.0680000000000001</c:v>
                </c:pt>
                <c:pt idx="21">
                  <c:v>0.89999999999999991</c:v>
                </c:pt>
                <c:pt idx="22">
                  <c:v>1.3956</c:v>
                </c:pt>
                <c:pt idx="23">
                  <c:v>0.74399999999999999</c:v>
                </c:pt>
                <c:pt idx="24">
                  <c:v>1.05</c:v>
                </c:pt>
                <c:pt idx="25">
                  <c:v>0.85199999999999998</c:v>
                </c:pt>
                <c:pt idx="26">
                  <c:v>1.3440000000000001</c:v>
                </c:pt>
                <c:pt idx="27">
                  <c:v>0.92399999999999993</c:v>
                </c:pt>
                <c:pt idx="28">
                  <c:v>1.3440000000000001</c:v>
                </c:pt>
                <c:pt idx="29">
                  <c:v>1.1399999999999999</c:v>
                </c:pt>
                <c:pt idx="30">
                  <c:v>1.0680000000000001</c:v>
                </c:pt>
                <c:pt idx="31">
                  <c:v>0.69599999999999995</c:v>
                </c:pt>
                <c:pt idx="32">
                  <c:v>1.1755062666940621</c:v>
                </c:pt>
                <c:pt idx="33">
                  <c:v>0.84479999999999988</c:v>
                </c:pt>
                <c:pt idx="34">
                  <c:v>1.0920000000000001</c:v>
                </c:pt>
                <c:pt idx="35">
                  <c:v>1.212</c:v>
                </c:pt>
                <c:pt idx="36">
                  <c:v>1.056</c:v>
                </c:pt>
                <c:pt idx="37">
                  <c:v>0.97199999999999998</c:v>
                </c:pt>
                <c:pt idx="38">
                  <c:v>1.9767583810302534</c:v>
                </c:pt>
                <c:pt idx="39">
                  <c:v>1.5</c:v>
                </c:pt>
                <c:pt idx="40">
                  <c:v>0.92159999999999997</c:v>
                </c:pt>
              </c:numCache>
            </c:numRef>
          </c:val>
        </c:ser>
        <c:ser>
          <c:idx val="7"/>
          <c:order val="7"/>
          <c:tx>
            <c:strRef>
              <c:f>'el vee ja kanali hind+ab.+km'!$AJ$1:$AJ$2</c:f>
              <c:strCache>
                <c:ptCount val="1"/>
                <c:pt idx="0">
                  <c:v>Hind koos abonenttasuga 1 m³ kohta € +KM elanikud kanal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1.6192746391614481</c:v>
                </c:pt>
                <c:pt idx="2">
                  <c:v>1.5696000000000001</c:v>
                </c:pt>
                <c:pt idx="3">
                  <c:v>0.83957178794372489</c:v>
                </c:pt>
                <c:pt idx="4">
                  <c:v>1.3192731901550019</c:v>
                </c:pt>
                <c:pt idx="5">
                  <c:v>1.56</c:v>
                </c:pt>
                <c:pt idx="6">
                  <c:v>1.3559999999999999</c:v>
                </c:pt>
                <c:pt idx="7">
                  <c:v>0.96</c:v>
                </c:pt>
                <c:pt idx="8">
                  <c:v>1.56</c:v>
                </c:pt>
                <c:pt idx="9">
                  <c:v>1.92</c:v>
                </c:pt>
                <c:pt idx="10">
                  <c:v>1.56</c:v>
                </c:pt>
                <c:pt idx="11">
                  <c:v>1.2333902153986311</c:v>
                </c:pt>
                <c:pt idx="12">
                  <c:v>2.016</c:v>
                </c:pt>
                <c:pt idx="13">
                  <c:v>1.9679999999999997</c:v>
                </c:pt>
                <c:pt idx="14">
                  <c:v>2.6881831878869247</c:v>
                </c:pt>
                <c:pt idx="15">
                  <c:v>2.1</c:v>
                </c:pt>
                <c:pt idx="16">
                  <c:v>2.0056440788794436</c:v>
                </c:pt>
                <c:pt idx="17">
                  <c:v>1.3679999999999999</c:v>
                </c:pt>
                <c:pt idx="18">
                  <c:v>1.704</c:v>
                </c:pt>
                <c:pt idx="19">
                  <c:v>1.5823146537354145</c:v>
                </c:pt>
                <c:pt idx="20">
                  <c:v>1.0680000000000001</c:v>
                </c:pt>
                <c:pt idx="21">
                  <c:v>1.488</c:v>
                </c:pt>
                <c:pt idx="22">
                  <c:v>1.5984</c:v>
                </c:pt>
                <c:pt idx="23">
                  <c:v>1.464</c:v>
                </c:pt>
                <c:pt idx="24">
                  <c:v>0.90359999999999996</c:v>
                </c:pt>
                <c:pt idx="25">
                  <c:v>1.1279999999999999</c:v>
                </c:pt>
                <c:pt idx="26">
                  <c:v>1.3919999999999999</c:v>
                </c:pt>
                <c:pt idx="27">
                  <c:v>0.70799999999999996</c:v>
                </c:pt>
                <c:pt idx="28">
                  <c:v>2.028</c:v>
                </c:pt>
                <c:pt idx="29">
                  <c:v>0.93599999999999994</c:v>
                </c:pt>
                <c:pt idx="30">
                  <c:v>1.3559999999999999</c:v>
                </c:pt>
                <c:pt idx="31">
                  <c:v>1.2</c:v>
                </c:pt>
                <c:pt idx="32">
                  <c:v>1.6572297297297298</c:v>
                </c:pt>
                <c:pt idx="33">
                  <c:v>1.6248</c:v>
                </c:pt>
                <c:pt idx="34">
                  <c:v>1.1879999999999999</c:v>
                </c:pt>
                <c:pt idx="35">
                  <c:v>1.4159999999999999</c:v>
                </c:pt>
                <c:pt idx="36">
                  <c:v>2.2919999999999998</c:v>
                </c:pt>
                <c:pt idx="37">
                  <c:v>1.8599999999999999</c:v>
                </c:pt>
                <c:pt idx="38">
                  <c:v>3.1553560781715793</c:v>
                </c:pt>
                <c:pt idx="39">
                  <c:v>2.34</c:v>
                </c:pt>
                <c:pt idx="40">
                  <c:v>1.1832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4496"/>
        <c:axId val="89676032"/>
      </c:barChart>
      <c:catAx>
        <c:axId val="896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676032"/>
        <c:crosses val="autoZero"/>
        <c:auto val="1"/>
        <c:lblAlgn val="ctr"/>
        <c:lblOffset val="100"/>
        <c:noMultiLvlLbl val="0"/>
      </c:catAx>
      <c:valAx>
        <c:axId val="8967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74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31.12.2013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hind+km'!$AC$3:$AC$47</c:f>
            </c:numRef>
          </c:val>
        </c:ser>
        <c:ser>
          <c:idx val="1"/>
          <c:order val="1"/>
          <c:tx>
            <c:strRef>
              <c:f>'elanike veeteenuse hind+km'!$AD$1:$AD$2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hind+km'!$AD$3:$AD$47</c:f>
            </c:numRef>
          </c:val>
        </c:ser>
        <c:ser>
          <c:idx val="2"/>
          <c:order val="2"/>
          <c:tx>
            <c:strRef>
              <c:f>'elanike veeteenuse hind+km'!$AE$1:$AE$2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hind+km'!$AE$3:$AE$47</c:f>
            </c:numRef>
          </c:val>
        </c:ser>
        <c:ser>
          <c:idx val="3"/>
          <c:order val="3"/>
          <c:tx>
            <c:strRef>
              <c:f>'elanike veeteenuse hind+km'!$AF$1:$AF$2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hind+km'!$AF$3:$AF$47</c:f>
            </c:numRef>
          </c:val>
        </c:ser>
        <c:ser>
          <c:idx val="4"/>
          <c:order val="4"/>
          <c:tx>
            <c:strRef>
              <c:f>'elanike veeteenuse hind+km'!$AG$1:$AG$2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hind+km'!$AG$3:$AG$47</c:f>
            </c:numRef>
          </c:val>
        </c:ser>
        <c:ser>
          <c:idx val="5"/>
          <c:order val="5"/>
          <c:tx>
            <c:strRef>
              <c:f>'elanike veeteenuse hind+km'!$AH$1:$AH$2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hind+km'!$AH$3:$AH$47</c:f>
            </c:numRef>
          </c:val>
        </c:ser>
        <c:ser>
          <c:idx val="6"/>
          <c:order val="6"/>
          <c:tx>
            <c:strRef>
              <c:f>'elanike veeteenuse hind+km'!$AI$1:$AI$2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hind+km'!$AI$3:$AI$47</c:f>
            </c:numRef>
          </c:val>
        </c:ser>
        <c:ser>
          <c:idx val="7"/>
          <c:order val="7"/>
          <c:tx>
            <c:strRef>
              <c:f>'elanike veeteenuse hind+km'!$AJ$1:$AJ$2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hind+km'!$AJ$3:$AJ$47</c:f>
            </c:numRef>
          </c:val>
        </c:ser>
        <c:ser>
          <c:idx val="8"/>
          <c:order val="8"/>
          <c:tx>
            <c:strRef>
              <c:f>'elanike veeteenuse hind+km'!$AK$1:$AK$2</c:f>
              <c:strCache>
                <c:ptCount val="1"/>
                <c:pt idx="0">
                  <c:v>tulu 1 m³ kohta koos abonenttasuga € 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2.7839999999999998</c:v>
                </c:pt>
                <c:pt idx="2">
                  <c:v>2.9790000000000001</c:v>
                </c:pt>
                <c:pt idx="3">
                  <c:v>1.5899999999999999</c:v>
                </c:pt>
                <c:pt idx="4">
                  <c:v>2.2783859640726929</c:v>
                </c:pt>
                <c:pt idx="5">
                  <c:v>2.62</c:v>
                </c:pt>
                <c:pt idx="6">
                  <c:v>2.5</c:v>
                </c:pt>
                <c:pt idx="7">
                  <c:v>1.68</c:v>
                </c:pt>
                <c:pt idx="8">
                  <c:v>2.7359999999999998</c:v>
                </c:pt>
                <c:pt idx="9">
                  <c:v>2.88</c:v>
                </c:pt>
                <c:pt idx="10">
                  <c:v>2.94</c:v>
                </c:pt>
                <c:pt idx="11">
                  <c:v>2.1500000000000004</c:v>
                </c:pt>
                <c:pt idx="12">
                  <c:v>3.3840000000000003</c:v>
                </c:pt>
                <c:pt idx="13">
                  <c:v>3.0300000000000002</c:v>
                </c:pt>
                <c:pt idx="14">
                  <c:v>3.6959999999999997</c:v>
                </c:pt>
                <c:pt idx="15">
                  <c:v>3.7800000000000002</c:v>
                </c:pt>
                <c:pt idx="16">
                  <c:v>3.051283510960519</c:v>
                </c:pt>
                <c:pt idx="17">
                  <c:v>2.33</c:v>
                </c:pt>
                <c:pt idx="18">
                  <c:v>3.036</c:v>
                </c:pt>
                <c:pt idx="19">
                  <c:v>2.3688000000000002</c:v>
                </c:pt>
                <c:pt idx="20">
                  <c:v>2.1360000000000001</c:v>
                </c:pt>
                <c:pt idx="21">
                  <c:v>2.39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1.9530000000000001</c:v>
                </c:pt>
                <c:pt idx="25">
                  <c:v>1.98</c:v>
                </c:pt>
                <c:pt idx="26">
                  <c:v>2.7359999999999998</c:v>
                </c:pt>
                <c:pt idx="27">
                  <c:v>1.6320000000000001</c:v>
                </c:pt>
                <c:pt idx="28">
                  <c:v>3.3719999999999999</c:v>
                </c:pt>
                <c:pt idx="29">
                  <c:v>2.08</c:v>
                </c:pt>
                <c:pt idx="30">
                  <c:v>2.42</c:v>
                </c:pt>
                <c:pt idx="31">
                  <c:v>1.8959999999999999</c:v>
                </c:pt>
                <c:pt idx="32">
                  <c:v>2.6760000000000002</c:v>
                </c:pt>
                <c:pt idx="33">
                  <c:v>2.46</c:v>
                </c:pt>
                <c:pt idx="34">
                  <c:v>2.2800000000000002</c:v>
                </c:pt>
                <c:pt idx="35">
                  <c:v>2.63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3.0960000000000001</c:v>
                </c:pt>
                <c:pt idx="39">
                  <c:v>3.84</c:v>
                </c:pt>
                <c:pt idx="40">
                  <c:v>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1904"/>
        <c:axId val="89533440"/>
      </c:barChart>
      <c:catAx>
        <c:axId val="8953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89533440"/>
        <c:crosses val="autoZero"/>
        <c:auto val="1"/>
        <c:lblAlgn val="ctr"/>
        <c:lblOffset val="100"/>
        <c:noMultiLvlLbl val="0"/>
      </c:catAx>
      <c:valAx>
        <c:axId val="8953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3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31.12.2013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hind+ab+km'!$AC$3:$AC$47</c:f>
            </c:numRef>
          </c:val>
        </c:ser>
        <c:ser>
          <c:idx val="1"/>
          <c:order val="1"/>
          <c:tx>
            <c:strRef>
              <c:f>'elanike veeteenuse hind+ab+km'!$AD$1:$AD$2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hind+ab+km'!$AD$3:$AD$47</c:f>
            </c:numRef>
          </c:val>
        </c:ser>
        <c:ser>
          <c:idx val="2"/>
          <c:order val="2"/>
          <c:tx>
            <c:strRef>
              <c:f>'elanike veeteenuse hind+ab+km'!$AE$1:$AE$2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hind+ab+km'!$AE$3:$AE$47</c:f>
            </c:numRef>
          </c:val>
        </c:ser>
        <c:ser>
          <c:idx val="3"/>
          <c:order val="3"/>
          <c:tx>
            <c:strRef>
              <c:f>'elanike veeteenuse hind+ab+km'!$AF$1:$AF$2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hind+ab+km'!$AF$3:$AF$47</c:f>
            </c:numRef>
          </c:val>
        </c:ser>
        <c:ser>
          <c:idx val="4"/>
          <c:order val="4"/>
          <c:tx>
            <c:strRef>
              <c:f>'elanike veeteenuse hind+ab+km'!$AG$1:$AG$2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hind+ab+km'!$AG$3:$AG$47</c:f>
            </c:numRef>
          </c:val>
        </c:ser>
        <c:ser>
          <c:idx val="5"/>
          <c:order val="5"/>
          <c:tx>
            <c:strRef>
              <c:f>'elanike veeteenuse hind+ab+km'!$AH$1:$AH$2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hind+ab+km'!$AH$3:$AH$47</c:f>
            </c:numRef>
          </c:val>
        </c:ser>
        <c:ser>
          <c:idx val="6"/>
          <c:order val="6"/>
          <c:tx>
            <c:strRef>
              <c:f>'elanike veeteenuse hind+ab+km'!$AI$1:$AI$2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hind+ab+km'!$AI$3:$AI$47</c:f>
            </c:numRef>
          </c:val>
        </c:ser>
        <c:ser>
          <c:idx val="7"/>
          <c:order val="7"/>
          <c:tx>
            <c:strRef>
              <c:f>'elanike veeteenuse hind+ab+km'!$AJ$1:$AJ$2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hind+ab+km'!$AJ$3:$AJ$47</c:f>
            </c:numRef>
          </c:val>
        </c:ser>
        <c:ser>
          <c:idx val="8"/>
          <c:order val="8"/>
          <c:tx>
            <c:strRef>
              <c:f>'elanike veeteenuse hind+ab+km'!$AK$1:$AK$2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hind+ab+km'!$AK$3:$AK$47</c:f>
            </c:numRef>
          </c:val>
        </c:ser>
        <c:ser>
          <c:idx val="9"/>
          <c:order val="9"/>
          <c:tx>
            <c:strRef>
              <c:f>'elanike veeteenuse hind+ab+km'!$AL$1:$AL$2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hind+ab+km'!$AL$3:$AL$47</c:f>
            </c:numRef>
          </c:val>
        </c:ser>
        <c:ser>
          <c:idx val="10"/>
          <c:order val="10"/>
          <c:tx>
            <c:strRef>
              <c:f>'elanike veeteenuse hind+ab+km'!$AM$1:$AM$2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hind+ab+km'!$AM$3:$AM$47</c:f>
            </c:numRef>
          </c:val>
        </c:ser>
        <c:ser>
          <c:idx val="11"/>
          <c:order val="11"/>
          <c:tx>
            <c:strRef>
              <c:f>'elanike veeteenuse hind+ab+km'!$AN$1:$AN$2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hind+ab+km'!$AN$3:$AN$47</c:f>
            </c:numRef>
          </c:val>
        </c:ser>
        <c:ser>
          <c:idx val="12"/>
          <c:order val="12"/>
          <c:tx>
            <c:strRef>
              <c:f>'elanike veeteenuse hind+ab+km'!$AO$1:$AO$2</c:f>
              <c:strCache>
                <c:ptCount val="1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hind+ab+km'!$AO$3:$AO$47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2.9061659002434093</c:v>
                </c:pt>
                <c:pt idx="2">
                  <c:v>2.9796</c:v>
                </c:pt>
                <c:pt idx="3">
                  <c:v>1.8822533704237858</c:v>
                </c:pt>
                <c:pt idx="4">
                  <c:v>2.2783859640726929</c:v>
                </c:pt>
                <c:pt idx="5">
                  <c:v>2.6160000000000001</c:v>
                </c:pt>
                <c:pt idx="6">
                  <c:v>2.4959999999999996</c:v>
                </c:pt>
                <c:pt idx="7">
                  <c:v>1.6951989618557772</c:v>
                </c:pt>
                <c:pt idx="8">
                  <c:v>2.7359999999999998</c:v>
                </c:pt>
                <c:pt idx="9">
                  <c:v>2.88</c:v>
                </c:pt>
                <c:pt idx="10">
                  <c:v>2.94</c:v>
                </c:pt>
                <c:pt idx="11">
                  <c:v>2.4284947277373981</c:v>
                </c:pt>
                <c:pt idx="12">
                  <c:v>3.5933204775022958</c:v>
                </c:pt>
                <c:pt idx="13">
                  <c:v>3.024</c:v>
                </c:pt>
                <c:pt idx="14">
                  <c:v>4.0173765446687373</c:v>
                </c:pt>
                <c:pt idx="15">
                  <c:v>3.8796498470384426</c:v>
                </c:pt>
                <c:pt idx="16">
                  <c:v>3.0655977530478848</c:v>
                </c:pt>
                <c:pt idx="17">
                  <c:v>2.3279999999999998</c:v>
                </c:pt>
                <c:pt idx="18">
                  <c:v>3.036</c:v>
                </c:pt>
                <c:pt idx="19">
                  <c:v>2.6227380620353591</c:v>
                </c:pt>
                <c:pt idx="20">
                  <c:v>2.1360000000000001</c:v>
                </c:pt>
                <c:pt idx="21">
                  <c:v>2.3879999999999999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1.9536</c:v>
                </c:pt>
                <c:pt idx="25">
                  <c:v>1.98</c:v>
                </c:pt>
                <c:pt idx="26">
                  <c:v>2.7359999999999998</c:v>
                </c:pt>
                <c:pt idx="27">
                  <c:v>1.6319999999999999</c:v>
                </c:pt>
                <c:pt idx="28">
                  <c:v>3.3719999999999999</c:v>
                </c:pt>
                <c:pt idx="29">
                  <c:v>2.0759999999999996</c:v>
                </c:pt>
                <c:pt idx="30">
                  <c:v>2.4239999999999999</c:v>
                </c:pt>
                <c:pt idx="31">
                  <c:v>1.8959999999999999</c:v>
                </c:pt>
                <c:pt idx="32">
                  <c:v>2.8327359964237919</c:v>
                </c:pt>
                <c:pt idx="33">
                  <c:v>2.4695999999999998</c:v>
                </c:pt>
                <c:pt idx="34">
                  <c:v>2.2800000000000002</c:v>
                </c:pt>
                <c:pt idx="35">
                  <c:v>2.6280000000000001</c:v>
                </c:pt>
                <c:pt idx="36">
                  <c:v>3.3479999999999999</c:v>
                </c:pt>
                <c:pt idx="37">
                  <c:v>2.8319999999999999</c:v>
                </c:pt>
                <c:pt idx="38">
                  <c:v>5.1321144592018326</c:v>
                </c:pt>
                <c:pt idx="39">
                  <c:v>3.84</c:v>
                </c:pt>
                <c:pt idx="40">
                  <c:v>2.1048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13440"/>
        <c:axId val="89614976"/>
      </c:barChart>
      <c:catAx>
        <c:axId val="8961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89614976"/>
        <c:crosses val="autoZero"/>
        <c:auto val="1"/>
        <c:lblAlgn val="ctr"/>
        <c:lblOffset val="100"/>
        <c:noMultiLvlLbl val="0"/>
      </c:catAx>
      <c:valAx>
        <c:axId val="8961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1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31.12.2013(ilma km-ta)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hind'!$B$3:$B$47</c:f>
            </c:numRef>
          </c:val>
        </c:ser>
        <c:ser>
          <c:idx val="1"/>
          <c:order val="1"/>
          <c:tx>
            <c:strRef>
              <c:f>'ettevõtete vee ja kanali hind'!$C$1:$C$2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hind'!$C$3:$C$47</c:f>
            </c:numRef>
          </c:val>
        </c:ser>
        <c:ser>
          <c:idx val="2"/>
          <c:order val="2"/>
          <c:tx>
            <c:strRef>
              <c:f>'ettevõtete vee ja kanali hind'!$D$1:$D$2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hind'!$D$3:$D$47</c:f>
            </c:numRef>
          </c:val>
        </c:ser>
        <c:ser>
          <c:idx val="3"/>
          <c:order val="3"/>
          <c:tx>
            <c:strRef>
              <c:f>'ettevõtete vee ja kanali hind'!$E$1:$E$2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hind'!$E$3:$E$47</c:f>
            </c:numRef>
          </c:val>
        </c:ser>
        <c:ser>
          <c:idx val="4"/>
          <c:order val="4"/>
          <c:tx>
            <c:strRef>
              <c:f>'ettevõtete vee ja kanali hind'!$F$1:$F$2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hind'!$F$3:$F$47</c:f>
            </c:numRef>
          </c:val>
        </c:ser>
        <c:ser>
          <c:idx val="5"/>
          <c:order val="5"/>
          <c:tx>
            <c:strRef>
              <c:f>'ettevõtete vee ja kanali hind'!$G$1:$G$2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hind'!$G$3:$G$47</c:f>
            </c:numRef>
          </c:val>
        </c:ser>
        <c:ser>
          <c:idx val="6"/>
          <c:order val="6"/>
          <c:tx>
            <c:strRef>
              <c:f>'ettevõtete vee ja kanali hind'!$H$1:$H$2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hind'!$H$3:$H$47</c:f>
            </c:numRef>
          </c:val>
        </c:ser>
        <c:ser>
          <c:idx val="7"/>
          <c:order val="7"/>
          <c:tx>
            <c:strRef>
              <c:f>'ettevõtete vee ja kanali hind'!$I$1:$I$2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hind'!$I$3:$I$47</c:f>
            </c:numRef>
          </c:val>
        </c:ser>
        <c:ser>
          <c:idx val="8"/>
          <c:order val="8"/>
          <c:tx>
            <c:strRef>
              <c:f>'ettevõtete vee ja kanali hind'!$J$1:$J$2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hind'!$J$3:$J$47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1.02</c:v>
                </c:pt>
                <c:pt idx="2">
                  <c:v>1.2809999999999999</c:v>
                </c:pt>
                <c:pt idx="3">
                  <c:v>0.80158808497570699</c:v>
                </c:pt>
                <c:pt idx="4">
                  <c:v>1.05</c:v>
                </c:pt>
                <c:pt idx="5">
                  <c:v>0.95</c:v>
                </c:pt>
                <c:pt idx="6">
                  <c:v>0.72</c:v>
                </c:pt>
                <c:pt idx="7">
                  <c:v>0.98</c:v>
                </c:pt>
                <c:pt idx="8">
                  <c:v>0.8</c:v>
                </c:pt>
                <c:pt idx="9">
                  <c:v>1.21</c:v>
                </c:pt>
                <c:pt idx="10">
                  <c:v>0.88</c:v>
                </c:pt>
                <c:pt idx="11">
                  <c:v>1.68</c:v>
                </c:pt>
                <c:pt idx="12">
                  <c:v>1.06</c:v>
                </c:pt>
                <c:pt idx="13">
                  <c:v>1</c:v>
                </c:pt>
                <c:pt idx="14">
                  <c:v>1.4</c:v>
                </c:pt>
                <c:pt idx="15">
                  <c:v>0.94208393612571906</c:v>
                </c:pt>
                <c:pt idx="16">
                  <c:v>0.8</c:v>
                </c:pt>
                <c:pt idx="17">
                  <c:v>1.1100000000000001</c:v>
                </c:pt>
                <c:pt idx="18">
                  <c:v>0.76200000000000001</c:v>
                </c:pt>
                <c:pt idx="19">
                  <c:v>1.28</c:v>
                </c:pt>
                <c:pt idx="20">
                  <c:v>0.75</c:v>
                </c:pt>
                <c:pt idx="21">
                  <c:v>1.258</c:v>
                </c:pt>
                <c:pt idx="22">
                  <c:v>0.9</c:v>
                </c:pt>
                <c:pt idx="23">
                  <c:v>0.875</c:v>
                </c:pt>
                <c:pt idx="24">
                  <c:v>0.71</c:v>
                </c:pt>
                <c:pt idx="25">
                  <c:v>1.29</c:v>
                </c:pt>
                <c:pt idx="26">
                  <c:v>0.89</c:v>
                </c:pt>
                <c:pt idx="27">
                  <c:v>1.87</c:v>
                </c:pt>
                <c:pt idx="28">
                  <c:v>2.3199999999999998</c:v>
                </c:pt>
                <c:pt idx="29">
                  <c:v>1.05</c:v>
                </c:pt>
                <c:pt idx="30">
                  <c:v>0.57999999999999996</c:v>
                </c:pt>
                <c:pt idx="31">
                  <c:v>0.91</c:v>
                </c:pt>
                <c:pt idx="32">
                  <c:v>0.70399999999999996</c:v>
                </c:pt>
                <c:pt idx="33">
                  <c:v>1.06</c:v>
                </c:pt>
                <c:pt idx="34">
                  <c:v>1.01</c:v>
                </c:pt>
                <c:pt idx="35">
                  <c:v>0.88</c:v>
                </c:pt>
                <c:pt idx="36">
                  <c:v>0.81</c:v>
                </c:pt>
                <c:pt idx="37">
                  <c:v>0.93</c:v>
                </c:pt>
                <c:pt idx="38">
                  <c:v>1.47</c:v>
                </c:pt>
                <c:pt idx="39">
                  <c:v>0.76800000000000002</c:v>
                </c:pt>
              </c:numCache>
            </c:numRef>
          </c:val>
        </c:ser>
        <c:ser>
          <c:idx val="9"/>
          <c:order val="9"/>
          <c:tx>
            <c:strRef>
              <c:f>'ettevõtete vee ja kanali hind'!$K$1:$K$2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hind'!$K$3:$K$47</c:f>
            </c:numRef>
          </c:val>
        </c:ser>
        <c:ser>
          <c:idx val="10"/>
          <c:order val="10"/>
          <c:tx>
            <c:strRef>
              <c:f>'ettevõtete vee ja kanali hind'!$L$1:$L$2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AS**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hind'!$L$3:$L$47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1.3</c:v>
                </c:pt>
                <c:pt idx="2">
                  <c:v>1.5669999999999999</c:v>
                </c:pt>
                <c:pt idx="3">
                  <c:v>1.5855567017560313</c:v>
                </c:pt>
                <c:pt idx="4">
                  <c:v>1.56</c:v>
                </c:pt>
                <c:pt idx="5">
                  <c:v>1.1299999999999999</c:v>
                </c:pt>
                <c:pt idx="6">
                  <c:v>0.85</c:v>
                </c:pt>
                <c:pt idx="7">
                  <c:v>1.3</c:v>
                </c:pt>
                <c:pt idx="8">
                  <c:v>1.6</c:v>
                </c:pt>
                <c:pt idx="9">
                  <c:v>1.33</c:v>
                </c:pt>
                <c:pt idx="10">
                  <c:v>0.91</c:v>
                </c:pt>
                <c:pt idx="11">
                  <c:v>2.71</c:v>
                </c:pt>
                <c:pt idx="12">
                  <c:v>1.97</c:v>
                </c:pt>
                <c:pt idx="13">
                  <c:v>2.08</c:v>
                </c:pt>
                <c:pt idx="14">
                  <c:v>1.75</c:v>
                </c:pt>
                <c:pt idx="15">
                  <c:v>2.1554533217116836</c:v>
                </c:pt>
                <c:pt idx="16">
                  <c:v>1.1399999999999999</c:v>
                </c:pt>
                <c:pt idx="17">
                  <c:v>1.42</c:v>
                </c:pt>
                <c:pt idx="18">
                  <c:v>1.6990000000000001</c:v>
                </c:pt>
                <c:pt idx="19">
                  <c:v>1.28</c:v>
                </c:pt>
                <c:pt idx="20">
                  <c:v>1.24</c:v>
                </c:pt>
                <c:pt idx="21">
                  <c:v>1.4710000000000001</c:v>
                </c:pt>
                <c:pt idx="22">
                  <c:v>1.38</c:v>
                </c:pt>
                <c:pt idx="23">
                  <c:v>0.753</c:v>
                </c:pt>
                <c:pt idx="24">
                  <c:v>0.94</c:v>
                </c:pt>
                <c:pt idx="25">
                  <c:v>2.06</c:v>
                </c:pt>
                <c:pt idx="26">
                  <c:v>0.75</c:v>
                </c:pt>
                <c:pt idx="27">
                  <c:v>2.82</c:v>
                </c:pt>
                <c:pt idx="28">
                  <c:v>1.72</c:v>
                </c:pt>
                <c:pt idx="29">
                  <c:v>1.33</c:v>
                </c:pt>
                <c:pt idx="30">
                  <c:v>1</c:v>
                </c:pt>
                <c:pt idx="31">
                  <c:v>1.32</c:v>
                </c:pt>
                <c:pt idx="32">
                  <c:v>1.3540000000000001</c:v>
                </c:pt>
                <c:pt idx="33">
                  <c:v>1.1299999999999999</c:v>
                </c:pt>
                <c:pt idx="34">
                  <c:v>1.18</c:v>
                </c:pt>
                <c:pt idx="35">
                  <c:v>1.91</c:v>
                </c:pt>
                <c:pt idx="36">
                  <c:v>1.55</c:v>
                </c:pt>
                <c:pt idx="37">
                  <c:v>1.65</c:v>
                </c:pt>
                <c:pt idx="38">
                  <c:v>2.2000000000000002</c:v>
                </c:pt>
                <c:pt idx="39">
                  <c:v>0.98599999999999999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85056"/>
        <c:axId val="91090944"/>
      </c:barChart>
      <c:catAx>
        <c:axId val="9108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090944"/>
        <c:crosses val="autoZero"/>
        <c:auto val="1"/>
        <c:lblAlgn val="ctr"/>
        <c:lblOffset val="100"/>
        <c:noMultiLvlLbl val="0"/>
      </c:catAx>
      <c:valAx>
        <c:axId val="9109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8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01.01.2013-31.12.2013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müügist'!$AC$3:$AC$47</c:f>
            </c:numRef>
          </c:val>
        </c:ser>
        <c:ser>
          <c:idx val="1"/>
          <c:order val="1"/>
          <c:tx>
            <c:strRef>
              <c:f>'tulu 1m3 vee müügist'!$AD$1:$AD$2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müügist'!$AD$3:$AD$47</c:f>
            </c:numRef>
          </c:val>
        </c:ser>
        <c:ser>
          <c:idx val="2"/>
          <c:order val="2"/>
          <c:tx>
            <c:strRef>
              <c:f>'tulu 1m3 vee müügist'!$AE$1:$AE$2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müügist'!$AE$3:$AE$47</c:f>
            </c:numRef>
          </c:val>
        </c:ser>
        <c:ser>
          <c:idx val="3"/>
          <c:order val="3"/>
          <c:tx>
            <c:strRef>
              <c:f>'tulu 1m3 vee müügist'!$AF$1:$AF$2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müügist'!$AF$3:$AF$47</c:f>
            </c:numRef>
          </c:val>
        </c:ser>
        <c:ser>
          <c:idx val="4"/>
          <c:order val="4"/>
          <c:tx>
            <c:strRef>
              <c:f>'tulu 1m3 vee müügist'!$AG$1:$AG$2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müügist'!$AG$3:$AG$47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1.0148965683613775</c:v>
                </c:pt>
                <c:pt idx="2">
                  <c:v>0.97705995889468089</c:v>
                </c:pt>
                <c:pt idx="3">
                  <c:v>0.87293481789546645</c:v>
                </c:pt>
                <c:pt idx="4">
                  <c:v>0.79926064493140914</c:v>
                </c:pt>
                <c:pt idx="5">
                  <c:v>0.8800110081643886</c:v>
                </c:pt>
                <c:pt idx="6">
                  <c:v>0.75166273709399301</c:v>
                </c:pt>
                <c:pt idx="7">
                  <c:v>0.61562194458389508</c:v>
                </c:pt>
                <c:pt idx="8">
                  <c:v>0.97995502102278276</c:v>
                </c:pt>
                <c:pt idx="9">
                  <c:v>0.7504168011186404</c:v>
                </c:pt>
                <c:pt idx="10">
                  <c:v>1.1510149141226511</c:v>
                </c:pt>
                <c:pt idx="11">
                  <c:v>0.99592100862332233</c:v>
                </c:pt>
                <c:pt idx="12">
                  <c:v>1.3144322007958371</c:v>
                </c:pt>
                <c:pt idx="13">
                  <c:v>0.87876293637989888</c:v>
                </c:pt>
                <c:pt idx="14">
                  <c:v>1.0967482704805385</c:v>
                </c:pt>
                <c:pt idx="15">
                  <c:v>0.83575983192657843</c:v>
                </c:pt>
                <c:pt idx="16">
                  <c:v>0.88329472847370116</c:v>
                </c:pt>
                <c:pt idx="17">
                  <c:v>0.78255887533991209</c:v>
                </c:pt>
                <c:pt idx="18">
                  <c:v>1.1099996126969021</c:v>
                </c:pt>
                <c:pt idx="19">
                  <c:v>0.86701956540812453</c:v>
                </c:pt>
                <c:pt idx="20">
                  <c:v>0.89000208413969673</c:v>
                </c:pt>
                <c:pt idx="21">
                  <c:v>0.75641343712275733</c:v>
                </c:pt>
                <c:pt idx="22">
                  <c:v>0.96633945005298694</c:v>
                </c:pt>
                <c:pt idx="23">
                  <c:v>0.62304922657065209</c:v>
                </c:pt>
                <c:pt idx="24">
                  <c:v>0.87500030282695018</c:v>
                </c:pt>
                <c:pt idx="25">
                  <c:v>0.72655553390375971</c:v>
                </c:pt>
                <c:pt idx="26">
                  <c:v>1.1265659995665054</c:v>
                </c:pt>
                <c:pt idx="27">
                  <c:v>0.76040346671066172</c:v>
                </c:pt>
                <c:pt idx="28">
                  <c:v>1.0389219715396014</c:v>
                </c:pt>
                <c:pt idx="29">
                  <c:v>0.95009484897125351</c:v>
                </c:pt>
                <c:pt idx="30">
                  <c:v>0.89199263223542047</c:v>
                </c:pt>
                <c:pt idx="31">
                  <c:v>0.58056599840270218</c:v>
                </c:pt>
                <c:pt idx="32">
                  <c:v>0.97959471953975752</c:v>
                </c:pt>
                <c:pt idx="33">
                  <c:v>0.70400613552287283</c:v>
                </c:pt>
                <c:pt idx="34">
                  <c:v>0.79790581029515384</c:v>
                </c:pt>
                <c:pt idx="35">
                  <c:v>1.0083588542604938</c:v>
                </c:pt>
                <c:pt idx="36">
                  <c:v>0.87886288027576243</c:v>
                </c:pt>
                <c:pt idx="37">
                  <c:v>0.78114319387153808</c:v>
                </c:pt>
                <c:pt idx="38">
                  <c:v>1.6481551512673753</c:v>
                </c:pt>
                <c:pt idx="39">
                  <c:v>1.2502995948507416</c:v>
                </c:pt>
                <c:pt idx="40">
                  <c:v>0.76284743375154584</c:v>
                </c:pt>
              </c:numCache>
            </c:numRef>
          </c:val>
        </c:ser>
        <c:ser>
          <c:idx val="5"/>
          <c:order val="5"/>
          <c:tx>
            <c:strRef>
              <c:f>'tulu 1m3 vee müügist'!$AH$1:$AH$2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müügist'!$AH$3:$AH$47</c:f>
            </c:numRef>
          </c:val>
        </c:ser>
        <c:ser>
          <c:idx val="6"/>
          <c:order val="6"/>
          <c:tx>
            <c:strRef>
              <c:f>'tulu 1m3 vee müügist'!$AI$1:$AI$2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0.96312880430980208</c:v>
                </c:pt>
                <c:pt idx="2">
                  <c:v>0.97796332543774545</c:v>
                </c:pt>
                <c:pt idx="3">
                  <c:v>0</c:v>
                </c:pt>
                <c:pt idx="4">
                  <c:v>0.80158808497570699</c:v>
                </c:pt>
                <c:pt idx="5">
                  <c:v>1.0572793806326739</c:v>
                </c:pt>
                <c:pt idx="6">
                  <c:v>0.9480074275103556</c:v>
                </c:pt>
                <c:pt idx="7">
                  <c:v>0.82797896789470016</c:v>
                </c:pt>
                <c:pt idx="8">
                  <c:v>0.98036257705412655</c:v>
                </c:pt>
                <c:pt idx="9">
                  <c:v>0.74894907908992414</c:v>
                </c:pt>
                <c:pt idx="10">
                  <c:v>1.2099916443115353</c:v>
                </c:pt>
                <c:pt idx="11">
                  <c:v>0.96429450517628335</c:v>
                </c:pt>
                <c:pt idx="12">
                  <c:v>1.7368780339805823</c:v>
                </c:pt>
                <c:pt idx="13">
                  <c:v>1.0520537573348476</c:v>
                </c:pt>
                <c:pt idx="14">
                  <c:v>1.1025974965632011</c:v>
                </c:pt>
                <c:pt idx="15">
                  <c:v>2.6658601672300297</c:v>
                </c:pt>
                <c:pt idx="16">
                  <c:v>0.94347921480435237</c:v>
                </c:pt>
                <c:pt idx="17">
                  <c:v>0.8396981652430382</c:v>
                </c:pt>
                <c:pt idx="18">
                  <c:v>1.1100129955558409</c:v>
                </c:pt>
                <c:pt idx="19">
                  <c:v>0.92907484989186173</c:v>
                </c:pt>
                <c:pt idx="20">
                  <c:v>1.2809333115397188</c:v>
                </c:pt>
                <c:pt idx="21">
                  <c:v>0.66466648751770052</c:v>
                </c:pt>
                <c:pt idx="22">
                  <c:v>1.0652110625909752</c:v>
                </c:pt>
                <c:pt idx="23">
                  <c:v>0.89580654319544406</c:v>
                </c:pt>
                <c:pt idx="24">
                  <c:v>0.8749985555645432</c:v>
                </c:pt>
                <c:pt idx="25">
                  <c:v>0.71600666410354996</c:v>
                </c:pt>
                <c:pt idx="26">
                  <c:v>1.2903412444022728</c:v>
                </c:pt>
                <c:pt idx="27">
                  <c:v>0.89000260010400423</c:v>
                </c:pt>
                <c:pt idx="28">
                  <c:v>1.8084217293474767</c:v>
                </c:pt>
                <c:pt idx="29">
                  <c:v>2.3202542744410346</c:v>
                </c:pt>
                <c:pt idx="30">
                  <c:v>1.0500018142893428</c:v>
                </c:pt>
                <c:pt idx="31">
                  <c:v>0.58050529656631</c:v>
                </c:pt>
                <c:pt idx="32">
                  <c:v>0.92616967811415585</c:v>
                </c:pt>
                <c:pt idx="33">
                  <c:v>0.70397422126745435</c:v>
                </c:pt>
                <c:pt idx="34">
                  <c:v>0.94913135539171922</c:v>
                </c:pt>
                <c:pt idx="35">
                  <c:v>1.0082426640290141</c:v>
                </c:pt>
                <c:pt idx="36">
                  <c:v>0.88003893259793975</c:v>
                </c:pt>
                <c:pt idx="37">
                  <c:v>0.78241422571319486</c:v>
                </c:pt>
                <c:pt idx="38">
                  <c:v>1.0069896360568811</c:v>
                </c:pt>
                <c:pt idx="39">
                  <c:v>1.5551976132477445</c:v>
                </c:pt>
                <c:pt idx="40">
                  <c:v>0.7641306953130107</c:v>
                </c:pt>
              </c:numCache>
            </c:numRef>
          </c:val>
        </c:ser>
        <c:ser>
          <c:idx val="7"/>
          <c:order val="7"/>
          <c:tx>
            <c:strRef>
              <c:f>'tulu 1m3 vee müügist'!$AJ$1:$AJ$2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vee müügist'!$AJ$3:$AJ$47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39488"/>
        <c:axId val="100641024"/>
      </c:barChart>
      <c:catAx>
        <c:axId val="1006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641024"/>
        <c:crosses val="autoZero"/>
        <c:auto val="1"/>
        <c:lblAlgn val="ctr"/>
        <c:lblOffset val="100"/>
        <c:noMultiLvlLbl val="0"/>
      </c:catAx>
      <c:valAx>
        <c:axId val="10064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39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01.01.2013-31.12.2013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'!$AC$3:$AC$47</c:f>
            </c:numRef>
          </c:val>
        </c:ser>
        <c:ser>
          <c:idx val="1"/>
          <c:order val="1"/>
          <c:tx>
            <c:strRef>
              <c:f>'tulu 1m3 kanali müügist 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'!$AD$3:$AD$47</c:f>
            </c:numRef>
          </c:val>
        </c:ser>
        <c:ser>
          <c:idx val="2"/>
          <c:order val="2"/>
          <c:tx>
            <c:strRef>
              <c:f>'tulu 1m3 kanali müügist 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'!$AE$3:$AE$47</c:f>
            </c:numRef>
          </c:val>
        </c:ser>
        <c:ser>
          <c:idx val="3"/>
          <c:order val="3"/>
          <c:tx>
            <c:strRef>
              <c:f>'tulu 1m3 kanali müügist 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'!$AF$3:$AF$47</c:f>
            </c:numRef>
          </c:val>
        </c:ser>
        <c:ser>
          <c:idx val="4"/>
          <c:order val="4"/>
          <c:tx>
            <c:strRef>
              <c:f>'tulu 1m3 kanali müügist 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'!$AG$3:$AG$47</c:f>
            </c:numRef>
          </c:val>
        </c:ser>
        <c:ser>
          <c:idx val="5"/>
          <c:order val="5"/>
          <c:tx>
            <c:strRef>
              <c:f>'tulu 1m3 kanali müügist 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'!$AH$3:$AH$47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1.1609792036435485</c:v>
                </c:pt>
                <c:pt idx="2">
                  <c:v>1.2097182786392087</c:v>
                </c:pt>
                <c:pt idx="3">
                  <c:v>0.70270194726544299</c:v>
                </c:pt>
                <c:pt idx="4">
                  <c:v>1.0993943251291682</c:v>
                </c:pt>
                <c:pt idx="5">
                  <c:v>1.2995174767565023</c:v>
                </c:pt>
                <c:pt idx="6">
                  <c:v>1.052679733962065</c:v>
                </c:pt>
                <c:pt idx="7">
                  <c:v>0.79726801345103593</c:v>
                </c:pt>
                <c:pt idx="8">
                  <c:v>1.2999909470236282</c:v>
                </c:pt>
                <c:pt idx="9">
                  <c:v>1.5352479701558042</c:v>
                </c:pt>
                <c:pt idx="10">
                  <c:v>1.3014598625325289</c:v>
                </c:pt>
                <c:pt idx="11">
                  <c:v>1.0278087884433724</c:v>
                </c:pt>
                <c:pt idx="12">
                  <c:v>1.6800016245633986</c:v>
                </c:pt>
                <c:pt idx="13">
                  <c:v>1.6362851717590197</c:v>
                </c:pt>
                <c:pt idx="14">
                  <c:v>2.240148181298327</c:v>
                </c:pt>
                <c:pt idx="15">
                  <c:v>0.92921182925197376</c:v>
                </c:pt>
                <c:pt idx="16">
                  <c:v>1.6713700657328698</c:v>
                </c:pt>
                <c:pt idx="17">
                  <c:v>1.0979938729123431</c:v>
                </c:pt>
                <c:pt idx="18">
                  <c:v>1.4200012792631442</c:v>
                </c:pt>
                <c:pt idx="19">
                  <c:v>1.3185255341718443</c:v>
                </c:pt>
                <c:pt idx="20">
                  <c:v>0.89000213511312143</c:v>
                </c:pt>
                <c:pt idx="21">
                  <c:v>1.247662016826298</c:v>
                </c:pt>
                <c:pt idx="22">
                  <c:v>1.2099363686618601</c:v>
                </c:pt>
                <c:pt idx="23">
                  <c:v>1.2206466730279131</c:v>
                </c:pt>
                <c:pt idx="24">
                  <c:v>0.75300033703419678</c:v>
                </c:pt>
                <c:pt idx="25">
                  <c:v>0.91482088886375501</c:v>
                </c:pt>
                <c:pt idx="26">
                  <c:v>1.1519688674889519</c:v>
                </c:pt>
                <c:pt idx="27">
                  <c:v>0.58264960012366029</c:v>
                </c:pt>
                <c:pt idx="28">
                  <c:v>1.5695310415099832</c:v>
                </c:pt>
                <c:pt idx="29">
                  <c:v>0.78002203452074914</c:v>
                </c:pt>
                <c:pt idx="30">
                  <c:v>1.1250537669986433</c:v>
                </c:pt>
                <c:pt idx="31">
                  <c:v>1.0000690399988164</c:v>
                </c:pt>
                <c:pt idx="32">
                  <c:v>1.3810247747747748</c:v>
                </c:pt>
                <c:pt idx="33">
                  <c:v>1.3540019354686432</c:v>
                </c:pt>
                <c:pt idx="34">
                  <c:v>0.9019212614497486</c:v>
                </c:pt>
                <c:pt idx="35">
                  <c:v>1.1750632993572681</c:v>
                </c:pt>
                <c:pt idx="36">
                  <c:v>1.8764695395005926</c:v>
                </c:pt>
                <c:pt idx="37">
                  <c:v>1.0969863668978712</c:v>
                </c:pt>
                <c:pt idx="38">
                  <c:v>2.6295130838025833</c:v>
                </c:pt>
                <c:pt idx="39">
                  <c:v>1.8583505958573638</c:v>
                </c:pt>
                <c:pt idx="40">
                  <c:v>0.98108400138722673</c:v>
                </c:pt>
              </c:numCache>
            </c:numRef>
          </c:val>
        </c:ser>
        <c:ser>
          <c:idx val="6"/>
          <c:order val="6"/>
          <c:tx>
            <c:strRef>
              <c:f>'tulu 1m3 kanali müügist '!$AI$1:$AI$2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'!$AI$3:$AI$47</c:f>
            </c:numRef>
          </c:val>
        </c:ser>
        <c:ser>
          <c:idx val="7"/>
          <c:order val="7"/>
          <c:tx>
            <c:strRef>
              <c:f>'tulu 1m3 kanali müügist 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5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'tulu 1m3 kanali müügist 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1.1370061307901906</c:v>
                </c:pt>
                <c:pt idx="2">
                  <c:v>1.3363735053156216</c:v>
                </c:pt>
                <c:pt idx="3">
                  <c:v>0</c:v>
                </c:pt>
                <c:pt idx="4">
                  <c:v>1.5855567017560313</c:v>
                </c:pt>
                <c:pt idx="5">
                  <c:v>1.6728592782404441</c:v>
                </c:pt>
                <c:pt idx="6">
                  <c:v>1.1304466443214591</c:v>
                </c:pt>
                <c:pt idx="7">
                  <c:v>0.84555660819095524</c:v>
                </c:pt>
                <c:pt idx="8">
                  <c:v>1.2675589687328579</c:v>
                </c:pt>
                <c:pt idx="9">
                  <c:v>1.5322377576038699</c:v>
                </c:pt>
                <c:pt idx="10">
                  <c:v>1.3282799335129247</c:v>
                </c:pt>
                <c:pt idx="11">
                  <c:v>1.2717507659370269</c:v>
                </c:pt>
                <c:pt idx="12">
                  <c:v>2.7099945385035502</c:v>
                </c:pt>
                <c:pt idx="13">
                  <c:v>2.1104505478307867</c:v>
                </c:pt>
                <c:pt idx="14">
                  <c:v>2.2446835336639488</c:v>
                </c:pt>
                <c:pt idx="15">
                  <c:v>3.864582732568199</c:v>
                </c:pt>
                <c:pt idx="16">
                  <c:v>2.1563558906808464</c:v>
                </c:pt>
                <c:pt idx="17">
                  <c:v>1.39174732552216</c:v>
                </c:pt>
                <c:pt idx="18">
                  <c:v>1.4199890133670701</c:v>
                </c:pt>
                <c:pt idx="19">
                  <c:v>1.8736818297475333</c:v>
                </c:pt>
                <c:pt idx="20">
                  <c:v>1.3201457905109024</c:v>
                </c:pt>
                <c:pt idx="21">
                  <c:v>1.1164363755000353</c:v>
                </c:pt>
                <c:pt idx="22">
                  <c:v>1.4993947627382849</c:v>
                </c:pt>
                <c:pt idx="23">
                  <c:v>1.3331858036579385</c:v>
                </c:pt>
                <c:pt idx="24">
                  <c:v>0.76784312751820416</c:v>
                </c:pt>
                <c:pt idx="25">
                  <c:v>0.93647970303294481</c:v>
                </c:pt>
                <c:pt idx="26">
                  <c:v>2.0266605749965496</c:v>
                </c:pt>
                <c:pt idx="27">
                  <c:v>0.86638174732964102</c:v>
                </c:pt>
                <c:pt idx="28">
                  <c:v>3.6493313521545323</c:v>
                </c:pt>
                <c:pt idx="29">
                  <c:v>1.7225386493083807</c:v>
                </c:pt>
                <c:pt idx="30">
                  <c:v>1.3250312247446918</c:v>
                </c:pt>
                <c:pt idx="31">
                  <c:v>1.3209532140613243</c:v>
                </c:pt>
                <c:pt idx="32">
                  <c:v>1.3253056250737039</c:v>
                </c:pt>
                <c:pt idx="33">
                  <c:v>1.3539802530083307</c:v>
                </c:pt>
                <c:pt idx="34">
                  <c:v>1.0534796565410585</c:v>
                </c:pt>
                <c:pt idx="35">
                  <c:v>1.1749381772402319</c:v>
                </c:pt>
                <c:pt idx="36">
                  <c:v>1.105309090909091</c:v>
                </c:pt>
                <c:pt idx="37">
                  <c:v>1.1022935995855507</c:v>
                </c:pt>
                <c:pt idx="38">
                  <c:v>1.7124713521772346</c:v>
                </c:pt>
                <c:pt idx="39">
                  <c:v>1.9084092014733478</c:v>
                </c:pt>
                <c:pt idx="40">
                  <c:v>1.3369406896176201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77728"/>
        <c:axId val="100379264"/>
      </c:barChart>
      <c:catAx>
        <c:axId val="10037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379264"/>
        <c:crosses val="autoZero"/>
        <c:auto val="1"/>
        <c:lblAlgn val="ctr"/>
        <c:lblOffset val="100"/>
        <c:noMultiLvlLbl val="0"/>
      </c:catAx>
      <c:valAx>
        <c:axId val="10037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7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31.12.2013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'!$AO$3:$AO$43</c:f>
              <c:strCache>
                <c:ptCount val="41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</c:strCache>
            </c:strRef>
          </c:cat>
          <c:val>
            <c:numRef>
              <c:f>'graafik 1 '!$AP$3:$AP$43</c:f>
              <c:numCache>
                <c:formatCode>0.00</c:formatCode>
                <c:ptCount val="41"/>
                <c:pt idx="1">
                  <c:v>2.7839999999999998</c:v>
                </c:pt>
                <c:pt idx="2">
                  <c:v>2.9790000000000001</c:v>
                </c:pt>
                <c:pt idx="3">
                  <c:v>1.5899999999999999</c:v>
                </c:pt>
                <c:pt idx="4">
                  <c:v>2.2783859640726929</c:v>
                </c:pt>
                <c:pt idx="5">
                  <c:v>2.62</c:v>
                </c:pt>
                <c:pt idx="6">
                  <c:v>2.5</c:v>
                </c:pt>
                <c:pt idx="7">
                  <c:v>1.68</c:v>
                </c:pt>
                <c:pt idx="8">
                  <c:v>2.7359999999999998</c:v>
                </c:pt>
                <c:pt idx="9">
                  <c:v>2.88</c:v>
                </c:pt>
                <c:pt idx="10">
                  <c:v>2.94</c:v>
                </c:pt>
                <c:pt idx="11">
                  <c:v>2.1500000000000004</c:v>
                </c:pt>
                <c:pt idx="12">
                  <c:v>3.3840000000000003</c:v>
                </c:pt>
                <c:pt idx="13">
                  <c:v>3.0300000000000002</c:v>
                </c:pt>
                <c:pt idx="14">
                  <c:v>3.6959999999999997</c:v>
                </c:pt>
                <c:pt idx="15">
                  <c:v>3.7800000000000002</c:v>
                </c:pt>
                <c:pt idx="16">
                  <c:v>3.051283510960519</c:v>
                </c:pt>
                <c:pt idx="17">
                  <c:v>2.33</c:v>
                </c:pt>
                <c:pt idx="18">
                  <c:v>3.036</c:v>
                </c:pt>
                <c:pt idx="19">
                  <c:v>2.3688000000000002</c:v>
                </c:pt>
                <c:pt idx="20">
                  <c:v>2.1360000000000001</c:v>
                </c:pt>
                <c:pt idx="21">
                  <c:v>2.39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1.9530000000000001</c:v>
                </c:pt>
                <c:pt idx="25">
                  <c:v>1.98</c:v>
                </c:pt>
                <c:pt idx="26">
                  <c:v>2.7359999999999998</c:v>
                </c:pt>
                <c:pt idx="27">
                  <c:v>1.6320000000000001</c:v>
                </c:pt>
                <c:pt idx="28">
                  <c:v>3.3719999999999999</c:v>
                </c:pt>
                <c:pt idx="29">
                  <c:v>2.08</c:v>
                </c:pt>
                <c:pt idx="30">
                  <c:v>2.42</c:v>
                </c:pt>
                <c:pt idx="31">
                  <c:v>1.8959999999999999</c:v>
                </c:pt>
                <c:pt idx="32">
                  <c:v>2.6760000000000002</c:v>
                </c:pt>
                <c:pt idx="33">
                  <c:v>2.46</c:v>
                </c:pt>
                <c:pt idx="34">
                  <c:v>2.2800000000000002</c:v>
                </c:pt>
                <c:pt idx="35">
                  <c:v>2.63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3.0960000000000001</c:v>
                </c:pt>
                <c:pt idx="39">
                  <c:v>3.84</c:v>
                </c:pt>
                <c:pt idx="40">
                  <c:v>2.11</c:v>
                </c:pt>
              </c:numCache>
            </c:numRef>
          </c:val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'!$AO$3:$AO$43</c:f>
              <c:strCache>
                <c:ptCount val="41"/>
                <c:pt idx="0">
                  <c:v>31.12.2013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AS**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OÜ*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</c:strCache>
            </c:strRef>
          </c:cat>
          <c:val>
            <c:numRef>
              <c:f>'graafik 1 '!$AQ$3:$AQ$43</c:f>
              <c:numCache>
                <c:formatCode>0.00</c:formatCode>
                <c:ptCount val="41"/>
                <c:pt idx="1">
                  <c:v>2.7839999999999998</c:v>
                </c:pt>
                <c:pt idx="2">
                  <c:v>3.4169999999999998</c:v>
                </c:pt>
                <c:pt idx="3">
                  <c:v>0</c:v>
                </c:pt>
                <c:pt idx="4">
                  <c:v>2.8645737440780858</c:v>
                </c:pt>
                <c:pt idx="5">
                  <c:v>3.13</c:v>
                </c:pt>
                <c:pt idx="6">
                  <c:v>2.5</c:v>
                </c:pt>
                <c:pt idx="7">
                  <c:v>1.8839999999999999</c:v>
                </c:pt>
                <c:pt idx="8">
                  <c:v>2.7359999999999998</c:v>
                </c:pt>
                <c:pt idx="9">
                  <c:v>2.88</c:v>
                </c:pt>
                <c:pt idx="10">
                  <c:v>3.0460000000000003</c:v>
                </c:pt>
                <c:pt idx="11">
                  <c:v>2.1500000000000004</c:v>
                </c:pt>
                <c:pt idx="12">
                  <c:v>5.2679999999999998</c:v>
                </c:pt>
                <c:pt idx="13">
                  <c:v>3.63</c:v>
                </c:pt>
                <c:pt idx="14">
                  <c:v>3.6959999999999997</c:v>
                </c:pt>
                <c:pt idx="15">
                  <c:v>3.7800000000000002</c:v>
                </c:pt>
                <c:pt idx="16">
                  <c:v>3.7170447094048829</c:v>
                </c:pt>
                <c:pt idx="17">
                  <c:v>2.33</c:v>
                </c:pt>
                <c:pt idx="18">
                  <c:v>3.036</c:v>
                </c:pt>
                <c:pt idx="19">
                  <c:v>2.9532000000000003</c:v>
                </c:pt>
                <c:pt idx="20">
                  <c:v>3.0720000000000001</c:v>
                </c:pt>
                <c:pt idx="21">
                  <c:v>2.39</c:v>
                </c:pt>
                <c:pt idx="22">
                  <c:v>3.274</c:v>
                </c:pt>
                <c:pt idx="23">
                  <c:v>2.7359999999999998</c:v>
                </c:pt>
                <c:pt idx="24">
                  <c:v>1.9530000000000001</c:v>
                </c:pt>
                <c:pt idx="25">
                  <c:v>1.98</c:v>
                </c:pt>
                <c:pt idx="26">
                  <c:v>4.0199999999999996</c:v>
                </c:pt>
                <c:pt idx="27">
                  <c:v>1.968</c:v>
                </c:pt>
                <c:pt idx="28">
                  <c:v>5.6280000000000001</c:v>
                </c:pt>
                <c:pt idx="29">
                  <c:v>4.84</c:v>
                </c:pt>
                <c:pt idx="30">
                  <c:v>2.85</c:v>
                </c:pt>
                <c:pt idx="31">
                  <c:v>1.8959999999999999</c:v>
                </c:pt>
                <c:pt idx="32">
                  <c:v>2.6760000000000002</c:v>
                </c:pt>
                <c:pt idx="33">
                  <c:v>2.46</c:v>
                </c:pt>
                <c:pt idx="34">
                  <c:v>2.6280000000000001</c:v>
                </c:pt>
                <c:pt idx="35">
                  <c:v>2.63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3.0960000000000001</c:v>
                </c:pt>
                <c:pt idx="39">
                  <c:v>4.4000000000000004</c:v>
                </c:pt>
                <c:pt idx="40">
                  <c:v>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71168"/>
        <c:axId val="100472704"/>
      </c:barChart>
      <c:catAx>
        <c:axId val="10047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72704"/>
        <c:crosses val="autoZero"/>
        <c:auto val="1"/>
        <c:lblAlgn val="ctr"/>
        <c:lblOffset val="100"/>
        <c:noMultiLvlLbl val="0"/>
      </c:catAx>
      <c:valAx>
        <c:axId val="10047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24</xdr:row>
      <xdr:rowOff>142881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219074</xdr:colOff>
      <xdr:row>0</xdr:row>
      <xdr:rowOff>66681</xdr:rowOff>
    </xdr:from>
    <xdr:to>
      <xdr:col>72</xdr:col>
      <xdr:colOff>228599</xdr:colOff>
      <xdr:row>27</xdr:row>
      <xdr:rowOff>104775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7</xdr:row>
      <xdr:rowOff>19050</xdr:rowOff>
    </xdr:from>
    <xdr:to>
      <xdr:col>62</xdr:col>
      <xdr:colOff>381000</xdr:colOff>
      <xdr:row>31</xdr:row>
      <xdr:rowOff>66675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10</xdr:row>
      <xdr:rowOff>152400</xdr:rowOff>
    </xdr:from>
    <xdr:to>
      <xdr:col>65</xdr:col>
      <xdr:colOff>228600</xdr:colOff>
      <xdr:row>29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7</xdr:row>
      <xdr:rowOff>114299</xdr:rowOff>
    </xdr:from>
    <xdr:to>
      <xdr:col>58</xdr:col>
      <xdr:colOff>428625</xdr:colOff>
      <xdr:row>32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276226</xdr:colOff>
      <xdr:row>10</xdr:row>
      <xdr:rowOff>142875</xdr:rowOff>
    </xdr:from>
    <xdr:to>
      <xdr:col>63</xdr:col>
      <xdr:colOff>476250</xdr:colOff>
      <xdr:row>28</xdr:row>
      <xdr:rowOff>33337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31</xdr:row>
      <xdr:rowOff>152400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10</xdr:row>
      <xdr:rowOff>152399</xdr:rowOff>
    </xdr:from>
    <xdr:to>
      <xdr:col>62</xdr:col>
      <xdr:colOff>266700</xdr:colOff>
      <xdr:row>32</xdr:row>
      <xdr:rowOff>47624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28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8</xdr:row>
      <xdr:rowOff>133350</xdr:rowOff>
    </xdr:from>
    <xdr:to>
      <xdr:col>57</xdr:col>
      <xdr:colOff>95250</xdr:colOff>
      <xdr:row>29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8</xdr:row>
      <xdr:rowOff>104775</xdr:rowOff>
    </xdr:from>
    <xdr:to>
      <xdr:col>57</xdr:col>
      <xdr:colOff>209550</xdr:colOff>
      <xdr:row>27</xdr:row>
      <xdr:rowOff>57156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tabSelected="1" zoomScaleNormal="100" workbookViewId="0">
      <pane xSplit="1" ySplit="3" topLeftCell="Y4" activePane="bottomRight" state="frozen"/>
      <selection pane="topRight" activeCell="B1" sqref="B1"/>
      <selection pane="bottomLeft" activeCell="A4" sqref="A4"/>
      <selection pane="bottomRight" activeCell="AP19" sqref="AP19"/>
    </sheetView>
  </sheetViews>
  <sheetFormatPr defaultRowHeight="15" x14ac:dyDescent="0.25"/>
  <cols>
    <col min="1" max="1" width="25.42578125" style="11" customWidth="1"/>
    <col min="2" max="2" width="13.85546875" style="11" customWidth="1"/>
    <col min="3" max="3" width="15.5703125" style="11" customWidth="1"/>
    <col min="4" max="4" width="8.5703125" customWidth="1"/>
    <col min="5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</cols>
  <sheetData>
    <row r="1" spans="1:42" x14ac:dyDescent="0.25">
      <c r="AE1" s="24" t="s">
        <v>61</v>
      </c>
      <c r="AF1" s="25"/>
      <c r="AG1" s="24" t="s">
        <v>61</v>
      </c>
      <c r="AH1" s="25"/>
      <c r="AI1" s="38" t="s">
        <v>63</v>
      </c>
      <c r="AJ1" s="38"/>
      <c r="AK1" s="40" t="s">
        <v>64</v>
      </c>
      <c r="AL1" s="41"/>
      <c r="AM1" s="27" t="s">
        <v>58</v>
      </c>
      <c r="AN1" s="28"/>
      <c r="AO1" s="28"/>
      <c r="AP1" s="29"/>
    </row>
    <row r="2" spans="1:42" x14ac:dyDescent="0.25">
      <c r="A2" s="6"/>
      <c r="B2" s="51" t="s">
        <v>78</v>
      </c>
      <c r="C2" s="49" t="s">
        <v>78</v>
      </c>
      <c r="D2" s="54" t="s">
        <v>0</v>
      </c>
      <c r="E2" s="55"/>
      <c r="F2" s="56"/>
      <c r="G2" s="54" t="s">
        <v>4</v>
      </c>
      <c r="H2" s="55"/>
      <c r="I2" s="55"/>
      <c r="J2" s="42"/>
      <c r="K2" s="18" t="s">
        <v>6</v>
      </c>
      <c r="L2" s="19"/>
      <c r="M2" s="22" t="s">
        <v>7</v>
      </c>
      <c r="N2" s="19"/>
      <c r="O2" s="22" t="s">
        <v>8</v>
      </c>
      <c r="P2" s="19"/>
      <c r="Q2" s="22" t="s">
        <v>9</v>
      </c>
      <c r="R2" s="19"/>
      <c r="S2" s="22" t="s">
        <v>56</v>
      </c>
      <c r="T2" s="18"/>
      <c r="U2" s="19"/>
      <c r="V2" s="22" t="s">
        <v>57</v>
      </c>
      <c r="W2" s="18"/>
      <c r="X2" s="19"/>
      <c r="Y2" s="22" t="s">
        <v>11</v>
      </c>
      <c r="Z2" s="18"/>
      <c r="AA2" s="19"/>
      <c r="AB2" s="57" t="s">
        <v>12</v>
      </c>
      <c r="AC2" s="58"/>
      <c r="AD2" s="59"/>
      <c r="AE2" s="24" t="s">
        <v>53</v>
      </c>
      <c r="AF2" s="25"/>
      <c r="AG2" s="24" t="s">
        <v>55</v>
      </c>
      <c r="AH2" s="25"/>
      <c r="AI2" s="38" t="s">
        <v>53</v>
      </c>
      <c r="AJ2" s="38"/>
      <c r="AK2" s="38" t="s">
        <v>53</v>
      </c>
      <c r="AL2" s="38"/>
      <c r="AM2" s="27" t="s">
        <v>53</v>
      </c>
      <c r="AN2" s="29"/>
      <c r="AO2" s="27" t="s">
        <v>55</v>
      </c>
      <c r="AP2" s="29"/>
    </row>
    <row r="3" spans="1:42" ht="21" x14ac:dyDescent="0.35">
      <c r="A3" s="10">
        <v>41639</v>
      </c>
      <c r="B3" s="52" t="s">
        <v>83</v>
      </c>
      <c r="C3" s="50">
        <v>2013</v>
      </c>
      <c r="D3" s="20" t="s">
        <v>1</v>
      </c>
      <c r="E3" s="20" t="s">
        <v>2</v>
      </c>
      <c r="F3" s="20" t="s">
        <v>3</v>
      </c>
      <c r="G3" s="23" t="s">
        <v>1</v>
      </c>
      <c r="H3" s="23" t="s">
        <v>5</v>
      </c>
      <c r="I3" s="23" t="s">
        <v>3</v>
      </c>
      <c r="J3" s="23" t="s">
        <v>43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</v>
      </c>
      <c r="T3" s="20" t="s">
        <v>2</v>
      </c>
      <c r="U3" s="20" t="s">
        <v>10</v>
      </c>
      <c r="V3" s="20" t="s">
        <v>1</v>
      </c>
      <c r="W3" s="20" t="s">
        <v>2</v>
      </c>
      <c r="X3" s="20" t="s">
        <v>10</v>
      </c>
      <c r="Y3" s="20" t="s">
        <v>1</v>
      </c>
      <c r="Z3" s="20" t="s">
        <v>2</v>
      </c>
      <c r="AA3" s="20" t="s">
        <v>10</v>
      </c>
      <c r="AB3" s="20" t="s">
        <v>1</v>
      </c>
      <c r="AC3" s="20" t="s">
        <v>2</v>
      </c>
      <c r="AD3" s="20" t="s">
        <v>10</v>
      </c>
      <c r="AE3" s="26" t="s">
        <v>47</v>
      </c>
      <c r="AF3" s="26" t="s">
        <v>48</v>
      </c>
      <c r="AG3" s="26" t="s">
        <v>47</v>
      </c>
      <c r="AH3" s="26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</row>
    <row r="4" spans="1:42" x14ac:dyDescent="0.25">
      <c r="A4" s="12" t="s">
        <v>85</v>
      </c>
      <c r="B4" s="12">
        <v>50.628</v>
      </c>
      <c r="C4" s="12">
        <f t="shared" ref="C4" si="0">S4+T4+U4+V4+W4+X4+Y4+Z4+AA4+AB4+AC4+AD4</f>
        <v>95.442999999999984</v>
      </c>
      <c r="D4" s="4">
        <v>33.161999999999999</v>
      </c>
      <c r="E4" s="4">
        <v>14.292999999999999</v>
      </c>
      <c r="F4" s="4">
        <v>0</v>
      </c>
      <c r="G4" s="4">
        <v>29.861000000000001</v>
      </c>
      <c r="H4" s="4">
        <v>11.744</v>
      </c>
      <c r="I4" s="4">
        <v>0</v>
      </c>
      <c r="J4" s="4">
        <v>0</v>
      </c>
      <c r="K4" s="4">
        <v>1.02</v>
      </c>
      <c r="L4" s="4">
        <v>1.02</v>
      </c>
      <c r="M4" s="4">
        <v>1.3</v>
      </c>
      <c r="N4" s="4">
        <v>1.3</v>
      </c>
      <c r="O4" s="4">
        <v>1.224</v>
      </c>
      <c r="P4" s="4">
        <v>1.224</v>
      </c>
      <c r="Q4" s="4">
        <v>1.56</v>
      </c>
      <c r="R4" s="4">
        <v>1.56</v>
      </c>
      <c r="S4" s="4">
        <v>31.917999999999999</v>
      </c>
      <c r="T4" s="4">
        <v>13.645</v>
      </c>
      <c r="U4" s="4">
        <v>0</v>
      </c>
      <c r="V4" s="4">
        <v>33.192999999999998</v>
      </c>
      <c r="W4" s="4">
        <v>13.231999999999999</v>
      </c>
      <c r="X4" s="4">
        <v>0</v>
      </c>
      <c r="Y4" s="4">
        <v>1.738</v>
      </c>
      <c r="Z4" s="4">
        <v>0.121</v>
      </c>
      <c r="AA4" s="4">
        <v>0</v>
      </c>
      <c r="AB4" s="4">
        <v>1.4750000000000001</v>
      </c>
      <c r="AC4" s="4">
        <v>0.121</v>
      </c>
      <c r="AD4" s="4">
        <v>0</v>
      </c>
      <c r="AE4" s="4">
        <f>Y4/D4</f>
        <v>5.2409384234967736E-2</v>
      </c>
      <c r="AF4" s="4">
        <f>AB4/G4</f>
        <v>4.9395532634540038E-2</v>
      </c>
      <c r="AG4" s="4">
        <f>(Z4+AA4)/(E4+F4)</f>
        <v>8.4656825019240184E-3</v>
      </c>
      <c r="AH4" s="4">
        <f>(AC4+AD4)/(H4+I4)</f>
        <v>1.0303133514986376E-2</v>
      </c>
      <c r="AI4" s="4">
        <f>K4+AE4</f>
        <v>1.0724093842349678</v>
      </c>
      <c r="AJ4" s="4">
        <f>M4+AF4</f>
        <v>1.3493955326345402</v>
      </c>
      <c r="AK4" s="8">
        <f>AI4*1.2</f>
        <v>1.2868912610819614</v>
      </c>
      <c r="AL4" s="8">
        <f>AJ4*1.2</f>
        <v>1.6192746391614481</v>
      </c>
      <c r="AM4" s="8">
        <f t="shared" ref="AM4:AM24" si="1">(S4+Y4)/D4</f>
        <v>1.0148965683613775</v>
      </c>
      <c r="AN4" s="8">
        <f t="shared" ref="AN4:AN24" si="2">(V4+AB4)/G4</f>
        <v>1.1609792036435485</v>
      </c>
      <c r="AO4" s="35">
        <f t="shared" ref="AO4:AO17" si="3">(T4+U4+Z4+AA4)/(E4+F4)</f>
        <v>0.96312880430980208</v>
      </c>
      <c r="AP4" s="8">
        <f t="shared" ref="AP4:AP24" si="4">(W4+X4+AC4+AD4)/(H4+I4)</f>
        <v>1.1370061307901906</v>
      </c>
    </row>
    <row r="5" spans="1:42" x14ac:dyDescent="0.25">
      <c r="A5" s="12" t="s">
        <v>88</v>
      </c>
      <c r="B5" s="12">
        <v>780.803</v>
      </c>
      <c r="C5" s="12">
        <f>S5+T5+U5+V5+W5+X5+Y5+Z5+AA5+AB5+AC5+AD5</f>
        <v>1336.204</v>
      </c>
      <c r="D5" s="4">
        <v>207.75899999999999</v>
      </c>
      <c r="E5" s="4">
        <v>405.12299999999999</v>
      </c>
      <c r="F5" s="4">
        <v>8.1880000000000006</v>
      </c>
      <c r="G5" s="4">
        <v>189.47800000000001</v>
      </c>
      <c r="H5" s="4">
        <v>371.245</v>
      </c>
      <c r="I5" s="4">
        <v>2.7469999999999999</v>
      </c>
      <c r="J5" s="4"/>
      <c r="K5" s="4">
        <v>1.175</v>
      </c>
      <c r="L5" s="4">
        <v>1.2809999999999999</v>
      </c>
      <c r="M5" s="4">
        <v>1.3080000000000001</v>
      </c>
      <c r="N5" s="4">
        <v>1.5669999999999999</v>
      </c>
      <c r="O5" s="4">
        <f>K5*1.2</f>
        <v>1.41</v>
      </c>
      <c r="P5" s="4">
        <v>1.5369999999999999</v>
      </c>
      <c r="Q5" s="4">
        <v>1.569</v>
      </c>
      <c r="R5" s="4">
        <v>1.88</v>
      </c>
      <c r="S5" s="4">
        <v>202.99299999999999</v>
      </c>
      <c r="T5" s="4">
        <v>395.73099999999999</v>
      </c>
      <c r="U5" s="4">
        <v>8.4719999999999995</v>
      </c>
      <c r="V5" s="4">
        <v>229.215</v>
      </c>
      <c r="W5" s="4">
        <v>496.24700000000001</v>
      </c>
      <c r="X5" s="4">
        <v>3.5459999999999998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f t="shared" ref="AE5:AE43" si="5">Y5/D5</f>
        <v>0</v>
      </c>
      <c r="AF5" s="4">
        <f t="shared" ref="AF5:AF43" si="6">AB5/G5</f>
        <v>0</v>
      </c>
      <c r="AG5" s="4">
        <f t="shared" ref="AG5:AG43" si="7">(Z5+AA5)/(E5+F5)</f>
        <v>0</v>
      </c>
      <c r="AH5" s="4">
        <f t="shared" ref="AH5:AH43" si="8">(AC5+AD5)/(H5+I5)</f>
        <v>0</v>
      </c>
      <c r="AI5" s="4">
        <f t="shared" ref="AI5:AI43" si="9">K5+AE5</f>
        <v>1.175</v>
      </c>
      <c r="AJ5" s="4">
        <f t="shared" ref="AJ5:AJ43" si="10">M5+AF5</f>
        <v>1.3080000000000001</v>
      </c>
      <c r="AK5" s="8">
        <f t="shared" ref="AK5:AL43" si="11">AI5*1.2</f>
        <v>1.41</v>
      </c>
      <c r="AL5" s="8">
        <f t="shared" si="11"/>
        <v>1.5696000000000001</v>
      </c>
      <c r="AM5" s="8">
        <f t="shared" si="1"/>
        <v>0.97705995889468089</v>
      </c>
      <c r="AN5" s="8">
        <f t="shared" si="2"/>
        <v>1.2097182786392087</v>
      </c>
      <c r="AO5" s="35">
        <f t="shared" si="3"/>
        <v>0.97796332543774545</v>
      </c>
      <c r="AP5" s="8">
        <f t="shared" si="4"/>
        <v>1.3363735053156216</v>
      </c>
    </row>
    <row r="6" spans="1:42" s="36" customFormat="1" x14ac:dyDescent="0.25">
      <c r="A6" s="33" t="s">
        <v>80</v>
      </c>
      <c r="B6" s="33">
        <v>103.19499999999999</v>
      </c>
      <c r="C6" s="33">
        <f>S6+T6+U6+V6+W6+X6+Y6+Z6+AA6+AB6+AC6+AD6</f>
        <v>174.91199999999998</v>
      </c>
      <c r="D6" s="34">
        <v>113.973</v>
      </c>
      <c r="E6" s="34">
        <v>0</v>
      </c>
      <c r="F6" s="34">
        <v>0</v>
      </c>
      <c r="G6" s="34">
        <v>107.33</v>
      </c>
      <c r="H6" s="34">
        <v>0</v>
      </c>
      <c r="I6" s="34">
        <v>0</v>
      </c>
      <c r="J6" s="34"/>
      <c r="K6" s="34">
        <v>0.73</v>
      </c>
      <c r="L6" s="34"/>
      <c r="M6" s="34">
        <v>0.59</v>
      </c>
      <c r="N6" s="34"/>
      <c r="O6" s="34">
        <v>0.88</v>
      </c>
      <c r="P6" s="34"/>
      <c r="Q6" s="34">
        <v>0.71</v>
      </c>
      <c r="R6" s="34"/>
      <c r="S6" s="34">
        <v>83.66</v>
      </c>
      <c r="T6" s="34"/>
      <c r="U6" s="34"/>
      <c r="V6" s="34">
        <v>63.652999999999999</v>
      </c>
      <c r="W6" s="34"/>
      <c r="X6" s="34"/>
      <c r="Y6" s="34">
        <v>15.831</v>
      </c>
      <c r="Z6" s="34"/>
      <c r="AA6" s="34"/>
      <c r="AB6" s="34">
        <v>11.768000000000001</v>
      </c>
      <c r="AC6" s="34"/>
      <c r="AD6" s="34"/>
      <c r="AE6" s="34">
        <f t="shared" si="5"/>
        <v>0.13890131873338421</v>
      </c>
      <c r="AF6" s="34">
        <f t="shared" si="6"/>
        <v>0.10964315661977081</v>
      </c>
      <c r="AG6" s="34"/>
      <c r="AH6" s="34"/>
      <c r="AI6" s="4">
        <f t="shared" si="9"/>
        <v>0.86890131873338416</v>
      </c>
      <c r="AJ6" s="4">
        <f t="shared" si="10"/>
        <v>0.69964315661977072</v>
      </c>
      <c r="AK6" s="8">
        <f t="shared" si="11"/>
        <v>1.042681582480061</v>
      </c>
      <c r="AL6" s="8">
        <f t="shared" si="11"/>
        <v>0.83957178794372489</v>
      </c>
      <c r="AM6" s="35">
        <f t="shared" si="1"/>
        <v>0.87293481789546645</v>
      </c>
      <c r="AN6" s="35">
        <f t="shared" si="2"/>
        <v>0.70270194726544299</v>
      </c>
      <c r="AO6" s="35"/>
      <c r="AP6" s="35"/>
    </row>
    <row r="7" spans="1:42" x14ac:dyDescent="0.25">
      <c r="A7" s="12" t="s">
        <v>46</v>
      </c>
      <c r="B7" s="12">
        <v>579.80499999999995</v>
      </c>
      <c r="C7" s="12">
        <f>S7+T7+U7+V7+W7+X7+Y7+Z7+AA7+AB7+AC7+AD7</f>
        <v>1164.6289999999999</v>
      </c>
      <c r="D7" s="4">
        <v>404.13600000000002</v>
      </c>
      <c r="E7" s="4">
        <v>182.358</v>
      </c>
      <c r="F7" s="4">
        <v>0</v>
      </c>
      <c r="G7" s="4">
        <v>386.51100000000002</v>
      </c>
      <c r="H7" s="4">
        <v>170.61199999999999</v>
      </c>
      <c r="I7" s="4">
        <v>0</v>
      </c>
      <c r="J7" s="4"/>
      <c r="K7" s="7">
        <f>S7/D7</f>
        <v>0.79926064493140914</v>
      </c>
      <c r="L7" s="7">
        <f>T7/E7</f>
        <v>0.80158808497570699</v>
      </c>
      <c r="M7" s="7">
        <f>V7/G7</f>
        <v>1.0993943251291682</v>
      </c>
      <c r="N7" s="7">
        <f>W7/H7</f>
        <v>1.5855567017560313</v>
      </c>
      <c r="O7" s="8">
        <f>K7*1.2</f>
        <v>0.9591127739176909</v>
      </c>
      <c r="P7" s="8">
        <f>L7*1.2</f>
        <v>0.96190570197084835</v>
      </c>
      <c r="Q7" s="8">
        <f>M7*1.2</f>
        <v>1.3192731901550019</v>
      </c>
      <c r="R7" s="8">
        <f>N7*1.2</f>
        <v>1.9026680421072375</v>
      </c>
      <c r="S7" s="4">
        <v>323.01</v>
      </c>
      <c r="T7" s="4">
        <v>146.17599999999999</v>
      </c>
      <c r="U7" s="4">
        <v>0</v>
      </c>
      <c r="V7" s="4">
        <v>424.928</v>
      </c>
      <c r="W7" s="4">
        <v>270.51499999999999</v>
      </c>
      <c r="X7" s="4">
        <v>0</v>
      </c>
      <c r="Y7" s="4"/>
      <c r="Z7" s="4"/>
      <c r="AA7" s="4"/>
      <c r="AB7" s="4"/>
      <c r="AC7" s="4"/>
      <c r="AD7" s="4"/>
      <c r="AE7" s="4">
        <f t="shared" si="5"/>
        <v>0</v>
      </c>
      <c r="AF7" s="4">
        <f t="shared" si="6"/>
        <v>0</v>
      </c>
      <c r="AG7" s="4">
        <f t="shared" si="7"/>
        <v>0</v>
      </c>
      <c r="AH7" s="4">
        <f t="shared" si="8"/>
        <v>0</v>
      </c>
      <c r="AI7" s="4">
        <f t="shared" si="9"/>
        <v>0.79926064493140914</v>
      </c>
      <c r="AJ7" s="4">
        <f t="shared" si="10"/>
        <v>1.0993943251291682</v>
      </c>
      <c r="AK7" s="8">
        <f t="shared" si="11"/>
        <v>0.9591127739176909</v>
      </c>
      <c r="AL7" s="8">
        <f t="shared" si="11"/>
        <v>1.3192731901550019</v>
      </c>
      <c r="AM7" s="8">
        <f t="shared" si="1"/>
        <v>0.79926064493140914</v>
      </c>
      <c r="AN7" s="8">
        <f t="shared" si="2"/>
        <v>1.0993943251291682</v>
      </c>
      <c r="AO7" s="35">
        <f t="shared" si="3"/>
        <v>0.80158808497570699</v>
      </c>
      <c r="AP7" s="8">
        <f t="shared" si="4"/>
        <v>1.5855567017560313</v>
      </c>
    </row>
    <row r="8" spans="1:42" x14ac:dyDescent="0.25">
      <c r="A8" s="12" t="s">
        <v>16</v>
      </c>
      <c r="B8" s="12">
        <v>70627</v>
      </c>
      <c r="C8" s="12">
        <f>S8+T8+U8+V8+W8+X8+Y8+Z8+AA8+AB8+AC8+AD8</f>
        <v>134.56400000000002</v>
      </c>
      <c r="D8" s="4">
        <v>43.603999999999999</v>
      </c>
      <c r="E8" s="4">
        <v>16.533000000000001</v>
      </c>
      <c r="F8" s="4">
        <v>0</v>
      </c>
      <c r="G8" s="4">
        <v>42.484999999999999</v>
      </c>
      <c r="H8" s="4">
        <v>14.048999999999999</v>
      </c>
      <c r="I8" s="4">
        <v>0</v>
      </c>
      <c r="J8" s="4"/>
      <c r="K8" s="4">
        <v>0.88</v>
      </c>
      <c r="L8" s="4">
        <v>1.05</v>
      </c>
      <c r="M8" s="4">
        <v>1.3</v>
      </c>
      <c r="N8" s="4">
        <v>1.56</v>
      </c>
      <c r="O8" s="4">
        <v>1.06</v>
      </c>
      <c r="P8" s="4">
        <v>1.26</v>
      </c>
      <c r="Q8" s="4">
        <v>1.56</v>
      </c>
      <c r="R8" s="4">
        <v>1.87</v>
      </c>
      <c r="S8" s="4">
        <v>38.372</v>
      </c>
      <c r="T8" s="4">
        <v>17.48</v>
      </c>
      <c r="U8" s="4">
        <v>0</v>
      </c>
      <c r="V8" s="4">
        <v>55.21</v>
      </c>
      <c r="W8" s="4">
        <v>23.501999999999999</v>
      </c>
      <c r="X8" s="4">
        <v>0</v>
      </c>
      <c r="Y8" s="4"/>
      <c r="Z8" s="4"/>
      <c r="AA8" s="4"/>
      <c r="AB8" s="4"/>
      <c r="AC8" s="4"/>
      <c r="AD8" s="4"/>
      <c r="AE8" s="4">
        <f t="shared" si="5"/>
        <v>0</v>
      </c>
      <c r="AF8" s="4">
        <f t="shared" si="6"/>
        <v>0</v>
      </c>
      <c r="AG8" s="4">
        <f t="shared" si="7"/>
        <v>0</v>
      </c>
      <c r="AH8" s="4">
        <f t="shared" si="8"/>
        <v>0</v>
      </c>
      <c r="AI8" s="4">
        <f t="shared" si="9"/>
        <v>0.88</v>
      </c>
      <c r="AJ8" s="4">
        <f t="shared" si="10"/>
        <v>1.3</v>
      </c>
      <c r="AK8" s="8">
        <f t="shared" si="11"/>
        <v>1.056</v>
      </c>
      <c r="AL8" s="8">
        <f t="shared" si="11"/>
        <v>1.56</v>
      </c>
      <c r="AM8" s="8">
        <f t="shared" si="1"/>
        <v>0.8800110081643886</v>
      </c>
      <c r="AN8" s="8">
        <f t="shared" si="2"/>
        <v>1.2995174767565023</v>
      </c>
      <c r="AO8" s="35">
        <f t="shared" si="3"/>
        <v>1.0572793806326739</v>
      </c>
      <c r="AP8" s="8">
        <f t="shared" si="4"/>
        <v>1.6728592782404441</v>
      </c>
    </row>
    <row r="9" spans="1:42" s="36" customFormat="1" x14ac:dyDescent="0.25">
      <c r="A9" s="33" t="s">
        <v>89</v>
      </c>
      <c r="B9" s="33">
        <v>46.204999999999998</v>
      </c>
      <c r="C9" s="33">
        <f t="shared" ref="C9:C15" si="12">S9+T9+U9+V9+W9+X9+Y9+Z9+AA9+AB9+AC9+AD9</f>
        <v>86.916000000000011</v>
      </c>
      <c r="D9" s="34">
        <v>28.417000000000002</v>
      </c>
      <c r="E9" s="34">
        <v>7.0010000000000003</v>
      </c>
      <c r="F9" s="34">
        <v>0</v>
      </c>
      <c r="G9" s="34">
        <v>28.417000000000002</v>
      </c>
      <c r="H9" s="34">
        <v>25.658000000000001</v>
      </c>
      <c r="I9" s="34">
        <v>0</v>
      </c>
      <c r="J9" s="34">
        <v>70.316999999999993</v>
      </c>
      <c r="K9" s="34">
        <v>0.95</v>
      </c>
      <c r="L9" s="34">
        <v>0.95</v>
      </c>
      <c r="M9" s="34">
        <v>1.1299999999999999</v>
      </c>
      <c r="N9" s="34">
        <v>1.1299999999999999</v>
      </c>
      <c r="O9" s="34">
        <v>1.1399999999999999</v>
      </c>
      <c r="P9" s="34">
        <v>1.1399999999999999</v>
      </c>
      <c r="Q9" s="34">
        <v>1.36</v>
      </c>
      <c r="R9" s="34">
        <v>1.36</v>
      </c>
      <c r="S9" s="34">
        <v>21.36</v>
      </c>
      <c r="T9" s="34">
        <v>6.6369999999999996</v>
      </c>
      <c r="U9" s="34">
        <v>0</v>
      </c>
      <c r="V9" s="34">
        <v>29.914000000000001</v>
      </c>
      <c r="W9" s="34">
        <v>13.87</v>
      </c>
      <c r="X9" s="34">
        <v>15.135</v>
      </c>
      <c r="Y9" s="34"/>
      <c r="Z9" s="34"/>
      <c r="AA9" s="34"/>
      <c r="AB9" s="34"/>
      <c r="AC9" s="34"/>
      <c r="AD9" s="34"/>
      <c r="AE9" s="34">
        <f t="shared" si="5"/>
        <v>0</v>
      </c>
      <c r="AF9" s="34">
        <f t="shared" si="6"/>
        <v>0</v>
      </c>
      <c r="AG9" s="34">
        <f t="shared" si="7"/>
        <v>0</v>
      </c>
      <c r="AH9" s="34">
        <f t="shared" si="8"/>
        <v>0</v>
      </c>
      <c r="AI9" s="4">
        <f t="shared" si="9"/>
        <v>0.95</v>
      </c>
      <c r="AJ9" s="4">
        <f t="shared" si="10"/>
        <v>1.1299999999999999</v>
      </c>
      <c r="AK9" s="8">
        <f t="shared" si="11"/>
        <v>1.1399999999999999</v>
      </c>
      <c r="AL9" s="8">
        <f t="shared" si="11"/>
        <v>1.3559999999999999</v>
      </c>
      <c r="AM9" s="35">
        <f t="shared" si="1"/>
        <v>0.75166273709399301</v>
      </c>
      <c r="AN9" s="35">
        <f t="shared" si="2"/>
        <v>1.052679733962065</v>
      </c>
      <c r="AO9" s="35">
        <f t="shared" si="3"/>
        <v>0.9480074275103556</v>
      </c>
      <c r="AP9" s="35">
        <f t="shared" si="4"/>
        <v>1.1304466443214591</v>
      </c>
    </row>
    <row r="10" spans="1:42" x14ac:dyDescent="0.25">
      <c r="A10" s="12" t="s">
        <v>91</v>
      </c>
      <c r="B10" s="12">
        <v>2532.3119999999999</v>
      </c>
      <c r="C10" s="12">
        <f t="shared" si="12"/>
        <v>2968.7679999999996</v>
      </c>
      <c r="D10" s="7">
        <v>1900.3140000000001</v>
      </c>
      <c r="E10" s="7">
        <v>287.18</v>
      </c>
      <c r="F10" s="4">
        <v>0</v>
      </c>
      <c r="G10" s="4">
        <v>1665.894</v>
      </c>
      <c r="H10" s="4">
        <v>275.49900000000002</v>
      </c>
      <c r="I10" s="4">
        <v>0</v>
      </c>
      <c r="J10" s="4"/>
      <c r="K10" s="4">
        <v>0.6</v>
      </c>
      <c r="L10" s="4">
        <v>0.72</v>
      </c>
      <c r="M10" s="4">
        <v>0.8</v>
      </c>
      <c r="N10" s="4">
        <v>0.85</v>
      </c>
      <c r="O10" s="4">
        <v>0.72</v>
      </c>
      <c r="P10" s="4">
        <v>0.86399999999999999</v>
      </c>
      <c r="Q10" s="4">
        <v>0.96</v>
      </c>
      <c r="R10" s="4">
        <v>1.02</v>
      </c>
      <c r="S10" s="4">
        <v>1145.806</v>
      </c>
      <c r="T10" s="4">
        <v>207.99199999999999</v>
      </c>
      <c r="U10" s="4">
        <v>0</v>
      </c>
      <c r="V10" s="4">
        <v>1328.164</v>
      </c>
      <c r="W10" s="4">
        <v>232.95</v>
      </c>
      <c r="X10" s="4">
        <v>0</v>
      </c>
      <c r="Y10" s="4">
        <v>24.068999999999999</v>
      </c>
      <c r="Z10" s="4">
        <v>29.786999999999999</v>
      </c>
      <c r="AA10" s="4">
        <v>0</v>
      </c>
      <c r="AB10" s="4">
        <v>0</v>
      </c>
      <c r="AC10" s="4">
        <v>0</v>
      </c>
      <c r="AD10" s="4">
        <v>0</v>
      </c>
      <c r="AE10" s="4">
        <f t="shared" si="5"/>
        <v>1.2665801546481264E-2</v>
      </c>
      <c r="AF10" s="4">
        <f t="shared" si="6"/>
        <v>0</v>
      </c>
      <c r="AG10" s="4">
        <f t="shared" si="7"/>
        <v>0.10372240406713559</v>
      </c>
      <c r="AH10" s="4">
        <f t="shared" si="8"/>
        <v>0</v>
      </c>
      <c r="AI10" s="4">
        <f t="shared" si="9"/>
        <v>0.6126658015464812</v>
      </c>
      <c r="AJ10" s="4">
        <f t="shared" si="10"/>
        <v>0.8</v>
      </c>
      <c r="AK10" s="8">
        <f t="shared" si="11"/>
        <v>0.73519896185577738</v>
      </c>
      <c r="AL10" s="8">
        <f t="shared" si="11"/>
        <v>0.96</v>
      </c>
      <c r="AM10" s="8">
        <f t="shared" si="1"/>
        <v>0.61562194458389508</v>
      </c>
      <c r="AN10" s="8">
        <f t="shared" si="2"/>
        <v>0.79726801345103593</v>
      </c>
      <c r="AO10" s="35">
        <f t="shared" si="3"/>
        <v>0.82797896789470016</v>
      </c>
      <c r="AP10" s="8">
        <f t="shared" si="4"/>
        <v>0.84555660819095524</v>
      </c>
    </row>
    <row r="11" spans="1:42" x14ac:dyDescent="0.25">
      <c r="A11" s="12" t="s">
        <v>90</v>
      </c>
      <c r="B11" s="12">
        <v>187.232</v>
      </c>
      <c r="C11" s="12">
        <v>396.1</v>
      </c>
      <c r="D11" s="4">
        <v>122.724</v>
      </c>
      <c r="E11" s="4">
        <v>38.305999999999997</v>
      </c>
      <c r="F11" s="4">
        <v>0.14099999999999999</v>
      </c>
      <c r="G11" s="4">
        <v>121.50700000000001</v>
      </c>
      <c r="H11" s="4">
        <v>45.508000000000003</v>
      </c>
      <c r="I11" s="4">
        <v>6.7000000000000004E-2</v>
      </c>
      <c r="J11" s="4">
        <v>23.588000000000001</v>
      </c>
      <c r="K11" s="4">
        <v>0.98</v>
      </c>
      <c r="L11" s="4">
        <v>0.98</v>
      </c>
      <c r="M11" s="4">
        <v>1.3</v>
      </c>
      <c r="N11" s="4">
        <v>1.3</v>
      </c>
      <c r="O11" s="4">
        <v>1.1759999999999999</v>
      </c>
      <c r="P11" s="4">
        <v>1.1759999999999999</v>
      </c>
      <c r="Q11" s="4">
        <v>1.56</v>
      </c>
      <c r="R11" s="4">
        <v>1.56</v>
      </c>
      <c r="S11" s="4">
        <v>120.264</v>
      </c>
      <c r="T11" s="4">
        <v>37.554000000000002</v>
      </c>
      <c r="U11" s="4">
        <v>0.13800000000000001</v>
      </c>
      <c r="V11" s="4">
        <v>157.958</v>
      </c>
      <c r="W11" s="4">
        <v>57.682000000000002</v>
      </c>
      <c r="X11" s="4">
        <v>8.6999999999999994E-2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f t="shared" si="5"/>
        <v>0</v>
      </c>
      <c r="AF11" s="4">
        <f t="shared" si="6"/>
        <v>0</v>
      </c>
      <c r="AG11" s="4">
        <f t="shared" si="7"/>
        <v>0</v>
      </c>
      <c r="AH11" s="4">
        <f t="shared" si="8"/>
        <v>0</v>
      </c>
      <c r="AI11" s="4">
        <f t="shared" si="9"/>
        <v>0.98</v>
      </c>
      <c r="AJ11" s="4">
        <f t="shared" si="10"/>
        <v>1.3</v>
      </c>
      <c r="AK11" s="8">
        <f t="shared" si="11"/>
        <v>1.1759999999999999</v>
      </c>
      <c r="AL11" s="8">
        <f t="shared" si="11"/>
        <v>1.56</v>
      </c>
      <c r="AM11" s="8">
        <f t="shared" si="1"/>
        <v>0.97995502102278276</v>
      </c>
      <c r="AN11" s="8">
        <f t="shared" si="2"/>
        <v>1.2999909470236282</v>
      </c>
      <c r="AO11" s="35">
        <f t="shared" si="3"/>
        <v>0.98036257705412655</v>
      </c>
      <c r="AP11" s="8">
        <f t="shared" si="4"/>
        <v>1.2675589687328579</v>
      </c>
    </row>
    <row r="12" spans="1:42" s="36" customFormat="1" x14ac:dyDescent="0.25">
      <c r="A12" s="33" t="s">
        <v>20</v>
      </c>
      <c r="B12" s="33">
        <v>109.14400000000001</v>
      </c>
      <c r="C12" s="33">
        <f t="shared" si="12"/>
        <v>208.15600000000001</v>
      </c>
      <c r="D12" s="34">
        <v>74.376000000000005</v>
      </c>
      <c r="E12" s="34">
        <v>23.074999999999999</v>
      </c>
      <c r="F12" s="34">
        <v>0</v>
      </c>
      <c r="G12" s="34">
        <v>72.912000000000006</v>
      </c>
      <c r="H12" s="34">
        <v>15.090999999999999</v>
      </c>
      <c r="I12" s="34">
        <v>0</v>
      </c>
      <c r="J12" s="34"/>
      <c r="K12" s="34">
        <v>0.8</v>
      </c>
      <c r="L12" s="34">
        <v>0.8</v>
      </c>
      <c r="M12" s="34">
        <v>1.6</v>
      </c>
      <c r="N12" s="34">
        <v>1.6</v>
      </c>
      <c r="O12" s="34">
        <v>0.96</v>
      </c>
      <c r="P12" s="34">
        <v>0.96</v>
      </c>
      <c r="Q12" s="34">
        <v>1.92</v>
      </c>
      <c r="R12" s="34">
        <v>1.92</v>
      </c>
      <c r="S12" s="34">
        <v>55.813000000000002</v>
      </c>
      <c r="T12" s="34">
        <v>17.282</v>
      </c>
      <c r="U12" s="34">
        <v>0</v>
      </c>
      <c r="V12" s="34">
        <v>111.938</v>
      </c>
      <c r="W12" s="34">
        <v>23.123000000000001</v>
      </c>
      <c r="X12" s="34"/>
      <c r="Y12" s="34"/>
      <c r="Z12" s="34"/>
      <c r="AA12" s="34"/>
      <c r="AB12" s="34"/>
      <c r="AC12" s="34"/>
      <c r="AD12" s="34"/>
      <c r="AE12" s="34">
        <f t="shared" si="5"/>
        <v>0</v>
      </c>
      <c r="AF12" s="34">
        <f t="shared" si="6"/>
        <v>0</v>
      </c>
      <c r="AG12" s="34">
        <f t="shared" si="7"/>
        <v>0</v>
      </c>
      <c r="AH12" s="34">
        <f t="shared" si="8"/>
        <v>0</v>
      </c>
      <c r="AI12" s="4">
        <f t="shared" si="9"/>
        <v>0.8</v>
      </c>
      <c r="AJ12" s="4">
        <f t="shared" si="10"/>
        <v>1.6</v>
      </c>
      <c r="AK12" s="8">
        <f t="shared" si="11"/>
        <v>0.96</v>
      </c>
      <c r="AL12" s="8">
        <f t="shared" si="11"/>
        <v>1.92</v>
      </c>
      <c r="AM12" s="35">
        <f t="shared" si="1"/>
        <v>0.7504168011186404</v>
      </c>
      <c r="AN12" s="35">
        <f t="shared" si="2"/>
        <v>1.5352479701558042</v>
      </c>
      <c r="AO12" s="35">
        <f t="shared" si="3"/>
        <v>0.74894907908992414</v>
      </c>
      <c r="AP12" s="35">
        <f t="shared" si="4"/>
        <v>1.5322377576038699</v>
      </c>
    </row>
    <row r="13" spans="1:42" x14ac:dyDescent="0.25">
      <c r="A13" s="12" t="s">
        <v>50</v>
      </c>
      <c r="B13" s="12">
        <v>159.267</v>
      </c>
      <c r="C13" s="12">
        <f t="shared" si="12"/>
        <v>319.79199999999997</v>
      </c>
      <c r="D13" s="4">
        <v>92.864999999999995</v>
      </c>
      <c r="E13" s="4">
        <v>45.478000000000002</v>
      </c>
      <c r="F13" s="4">
        <v>0</v>
      </c>
      <c r="G13" s="4">
        <v>85.692999999999998</v>
      </c>
      <c r="H13" s="4">
        <v>34.893999999999998</v>
      </c>
      <c r="I13" s="4">
        <v>0</v>
      </c>
      <c r="J13" s="4"/>
      <c r="K13" s="4">
        <v>1.1499999999999999</v>
      </c>
      <c r="L13" s="4">
        <v>1.21</v>
      </c>
      <c r="M13" s="4">
        <v>1.3</v>
      </c>
      <c r="N13" s="4">
        <v>1.33</v>
      </c>
      <c r="O13" s="4">
        <v>1.38</v>
      </c>
      <c r="P13" s="4">
        <v>1.45</v>
      </c>
      <c r="Q13" s="4">
        <v>1.56</v>
      </c>
      <c r="R13" s="4">
        <v>1.5960000000000001</v>
      </c>
      <c r="S13" s="4">
        <v>106.889</v>
      </c>
      <c r="T13" s="4">
        <v>55.027999999999999</v>
      </c>
      <c r="U13" s="4">
        <v>0</v>
      </c>
      <c r="V13" s="4">
        <v>111.526</v>
      </c>
      <c r="W13" s="4">
        <v>46.348999999999997</v>
      </c>
      <c r="X13" s="4">
        <v>0</v>
      </c>
      <c r="Y13" s="4"/>
      <c r="Z13" s="4"/>
      <c r="AA13" s="4"/>
      <c r="AB13" s="4"/>
      <c r="AC13" s="4"/>
      <c r="AD13" s="4"/>
      <c r="AE13" s="4">
        <f t="shared" si="5"/>
        <v>0</v>
      </c>
      <c r="AF13" s="4">
        <f t="shared" si="6"/>
        <v>0</v>
      </c>
      <c r="AG13" s="4">
        <f t="shared" si="7"/>
        <v>0</v>
      </c>
      <c r="AH13" s="4">
        <f t="shared" si="8"/>
        <v>0</v>
      </c>
      <c r="AI13" s="4">
        <f t="shared" si="9"/>
        <v>1.1499999999999999</v>
      </c>
      <c r="AJ13" s="4">
        <f t="shared" si="10"/>
        <v>1.3</v>
      </c>
      <c r="AK13" s="8">
        <f t="shared" si="11"/>
        <v>1.38</v>
      </c>
      <c r="AL13" s="8">
        <f t="shared" si="11"/>
        <v>1.56</v>
      </c>
      <c r="AM13" s="8">
        <f t="shared" si="1"/>
        <v>1.1510149141226511</v>
      </c>
      <c r="AN13" s="8">
        <f t="shared" si="2"/>
        <v>1.3014598625325289</v>
      </c>
      <c r="AO13" s="35">
        <f t="shared" si="3"/>
        <v>1.2099916443115353</v>
      </c>
      <c r="AP13" s="8">
        <f t="shared" si="4"/>
        <v>1.3282799335129247</v>
      </c>
    </row>
    <row r="14" spans="1:42" x14ac:dyDescent="0.25">
      <c r="A14" s="12" t="s">
        <v>84</v>
      </c>
      <c r="B14" s="12">
        <v>810.06899999999996</v>
      </c>
      <c r="C14" s="12">
        <f t="shared" si="12"/>
        <v>753.6339999999999</v>
      </c>
      <c r="D14" s="4">
        <v>275.06799999999998</v>
      </c>
      <c r="E14" s="4">
        <v>69.064999999999998</v>
      </c>
      <c r="F14" s="4">
        <v>0</v>
      </c>
      <c r="G14" s="4">
        <v>267.82900000000001</v>
      </c>
      <c r="H14" s="4">
        <v>108.364</v>
      </c>
      <c r="I14" s="4"/>
      <c r="J14" s="4">
        <v>30.041</v>
      </c>
      <c r="K14" s="4">
        <v>0.88</v>
      </c>
      <c r="L14" s="4">
        <v>0.88</v>
      </c>
      <c r="M14" s="4">
        <v>0.91</v>
      </c>
      <c r="N14" s="4">
        <v>0.91</v>
      </c>
      <c r="O14" s="4">
        <v>1.06</v>
      </c>
      <c r="P14" s="4">
        <v>1.06</v>
      </c>
      <c r="Q14" s="4">
        <v>1.0900000000000001</v>
      </c>
      <c r="R14" s="4">
        <v>1.0900000000000001</v>
      </c>
      <c r="S14" s="4">
        <v>242.06</v>
      </c>
      <c r="T14" s="4">
        <v>60.777000000000001</v>
      </c>
      <c r="U14" s="4">
        <v>0</v>
      </c>
      <c r="V14" s="4">
        <v>243.72</v>
      </c>
      <c r="W14" s="4">
        <v>130.541</v>
      </c>
      <c r="X14" s="4">
        <v>0</v>
      </c>
      <c r="Y14" s="4">
        <v>31.885999999999999</v>
      </c>
      <c r="Z14" s="4">
        <v>5.8220000000000001</v>
      </c>
      <c r="AA14" s="4">
        <v>0</v>
      </c>
      <c r="AB14" s="4">
        <v>31.556999999999999</v>
      </c>
      <c r="AC14" s="4">
        <v>7.2709999999999999</v>
      </c>
      <c r="AD14" s="4"/>
      <c r="AE14" s="4">
        <f t="shared" si="5"/>
        <v>0.11592042694897262</v>
      </c>
      <c r="AF14" s="4">
        <f t="shared" si="6"/>
        <v>0.11782517949885934</v>
      </c>
      <c r="AG14" s="4">
        <f t="shared" si="7"/>
        <v>8.4297400999058858E-2</v>
      </c>
      <c r="AH14" s="4">
        <f t="shared" si="8"/>
        <v>6.7097929201579851E-2</v>
      </c>
      <c r="AI14" s="4">
        <f t="shared" si="9"/>
        <v>0.99592042694897265</v>
      </c>
      <c r="AJ14" s="4">
        <f t="shared" si="10"/>
        <v>1.0278251794988593</v>
      </c>
      <c r="AK14" s="8">
        <f t="shared" si="11"/>
        <v>1.1951045123387671</v>
      </c>
      <c r="AL14" s="8">
        <f t="shared" si="11"/>
        <v>1.2333902153986311</v>
      </c>
      <c r="AM14" s="8">
        <f t="shared" si="1"/>
        <v>0.99592100862332233</v>
      </c>
      <c r="AN14" s="8">
        <f t="shared" si="2"/>
        <v>1.0278087884433724</v>
      </c>
      <c r="AO14" s="35">
        <f t="shared" si="3"/>
        <v>0.96429450517628335</v>
      </c>
      <c r="AP14" s="8">
        <f t="shared" si="4"/>
        <v>1.2717507659370269</v>
      </c>
    </row>
    <row r="15" spans="1:42" s="36" customFormat="1" x14ac:dyDescent="0.25">
      <c r="A15" s="33" t="s">
        <v>22</v>
      </c>
      <c r="B15" s="33">
        <v>184.00800000000001</v>
      </c>
      <c r="C15" s="33">
        <f t="shared" si="12"/>
        <v>350.58500000000004</v>
      </c>
      <c r="D15" s="34">
        <v>104.544</v>
      </c>
      <c r="E15" s="34">
        <v>12.996</v>
      </c>
      <c r="F15" s="34">
        <v>0.188</v>
      </c>
      <c r="G15" s="34">
        <v>98.488</v>
      </c>
      <c r="H15" s="34">
        <v>9.1549999999999994</v>
      </c>
      <c r="I15" s="34"/>
      <c r="J15" s="34"/>
      <c r="K15" s="34">
        <v>1.1399999999999999</v>
      </c>
      <c r="L15" s="34">
        <v>1.68</v>
      </c>
      <c r="M15" s="34">
        <v>1.68</v>
      </c>
      <c r="N15" s="34">
        <v>2.71</v>
      </c>
      <c r="O15" s="34">
        <v>1.3680000000000001</v>
      </c>
      <c r="P15" s="34">
        <v>2.016</v>
      </c>
      <c r="Q15" s="34">
        <v>2.016</v>
      </c>
      <c r="R15" s="34">
        <v>3.2519999999999998</v>
      </c>
      <c r="S15" s="34">
        <v>119.18</v>
      </c>
      <c r="T15" s="34">
        <v>21.834</v>
      </c>
      <c r="U15" s="34">
        <v>0.316</v>
      </c>
      <c r="V15" s="34">
        <v>165.46</v>
      </c>
      <c r="W15" s="34">
        <v>24.81</v>
      </c>
      <c r="X15" s="34">
        <v>0</v>
      </c>
      <c r="Y15" s="34">
        <v>18.236000000000001</v>
      </c>
      <c r="Z15" s="34">
        <v>0.71099999999999997</v>
      </c>
      <c r="AA15" s="34">
        <v>3.7999999999999999E-2</v>
      </c>
      <c r="AB15" s="34">
        <v>0</v>
      </c>
      <c r="AC15" s="34">
        <v>0</v>
      </c>
      <c r="AD15" s="34">
        <v>0</v>
      </c>
      <c r="AE15" s="34">
        <f t="shared" si="5"/>
        <v>0.17443373125191308</v>
      </c>
      <c r="AF15" s="34">
        <f t="shared" si="6"/>
        <v>0</v>
      </c>
      <c r="AG15" s="34">
        <f t="shared" si="7"/>
        <v>5.6811286407766982E-2</v>
      </c>
      <c r="AH15" s="34">
        <f t="shared" si="8"/>
        <v>0</v>
      </c>
      <c r="AI15" s="4">
        <f t="shared" si="9"/>
        <v>1.314433731251913</v>
      </c>
      <c r="AJ15" s="4">
        <f t="shared" si="10"/>
        <v>1.68</v>
      </c>
      <c r="AK15" s="8">
        <f t="shared" si="11"/>
        <v>1.5773204775022955</v>
      </c>
      <c r="AL15" s="8">
        <f t="shared" si="11"/>
        <v>2.016</v>
      </c>
      <c r="AM15" s="35">
        <f t="shared" si="1"/>
        <v>1.3144322007958371</v>
      </c>
      <c r="AN15" s="35">
        <f t="shared" si="2"/>
        <v>1.6800016245633986</v>
      </c>
      <c r="AO15" s="35">
        <f t="shared" si="3"/>
        <v>1.7368780339805823</v>
      </c>
      <c r="AP15" s="35">
        <f t="shared" si="4"/>
        <v>2.7099945385035502</v>
      </c>
    </row>
    <row r="16" spans="1:42" x14ac:dyDescent="0.25">
      <c r="A16" s="12" t="s">
        <v>23</v>
      </c>
      <c r="B16" s="12">
        <v>214.672</v>
      </c>
      <c r="C16" s="12">
        <f t="shared" ref="C16:C22" si="13">S16+T16+U16+V16+W16+X16+Y16+Z16+AA16+AB16+AC16+AD16</f>
        <v>398.85699999999997</v>
      </c>
      <c r="D16" s="4">
        <v>91.119</v>
      </c>
      <c r="E16" s="4">
        <v>63.396000000000001</v>
      </c>
      <c r="F16" s="4">
        <v>0</v>
      </c>
      <c r="G16" s="4">
        <v>75.308999999999997</v>
      </c>
      <c r="H16" s="4">
        <v>61.058999999999997</v>
      </c>
      <c r="I16" s="4">
        <v>0</v>
      </c>
      <c r="J16" s="4"/>
      <c r="K16" s="4">
        <v>0.88</v>
      </c>
      <c r="L16" s="4">
        <v>1.06</v>
      </c>
      <c r="M16" s="4">
        <v>1.64</v>
      </c>
      <c r="N16" s="4">
        <v>1.97</v>
      </c>
      <c r="O16" s="4">
        <v>1.06</v>
      </c>
      <c r="P16" s="4">
        <v>1.27</v>
      </c>
      <c r="Q16" s="4">
        <v>1.97</v>
      </c>
      <c r="R16" s="4">
        <v>2.36</v>
      </c>
      <c r="S16" s="4">
        <v>80.072000000000003</v>
      </c>
      <c r="T16" s="4">
        <v>66.695999999999998</v>
      </c>
      <c r="U16" s="4">
        <v>0</v>
      </c>
      <c r="V16" s="4">
        <v>123.227</v>
      </c>
      <c r="W16" s="4">
        <v>128.86199999999999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f t="shared" si="5"/>
        <v>0</v>
      </c>
      <c r="AF16" s="4">
        <f t="shared" si="6"/>
        <v>0</v>
      </c>
      <c r="AG16" s="4">
        <f t="shared" si="7"/>
        <v>0</v>
      </c>
      <c r="AH16" s="4">
        <f t="shared" si="8"/>
        <v>0</v>
      </c>
      <c r="AI16" s="4">
        <f t="shared" si="9"/>
        <v>0.88</v>
      </c>
      <c r="AJ16" s="4">
        <f t="shared" si="10"/>
        <v>1.64</v>
      </c>
      <c r="AK16" s="8">
        <f t="shared" si="11"/>
        <v>1.056</v>
      </c>
      <c r="AL16" s="8">
        <f t="shared" si="11"/>
        <v>1.9679999999999997</v>
      </c>
      <c r="AM16" s="8">
        <f t="shared" si="1"/>
        <v>0.87876293637989888</v>
      </c>
      <c r="AN16" s="8">
        <f t="shared" si="2"/>
        <v>1.6362851717590197</v>
      </c>
      <c r="AO16" s="35">
        <f t="shared" si="3"/>
        <v>1.0520537573348476</v>
      </c>
      <c r="AP16" s="8">
        <f t="shared" si="4"/>
        <v>2.1104505478307867</v>
      </c>
    </row>
    <row r="17" spans="1:42" s="36" customFormat="1" x14ac:dyDescent="0.25">
      <c r="A17" s="33" t="s">
        <v>24</v>
      </c>
      <c r="B17" s="33">
        <v>179.20099999999999</v>
      </c>
      <c r="C17" s="33">
        <f t="shared" si="13"/>
        <v>358.25899999999996</v>
      </c>
      <c r="D17" s="34">
        <v>85.861999999999995</v>
      </c>
      <c r="E17" s="34">
        <v>27.641999999999999</v>
      </c>
      <c r="F17" s="34">
        <v>0</v>
      </c>
      <c r="G17" s="34">
        <v>80.441999999999993</v>
      </c>
      <c r="H17" s="34">
        <v>23.794</v>
      </c>
      <c r="I17" s="34">
        <v>0</v>
      </c>
      <c r="J17" s="34"/>
      <c r="K17" s="34">
        <v>1</v>
      </c>
      <c r="L17" s="34">
        <v>1</v>
      </c>
      <c r="M17" s="34">
        <v>2.08</v>
      </c>
      <c r="N17" s="34">
        <v>2.08</v>
      </c>
      <c r="O17" s="34">
        <v>1.2</v>
      </c>
      <c r="P17" s="34">
        <v>1.2</v>
      </c>
      <c r="Q17" s="34">
        <v>2.496</v>
      </c>
      <c r="R17" s="34">
        <v>2.496</v>
      </c>
      <c r="S17" s="34">
        <v>84.924999999999997</v>
      </c>
      <c r="T17" s="34">
        <v>27.411000000000001</v>
      </c>
      <c r="U17" s="34">
        <v>0</v>
      </c>
      <c r="V17" s="34">
        <v>167.31899999999999</v>
      </c>
      <c r="W17" s="34">
        <v>49.491999999999997</v>
      </c>
      <c r="X17" s="34">
        <v>0</v>
      </c>
      <c r="Y17" s="34">
        <v>9.2439999999999998</v>
      </c>
      <c r="Z17" s="34">
        <v>3.0670000000000002</v>
      </c>
      <c r="AA17" s="34">
        <v>0</v>
      </c>
      <c r="AB17" s="34">
        <v>12.882999999999999</v>
      </c>
      <c r="AC17" s="34">
        <v>3.9180000000000001</v>
      </c>
      <c r="AD17" s="34">
        <v>0</v>
      </c>
      <c r="AE17" s="34">
        <f t="shared" si="5"/>
        <v>0.10766113065151056</v>
      </c>
      <c r="AF17" s="34">
        <f t="shared" si="6"/>
        <v>0.1601526565724373</v>
      </c>
      <c r="AG17" s="34">
        <f t="shared" si="7"/>
        <v>0.11095434483756603</v>
      </c>
      <c r="AH17" s="34">
        <f t="shared" si="8"/>
        <v>0.16466336051105321</v>
      </c>
      <c r="AI17" s="4">
        <f t="shared" si="9"/>
        <v>1.1076611306515105</v>
      </c>
      <c r="AJ17" s="4">
        <f t="shared" si="10"/>
        <v>2.2401526565724375</v>
      </c>
      <c r="AK17" s="8">
        <f t="shared" si="11"/>
        <v>1.3291933567818126</v>
      </c>
      <c r="AL17" s="8">
        <f t="shared" si="11"/>
        <v>2.6881831878869247</v>
      </c>
      <c r="AM17" s="35">
        <f t="shared" si="1"/>
        <v>1.0967482704805385</v>
      </c>
      <c r="AN17" s="35">
        <f t="shared" si="2"/>
        <v>2.240148181298327</v>
      </c>
      <c r="AO17" s="35">
        <f t="shared" si="3"/>
        <v>1.1025974965632011</v>
      </c>
      <c r="AP17" s="35">
        <f t="shared" si="4"/>
        <v>2.2446835336639488</v>
      </c>
    </row>
    <row r="18" spans="1:42" s="36" customFormat="1" x14ac:dyDescent="0.25">
      <c r="A18" s="33" t="s">
        <v>87</v>
      </c>
      <c r="B18" s="33">
        <v>118.258</v>
      </c>
      <c r="C18" s="33">
        <f t="shared" si="13"/>
        <v>228.94600000000003</v>
      </c>
      <c r="D18" s="34">
        <v>54.262</v>
      </c>
      <c r="E18" s="34">
        <v>17.221</v>
      </c>
      <c r="F18" s="34">
        <v>10.884</v>
      </c>
      <c r="G18" s="34">
        <v>44.838000000000001</v>
      </c>
      <c r="H18" s="34">
        <v>13.012</v>
      </c>
      <c r="I18" s="34">
        <v>4.327</v>
      </c>
      <c r="J18" s="34"/>
      <c r="K18" s="34">
        <v>1.4</v>
      </c>
      <c r="L18" s="34">
        <v>1.4</v>
      </c>
      <c r="M18" s="34">
        <v>1.75</v>
      </c>
      <c r="N18" s="34">
        <v>1.75</v>
      </c>
      <c r="O18" s="34">
        <v>1.68</v>
      </c>
      <c r="P18" s="34">
        <v>1.68</v>
      </c>
      <c r="Q18" s="34">
        <v>2.1</v>
      </c>
      <c r="R18" s="34">
        <v>2.1</v>
      </c>
      <c r="S18" s="34">
        <v>40.844000000000001</v>
      </c>
      <c r="T18" s="34">
        <v>58.795000000000002</v>
      </c>
      <c r="U18" s="34">
        <v>15.335000000000001</v>
      </c>
      <c r="V18" s="34">
        <v>41.664000000000001</v>
      </c>
      <c r="W18" s="34">
        <v>59.387999999999998</v>
      </c>
      <c r="X18" s="34">
        <v>7.62</v>
      </c>
      <c r="Y18" s="34">
        <v>4.5060000000000002</v>
      </c>
      <c r="Z18" s="34">
        <v>0.46300000000000002</v>
      </c>
      <c r="AA18" s="34">
        <v>0.33100000000000002</v>
      </c>
      <c r="AB18" s="34"/>
      <c r="AC18" s="34"/>
      <c r="AD18" s="34">
        <v>0</v>
      </c>
      <c r="AE18" s="34">
        <f t="shared" ref="AE18" si="14">Y18/D18</f>
        <v>8.3041539198702594E-2</v>
      </c>
      <c r="AF18" s="34">
        <f t="shared" ref="AF18" si="15">AB18/G18</f>
        <v>0</v>
      </c>
      <c r="AG18" s="34">
        <f t="shared" ref="AG18" si="16">(Z18+AA18)/(E18+F18)</f>
        <v>2.8251200853940582E-2</v>
      </c>
      <c r="AH18" s="34">
        <f t="shared" ref="AH18" si="17">(AC18+AD18)/(H18+I18)</f>
        <v>0</v>
      </c>
      <c r="AI18" s="4">
        <f t="shared" ref="AI18" si="18">K18+AE18</f>
        <v>1.4830415391987024</v>
      </c>
      <c r="AJ18" s="4">
        <f t="shared" ref="AJ18" si="19">M18+AF18</f>
        <v>1.75</v>
      </c>
      <c r="AK18" s="8">
        <f t="shared" ref="AK18" si="20">AI18*1.2</f>
        <v>1.7796498470384428</v>
      </c>
      <c r="AL18" s="8">
        <f t="shared" ref="AL18" si="21">AJ18*1.2</f>
        <v>2.1</v>
      </c>
      <c r="AM18" s="35">
        <f t="shared" ref="AM18" si="22">(S18+Y18)/D18</f>
        <v>0.83575983192657843</v>
      </c>
      <c r="AN18" s="35">
        <f t="shared" ref="AN18" si="23">(V18+AB18)/G18</f>
        <v>0.92921182925197376</v>
      </c>
      <c r="AO18" s="35">
        <f>(T18+U18+Z18+AA18)/(E18+F18)</f>
        <v>2.6658601672300297</v>
      </c>
      <c r="AP18" s="35">
        <f t="shared" ref="AP18" si="24">(W18+X18+AC18+AD18)/(H18+I18)</f>
        <v>3.864582732568199</v>
      </c>
    </row>
    <row r="19" spans="1:42" x14ac:dyDescent="0.25">
      <c r="A19" s="9" t="s">
        <v>49</v>
      </c>
      <c r="B19" s="9">
        <v>1115.5229999999999</v>
      </c>
      <c r="C19" s="12">
        <f t="shared" si="13"/>
        <v>2151.3020000000006</v>
      </c>
      <c r="D19" s="4">
        <v>407.548</v>
      </c>
      <c r="E19" s="4">
        <v>291.69799999999998</v>
      </c>
      <c r="F19" s="4">
        <v>0</v>
      </c>
      <c r="G19" s="4">
        <v>406.798</v>
      </c>
      <c r="H19" s="4">
        <v>387.78199999999998</v>
      </c>
      <c r="I19" s="4">
        <v>0</v>
      </c>
      <c r="J19" s="4"/>
      <c r="K19" s="7">
        <f>S19/D19</f>
        <v>0.87730034253633926</v>
      </c>
      <c r="L19" s="7">
        <f>T19/E19</f>
        <v>0.94208393612571906</v>
      </c>
      <c r="M19" s="7">
        <f>V19/G19</f>
        <v>1.6654359165974266</v>
      </c>
      <c r="N19" s="7">
        <f>W19/H19</f>
        <v>2.1554533217116836</v>
      </c>
      <c r="O19" s="8">
        <f>K19*1.2</f>
        <v>1.0527604110436071</v>
      </c>
      <c r="P19" s="8">
        <f>L19*1.2</f>
        <v>1.1305007233508628</v>
      </c>
      <c r="Q19" s="8">
        <f>M19*1.2</f>
        <v>1.9985230999169119</v>
      </c>
      <c r="R19" s="8">
        <f>N19*1.2</f>
        <v>2.58654398605402</v>
      </c>
      <c r="S19" s="4">
        <v>357.54199999999997</v>
      </c>
      <c r="T19" s="4">
        <v>274.80399999999997</v>
      </c>
      <c r="U19" s="4">
        <v>0</v>
      </c>
      <c r="V19" s="4">
        <v>677.49599999999998</v>
      </c>
      <c r="W19" s="4">
        <v>835.846</v>
      </c>
      <c r="X19" s="4">
        <v>0</v>
      </c>
      <c r="Y19" s="4">
        <v>2.4430000000000001</v>
      </c>
      <c r="Z19" s="4">
        <v>0.40699999999999997</v>
      </c>
      <c r="AA19" s="4">
        <v>0</v>
      </c>
      <c r="AB19" s="4">
        <v>2.4140000000000001</v>
      </c>
      <c r="AC19" s="4">
        <v>0.35</v>
      </c>
      <c r="AD19" s="4"/>
      <c r="AE19" s="4">
        <f t="shared" si="5"/>
        <v>5.9943859373619793E-3</v>
      </c>
      <c r="AF19" s="4">
        <f t="shared" si="6"/>
        <v>5.9341491354431442E-3</v>
      </c>
      <c r="AG19" s="4">
        <f t="shared" si="7"/>
        <v>1.3952786786333811E-3</v>
      </c>
      <c r="AH19" s="4">
        <f t="shared" si="8"/>
        <v>9.0256896916308645E-4</v>
      </c>
      <c r="AI19" s="4">
        <f t="shared" si="9"/>
        <v>0.88329472847370127</v>
      </c>
      <c r="AJ19" s="4">
        <f t="shared" si="10"/>
        <v>1.6713700657328698</v>
      </c>
      <c r="AK19" s="8">
        <f t="shared" si="11"/>
        <v>1.0599536741684414</v>
      </c>
      <c r="AL19" s="8">
        <f t="shared" si="11"/>
        <v>2.0056440788794436</v>
      </c>
      <c r="AM19" s="8">
        <f t="shared" si="1"/>
        <v>0.88329472847370116</v>
      </c>
      <c r="AN19" s="8">
        <f t="shared" si="2"/>
        <v>1.6713700657328698</v>
      </c>
      <c r="AO19" s="35">
        <f t="shared" ref="AO19:AO43" si="25">(T19+U19+Z19+AA19)/(E19+F19)</f>
        <v>0.94347921480435237</v>
      </c>
      <c r="AP19" s="8">
        <f t="shared" si="4"/>
        <v>2.1563558906808464</v>
      </c>
    </row>
    <row r="20" spans="1:42" s="36" customFormat="1" x14ac:dyDescent="0.25">
      <c r="A20" s="33" t="s">
        <v>26</v>
      </c>
      <c r="B20" s="33">
        <v>77811</v>
      </c>
      <c r="C20" s="33">
        <f t="shared" si="13"/>
        <v>131.428</v>
      </c>
      <c r="D20" s="34">
        <f>27.054+31.417</f>
        <v>58.471000000000004</v>
      </c>
      <c r="E20" s="34">
        <f>8.926+17.181</f>
        <v>26.106999999999999</v>
      </c>
      <c r="F20" s="34">
        <v>0</v>
      </c>
      <c r="G20" s="34">
        <f>24.203+26.392</f>
        <v>50.594999999999999</v>
      </c>
      <c r="H20" s="34">
        <f>3.068+2.821</f>
        <v>5.8890000000000002</v>
      </c>
      <c r="I20" s="34">
        <v>0</v>
      </c>
      <c r="J20" s="34"/>
      <c r="K20" s="34">
        <v>0.8</v>
      </c>
      <c r="L20" s="34">
        <v>0.8</v>
      </c>
      <c r="M20" s="34">
        <v>1.1399999999999999</v>
      </c>
      <c r="N20" s="34">
        <v>1.1399999999999999</v>
      </c>
      <c r="O20" s="34">
        <v>0.96</v>
      </c>
      <c r="P20" s="34">
        <v>0.96</v>
      </c>
      <c r="Q20" s="34">
        <v>1.37</v>
      </c>
      <c r="R20" s="34">
        <v>1.37</v>
      </c>
      <c r="S20" s="34">
        <f>20.622+25.135</f>
        <v>45.757000000000005</v>
      </c>
      <c r="T20" s="34">
        <f>8.177+13.745</f>
        <v>21.921999999999997</v>
      </c>
      <c r="U20" s="34">
        <v>0</v>
      </c>
      <c r="V20" s="34">
        <f>26.148+29.405</f>
        <v>55.552999999999997</v>
      </c>
      <c r="W20" s="34">
        <f>4.976+3.22</f>
        <v>8.1959999999999997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f t="shared" si="5"/>
        <v>0</v>
      </c>
      <c r="AF20" s="34">
        <f t="shared" si="6"/>
        <v>0</v>
      </c>
      <c r="AG20" s="34">
        <f t="shared" si="7"/>
        <v>0</v>
      </c>
      <c r="AH20" s="34">
        <f t="shared" si="8"/>
        <v>0</v>
      </c>
      <c r="AI20" s="4">
        <f t="shared" si="9"/>
        <v>0.8</v>
      </c>
      <c r="AJ20" s="4">
        <f t="shared" si="10"/>
        <v>1.1399999999999999</v>
      </c>
      <c r="AK20" s="8">
        <f t="shared" si="11"/>
        <v>0.96</v>
      </c>
      <c r="AL20" s="8">
        <f t="shared" si="11"/>
        <v>1.3679999999999999</v>
      </c>
      <c r="AM20" s="35">
        <f t="shared" si="1"/>
        <v>0.78255887533991209</v>
      </c>
      <c r="AN20" s="35">
        <f t="shared" si="2"/>
        <v>1.0979938729123431</v>
      </c>
      <c r="AO20" s="35">
        <f t="shared" si="25"/>
        <v>0.8396981652430382</v>
      </c>
      <c r="AP20" s="35">
        <f t="shared" si="4"/>
        <v>1.39174732552216</v>
      </c>
    </row>
    <row r="21" spans="1:42" x14ac:dyDescent="0.25">
      <c r="A21" s="12" t="s">
        <v>27</v>
      </c>
      <c r="B21" s="12">
        <v>301388</v>
      </c>
      <c r="C21" s="12">
        <f t="shared" si="13"/>
        <v>577.11</v>
      </c>
      <c r="D21" s="4">
        <v>180.73699999999999</v>
      </c>
      <c r="E21" s="4">
        <v>61.624000000000002</v>
      </c>
      <c r="F21" s="4">
        <v>0.70499999999999996</v>
      </c>
      <c r="G21" s="4">
        <v>156.34</v>
      </c>
      <c r="H21" s="4">
        <v>60.073</v>
      </c>
      <c r="I21" s="4">
        <v>0</v>
      </c>
      <c r="J21" s="4"/>
      <c r="K21" s="4">
        <v>1.1100000000000001</v>
      </c>
      <c r="L21" s="4">
        <v>1.1100000000000001</v>
      </c>
      <c r="M21" s="4">
        <v>1.42</v>
      </c>
      <c r="N21" s="4">
        <v>1.42</v>
      </c>
      <c r="O21" s="4">
        <v>1.3320000000000001</v>
      </c>
      <c r="P21" s="4">
        <v>1.3320000000000001</v>
      </c>
      <c r="Q21" s="4">
        <v>1.704</v>
      </c>
      <c r="R21" s="4">
        <v>1.704</v>
      </c>
      <c r="S21" s="4">
        <v>200.61799999999999</v>
      </c>
      <c r="T21" s="4">
        <v>68.403000000000006</v>
      </c>
      <c r="U21" s="4">
        <v>0.78300000000000003</v>
      </c>
      <c r="V21" s="4">
        <v>222.00299999999999</v>
      </c>
      <c r="W21" s="4">
        <v>85.302999999999997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f t="shared" si="5"/>
        <v>0</v>
      </c>
      <c r="AF21" s="4">
        <f t="shared" si="6"/>
        <v>0</v>
      </c>
      <c r="AG21" s="4">
        <f t="shared" si="7"/>
        <v>0</v>
      </c>
      <c r="AH21" s="4">
        <f t="shared" si="8"/>
        <v>0</v>
      </c>
      <c r="AI21" s="4">
        <f t="shared" si="9"/>
        <v>1.1100000000000001</v>
      </c>
      <c r="AJ21" s="4">
        <f t="shared" si="10"/>
        <v>1.42</v>
      </c>
      <c r="AK21" s="8">
        <f t="shared" si="11"/>
        <v>1.3320000000000001</v>
      </c>
      <c r="AL21" s="8">
        <f t="shared" si="11"/>
        <v>1.704</v>
      </c>
      <c r="AM21" s="8">
        <f t="shared" si="1"/>
        <v>1.1099996126969021</v>
      </c>
      <c r="AN21" s="8">
        <f t="shared" si="2"/>
        <v>1.4200012792631442</v>
      </c>
      <c r="AO21" s="35">
        <f t="shared" si="25"/>
        <v>1.1100129955558409</v>
      </c>
      <c r="AP21" s="8">
        <f t="shared" si="4"/>
        <v>1.4199890133670701</v>
      </c>
    </row>
    <row r="22" spans="1:42" x14ac:dyDescent="0.25">
      <c r="A22" s="12" t="s">
        <v>44</v>
      </c>
      <c r="B22" s="12">
        <v>449.32100000000003</v>
      </c>
      <c r="C22" s="12">
        <f t="shared" si="13"/>
        <v>906.88700000000006</v>
      </c>
      <c r="D22" s="4">
        <v>273.54399999999998</v>
      </c>
      <c r="E22" s="4">
        <v>132.238</v>
      </c>
      <c r="F22" s="4">
        <v>0</v>
      </c>
      <c r="G22" s="4">
        <v>263.95999999999998</v>
      </c>
      <c r="H22" s="4">
        <v>106.113</v>
      </c>
      <c r="I22" s="4">
        <v>0</v>
      </c>
      <c r="J22" s="4">
        <v>693.91600000000005</v>
      </c>
      <c r="K22" s="4">
        <f>ROUND((S22/D22),3)</f>
        <v>0.76100000000000001</v>
      </c>
      <c r="L22" s="4">
        <f>ROUND((T22/E22),3)</f>
        <v>0.76200000000000001</v>
      </c>
      <c r="M22" s="4">
        <f>ROUND((V22/G22),3)</f>
        <v>1.2130000000000001</v>
      </c>
      <c r="N22" s="4">
        <f>ROUND((W22/H22),3)</f>
        <v>1.6990000000000001</v>
      </c>
      <c r="O22" s="7">
        <f>K22*1.2</f>
        <v>0.91320000000000001</v>
      </c>
      <c r="P22" s="7">
        <f>L22*1.2</f>
        <v>0.91439999999999999</v>
      </c>
      <c r="Q22" s="7">
        <f>M22*1.2</f>
        <v>1.4556</v>
      </c>
      <c r="R22" s="7">
        <f>N22*1.2</f>
        <v>2.0388000000000002</v>
      </c>
      <c r="S22" s="4">
        <v>208.167</v>
      </c>
      <c r="T22" s="4">
        <v>100.783</v>
      </c>
      <c r="U22" s="4">
        <v>0</v>
      </c>
      <c r="V22" s="4">
        <v>320.16500000000002</v>
      </c>
      <c r="W22" s="4">
        <v>180.25399999999999</v>
      </c>
      <c r="X22" s="4">
        <v>0</v>
      </c>
      <c r="Y22" s="4">
        <v>29.001000000000001</v>
      </c>
      <c r="Z22" s="4">
        <v>22.076000000000001</v>
      </c>
      <c r="AA22" s="4">
        <v>0</v>
      </c>
      <c r="AB22" s="4">
        <v>27.873000000000001</v>
      </c>
      <c r="AC22" s="4">
        <v>18.568000000000001</v>
      </c>
      <c r="AD22" s="4">
        <v>0</v>
      </c>
      <c r="AE22" s="4">
        <f t="shared" si="5"/>
        <v>0.10601950691662038</v>
      </c>
      <c r="AF22" s="4">
        <f t="shared" si="6"/>
        <v>0.10559554477951207</v>
      </c>
      <c r="AG22" s="4">
        <f t="shared" si="7"/>
        <v>0.16694142379648816</v>
      </c>
      <c r="AH22" s="4">
        <f t="shared" si="8"/>
        <v>0.17498327254907506</v>
      </c>
      <c r="AI22" s="4">
        <f t="shared" si="9"/>
        <v>0.86701950691662044</v>
      </c>
      <c r="AJ22" s="4">
        <f t="shared" si="10"/>
        <v>1.3185955447795121</v>
      </c>
      <c r="AK22" s="8">
        <f t="shared" si="11"/>
        <v>1.0404234082999444</v>
      </c>
      <c r="AL22" s="8">
        <f t="shared" si="11"/>
        <v>1.5823146537354145</v>
      </c>
      <c r="AM22" s="8">
        <f t="shared" si="1"/>
        <v>0.86701956540812453</v>
      </c>
      <c r="AN22" s="8">
        <f t="shared" si="2"/>
        <v>1.3185255341718443</v>
      </c>
      <c r="AO22" s="35">
        <f t="shared" si="25"/>
        <v>0.92907484989186173</v>
      </c>
      <c r="AP22" s="8">
        <f t="shared" si="4"/>
        <v>1.8736818297475333</v>
      </c>
    </row>
    <row r="23" spans="1:42" s="36" customFormat="1" x14ac:dyDescent="0.25">
      <c r="A23" s="33" t="s">
        <v>86</v>
      </c>
      <c r="B23" s="33">
        <v>201669</v>
      </c>
      <c r="C23" s="33">
        <f t="shared" ref="C23:C29" si="26">S23+T23+U23+V23+W23+X23+Y23+Z23+AA23+AB23+AC23+AD23</f>
        <v>388.45699999999999</v>
      </c>
      <c r="D23" s="34">
        <v>134.34800000000001</v>
      </c>
      <c r="E23" s="34">
        <v>73.415999999999997</v>
      </c>
      <c r="F23" s="34">
        <v>0</v>
      </c>
      <c r="G23" s="34">
        <v>126.45699999999999</v>
      </c>
      <c r="H23" s="34">
        <v>47.191000000000003</v>
      </c>
      <c r="I23" s="34"/>
      <c r="J23" s="34"/>
      <c r="K23" s="34">
        <v>0.89</v>
      </c>
      <c r="L23" s="34">
        <v>1.28</v>
      </c>
      <c r="M23" s="34">
        <v>0.89</v>
      </c>
      <c r="N23" s="34">
        <v>1.28</v>
      </c>
      <c r="O23" s="34">
        <v>1.0680000000000001</v>
      </c>
      <c r="P23" s="34">
        <v>1.536</v>
      </c>
      <c r="Q23" s="34">
        <v>1.0680000000000001</v>
      </c>
      <c r="R23" s="34">
        <v>1.536</v>
      </c>
      <c r="S23" s="34">
        <v>119.57</v>
      </c>
      <c r="T23" s="34">
        <v>94.040999999999997</v>
      </c>
      <c r="U23" s="34">
        <v>0</v>
      </c>
      <c r="V23" s="34">
        <v>112.547</v>
      </c>
      <c r="W23" s="34">
        <v>62.298999999999999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f t="shared" si="5"/>
        <v>0</v>
      </c>
      <c r="AF23" s="34">
        <f t="shared" si="6"/>
        <v>0</v>
      </c>
      <c r="AG23" s="34">
        <f t="shared" si="7"/>
        <v>0</v>
      </c>
      <c r="AH23" s="34">
        <f t="shared" si="8"/>
        <v>0</v>
      </c>
      <c r="AI23" s="4">
        <f t="shared" si="9"/>
        <v>0.89</v>
      </c>
      <c r="AJ23" s="4">
        <f t="shared" si="10"/>
        <v>0.89</v>
      </c>
      <c r="AK23" s="8">
        <f t="shared" si="11"/>
        <v>1.0680000000000001</v>
      </c>
      <c r="AL23" s="8">
        <f t="shared" si="11"/>
        <v>1.0680000000000001</v>
      </c>
      <c r="AM23" s="35">
        <f t="shared" si="1"/>
        <v>0.89000208413969673</v>
      </c>
      <c r="AN23" s="35">
        <f t="shared" si="2"/>
        <v>0.89000213511312143</v>
      </c>
      <c r="AO23" s="35">
        <f t="shared" si="25"/>
        <v>1.2809333115397188</v>
      </c>
      <c r="AP23" s="35">
        <f t="shared" si="4"/>
        <v>1.3201457905109024</v>
      </c>
    </row>
    <row r="24" spans="1:42" x14ac:dyDescent="0.25">
      <c r="A24" s="12" t="s">
        <v>69</v>
      </c>
      <c r="B24" s="12">
        <v>2198.069</v>
      </c>
      <c r="C24" s="12">
        <f t="shared" si="26"/>
        <v>4235.33</v>
      </c>
      <c r="D24" s="4">
        <v>1201.1500000000001</v>
      </c>
      <c r="E24" s="4">
        <v>1049.4059999999999</v>
      </c>
      <c r="F24" s="4">
        <v>0</v>
      </c>
      <c r="G24" s="4">
        <v>1141.903</v>
      </c>
      <c r="H24" s="4">
        <v>1078.924</v>
      </c>
      <c r="I24" s="4">
        <v>0</v>
      </c>
      <c r="J24" s="4"/>
      <c r="K24" s="4">
        <v>0.75</v>
      </c>
      <c r="L24" s="4">
        <v>0.75</v>
      </c>
      <c r="M24" s="4">
        <v>1.24</v>
      </c>
      <c r="N24" s="4">
        <v>1.24</v>
      </c>
      <c r="O24" s="4">
        <v>0.9</v>
      </c>
      <c r="P24" s="4">
        <v>0.9</v>
      </c>
      <c r="Q24" s="4">
        <v>1.49</v>
      </c>
      <c r="R24" s="4">
        <v>1.49</v>
      </c>
      <c r="S24" s="4">
        <v>908.56600000000003</v>
      </c>
      <c r="T24" s="4">
        <v>697.505</v>
      </c>
      <c r="U24" s="4">
        <v>0</v>
      </c>
      <c r="V24" s="4">
        <v>1424.7090000000001</v>
      </c>
      <c r="W24" s="4">
        <v>1204.55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f t="shared" si="5"/>
        <v>0</v>
      </c>
      <c r="AF24" s="4">
        <f t="shared" si="6"/>
        <v>0</v>
      </c>
      <c r="AG24" s="4">
        <f t="shared" si="7"/>
        <v>0</v>
      </c>
      <c r="AH24" s="4">
        <f t="shared" si="8"/>
        <v>0</v>
      </c>
      <c r="AI24" s="4">
        <f t="shared" si="9"/>
        <v>0.75</v>
      </c>
      <c r="AJ24" s="4">
        <f t="shared" si="10"/>
        <v>1.24</v>
      </c>
      <c r="AK24" s="8">
        <f t="shared" si="11"/>
        <v>0.89999999999999991</v>
      </c>
      <c r="AL24" s="8">
        <f t="shared" si="11"/>
        <v>1.488</v>
      </c>
      <c r="AM24" s="8">
        <f t="shared" si="1"/>
        <v>0.75641343712275733</v>
      </c>
      <c r="AN24" s="8">
        <f t="shared" si="2"/>
        <v>1.247662016826298</v>
      </c>
      <c r="AO24" s="35">
        <f t="shared" si="25"/>
        <v>0.66466648751770052</v>
      </c>
      <c r="AP24" s="8">
        <f t="shared" si="4"/>
        <v>1.1164363755000353</v>
      </c>
    </row>
    <row r="25" spans="1:42" x14ac:dyDescent="0.25">
      <c r="A25" s="12" t="s">
        <v>28</v>
      </c>
      <c r="B25" s="12">
        <v>293.87200000000001</v>
      </c>
      <c r="C25" s="12">
        <f t="shared" si="26"/>
        <v>542.13900000000001</v>
      </c>
      <c r="D25" s="4">
        <v>71.715999999999994</v>
      </c>
      <c r="E25" s="4">
        <v>24.045000000000002</v>
      </c>
      <c r="F25" s="4">
        <v>0</v>
      </c>
      <c r="G25" s="4">
        <v>85.021000000000001</v>
      </c>
      <c r="H25" s="4">
        <v>229.66200000000001</v>
      </c>
      <c r="I25" s="4">
        <v>0</v>
      </c>
      <c r="J25" s="4"/>
      <c r="K25" s="4">
        <v>1.163</v>
      </c>
      <c r="L25" s="4">
        <v>1.258</v>
      </c>
      <c r="M25" s="4">
        <v>1.3320000000000001</v>
      </c>
      <c r="N25" s="4">
        <v>1.4710000000000001</v>
      </c>
      <c r="O25" s="4">
        <v>1.3959999999999999</v>
      </c>
      <c r="P25" s="4">
        <v>1.5089999999999999</v>
      </c>
      <c r="Q25" s="4">
        <v>1.5980000000000001</v>
      </c>
      <c r="R25" s="4">
        <v>1.7649999999999999</v>
      </c>
      <c r="S25" s="4">
        <v>69.302000000000007</v>
      </c>
      <c r="T25" s="4">
        <v>25.613</v>
      </c>
      <c r="U25" s="4">
        <v>0</v>
      </c>
      <c r="V25" s="4">
        <v>102.87</v>
      </c>
      <c r="W25" s="4">
        <v>344.35399999999998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f t="shared" si="5"/>
        <v>0</v>
      </c>
      <c r="AF25" s="4">
        <f t="shared" si="6"/>
        <v>0</v>
      </c>
      <c r="AG25" s="4">
        <f t="shared" si="7"/>
        <v>0</v>
      </c>
      <c r="AH25" s="4">
        <f t="shared" si="8"/>
        <v>0</v>
      </c>
      <c r="AI25" s="4">
        <f t="shared" si="9"/>
        <v>1.163</v>
      </c>
      <c r="AJ25" s="4">
        <f t="shared" si="10"/>
        <v>1.3320000000000001</v>
      </c>
      <c r="AK25" s="8">
        <f t="shared" si="11"/>
        <v>1.3956</v>
      </c>
      <c r="AL25" s="8">
        <f t="shared" si="11"/>
        <v>1.5984</v>
      </c>
      <c r="AM25" s="8">
        <f>(S25+Y25)/D25</f>
        <v>0.96633945005298694</v>
      </c>
      <c r="AN25" s="8">
        <f>(V25+AB25)/G25</f>
        <v>1.2099363686618601</v>
      </c>
      <c r="AO25" s="35">
        <f t="shared" si="25"/>
        <v>1.0652110625909752</v>
      </c>
      <c r="AP25" s="8">
        <f>(W25+X25+AC25+AD25)/(H25+I25)</f>
        <v>1.4993947627382849</v>
      </c>
    </row>
    <row r="26" spans="1:42" s="36" customFormat="1" x14ac:dyDescent="0.25">
      <c r="A26" s="33" t="s">
        <v>29</v>
      </c>
      <c r="B26" s="33">
        <v>389.11200000000002</v>
      </c>
      <c r="C26" s="33">
        <f t="shared" si="26"/>
        <v>810.245</v>
      </c>
      <c r="D26" s="34">
        <v>174.41800000000001</v>
      </c>
      <c r="E26" s="34">
        <v>57.429000000000002</v>
      </c>
      <c r="F26" s="34">
        <v>2.4500000000000002</v>
      </c>
      <c r="G26" s="34">
        <v>165.58600000000001</v>
      </c>
      <c r="H26" s="34">
        <v>334.298</v>
      </c>
      <c r="I26" s="34">
        <v>9.8000000000000004E-2</v>
      </c>
      <c r="J26" s="34"/>
      <c r="K26" s="34">
        <v>0.62</v>
      </c>
      <c r="L26" s="34">
        <v>0.9</v>
      </c>
      <c r="M26" s="34">
        <v>1.22</v>
      </c>
      <c r="N26" s="34">
        <v>1.38</v>
      </c>
      <c r="O26" s="34">
        <f>K26*1.2</f>
        <v>0.74399999999999999</v>
      </c>
      <c r="P26" s="34">
        <f>L26*1.2</f>
        <v>1.08</v>
      </c>
      <c r="Q26" s="34">
        <f>M26*1.2</f>
        <v>1.464</v>
      </c>
      <c r="R26" s="34">
        <f>N26*1.2</f>
        <v>1.6559999999999999</v>
      </c>
      <c r="S26" s="34">
        <v>108.67100000000001</v>
      </c>
      <c r="T26" s="34">
        <v>51.435000000000002</v>
      </c>
      <c r="U26" s="34">
        <v>2.2050000000000001</v>
      </c>
      <c r="V26" s="34">
        <v>202.12200000000001</v>
      </c>
      <c r="W26" s="34">
        <v>445.67700000000002</v>
      </c>
      <c r="X26" s="34">
        <v>0.13500000000000001</v>
      </c>
      <c r="Y26" s="34"/>
      <c r="Z26" s="34"/>
      <c r="AA26" s="34"/>
      <c r="AB26" s="34"/>
      <c r="AC26" s="34"/>
      <c r="AD26" s="34"/>
      <c r="AE26" s="34">
        <f t="shared" si="5"/>
        <v>0</v>
      </c>
      <c r="AF26" s="34">
        <f t="shared" si="6"/>
        <v>0</v>
      </c>
      <c r="AG26" s="34">
        <f t="shared" si="7"/>
        <v>0</v>
      </c>
      <c r="AH26" s="34">
        <f t="shared" si="8"/>
        <v>0</v>
      </c>
      <c r="AI26" s="4">
        <f t="shared" si="9"/>
        <v>0.62</v>
      </c>
      <c r="AJ26" s="4">
        <f t="shared" si="10"/>
        <v>1.22</v>
      </c>
      <c r="AK26" s="8">
        <f t="shared" si="11"/>
        <v>0.74399999999999999</v>
      </c>
      <c r="AL26" s="8">
        <f t="shared" si="11"/>
        <v>1.464</v>
      </c>
      <c r="AM26" s="35">
        <f t="shared" ref="AM26:AM43" si="27">(S26+Y26)/D26</f>
        <v>0.62304922657065209</v>
      </c>
      <c r="AN26" s="35">
        <f t="shared" ref="AN26:AN43" si="28">(V26+AB26)/G26</f>
        <v>1.2206466730279131</v>
      </c>
      <c r="AO26" s="35">
        <f t="shared" si="25"/>
        <v>0.89580654319544406</v>
      </c>
      <c r="AP26" s="35">
        <f t="shared" ref="AP26:AP43" si="29">(W26+X26+AC26+AD26)/(H26+I26)</f>
        <v>1.3331858036579385</v>
      </c>
    </row>
    <row r="27" spans="1:42" x14ac:dyDescent="0.25">
      <c r="A27" s="9" t="s">
        <v>81</v>
      </c>
      <c r="B27" s="9">
        <v>779.52599999999995</v>
      </c>
      <c r="C27" s="12">
        <f t="shared" si="26"/>
        <v>1377.606</v>
      </c>
      <c r="D27" s="4">
        <v>412.77699999999999</v>
      </c>
      <c r="E27" s="4">
        <v>173.078</v>
      </c>
      <c r="F27" s="4">
        <v>0</v>
      </c>
      <c r="G27" s="4">
        <v>409.45400000000001</v>
      </c>
      <c r="H27" s="4">
        <v>724.971</v>
      </c>
      <c r="I27" s="4">
        <v>0</v>
      </c>
      <c r="J27" s="4">
        <v>1867.575</v>
      </c>
      <c r="K27" s="4">
        <v>0.875</v>
      </c>
      <c r="L27" s="4">
        <v>0.875</v>
      </c>
      <c r="M27" s="4">
        <v>0.753</v>
      </c>
      <c r="N27" s="4">
        <v>0.753</v>
      </c>
      <c r="O27" s="4">
        <v>1.05</v>
      </c>
      <c r="P27" s="4">
        <v>1.05</v>
      </c>
      <c r="Q27" s="4">
        <v>0.90300000000000002</v>
      </c>
      <c r="R27" s="4">
        <v>0.90300000000000002</v>
      </c>
      <c r="S27" s="4">
        <v>361.18</v>
      </c>
      <c r="T27" s="4">
        <v>151.44300000000001</v>
      </c>
      <c r="U27" s="4">
        <v>0</v>
      </c>
      <c r="V27" s="4">
        <v>308.31900000000002</v>
      </c>
      <c r="W27" s="4">
        <v>556.66399999999999</v>
      </c>
      <c r="X27" s="4">
        <v>0</v>
      </c>
      <c r="Y27" s="4"/>
      <c r="Z27" s="4"/>
      <c r="AA27" s="4"/>
      <c r="AB27" s="4"/>
      <c r="AC27" s="4"/>
      <c r="AD27" s="4"/>
      <c r="AE27" s="4">
        <f t="shared" si="5"/>
        <v>0</v>
      </c>
      <c r="AF27" s="4">
        <f t="shared" si="6"/>
        <v>0</v>
      </c>
      <c r="AG27" s="4">
        <f t="shared" si="7"/>
        <v>0</v>
      </c>
      <c r="AH27" s="4">
        <f t="shared" si="8"/>
        <v>0</v>
      </c>
      <c r="AI27" s="4">
        <f t="shared" si="9"/>
        <v>0.875</v>
      </c>
      <c r="AJ27" s="4">
        <f t="shared" si="10"/>
        <v>0.753</v>
      </c>
      <c r="AK27" s="8">
        <f t="shared" si="11"/>
        <v>1.05</v>
      </c>
      <c r="AL27" s="8">
        <f t="shared" si="11"/>
        <v>0.90359999999999996</v>
      </c>
      <c r="AM27" s="8">
        <f t="shared" si="27"/>
        <v>0.87500030282695018</v>
      </c>
      <c r="AN27" s="8">
        <f t="shared" si="28"/>
        <v>0.75300033703419678</v>
      </c>
      <c r="AO27" s="35">
        <f t="shared" si="25"/>
        <v>0.8749985555645432</v>
      </c>
      <c r="AP27" s="8">
        <f t="shared" si="29"/>
        <v>0.76784312751820416</v>
      </c>
    </row>
    <row r="28" spans="1:42" x14ac:dyDescent="0.25">
      <c r="A28" s="12" t="s">
        <v>30</v>
      </c>
      <c r="B28" s="12">
        <v>232.18</v>
      </c>
      <c r="C28" s="12">
        <f t="shared" si="26"/>
        <v>468.87800000000004</v>
      </c>
      <c r="D28" s="4">
        <v>169.34700000000001</v>
      </c>
      <c r="E28" s="4">
        <v>93.635999999999996</v>
      </c>
      <c r="F28" s="4">
        <v>0</v>
      </c>
      <c r="G28" s="4">
        <v>159.14699999999999</v>
      </c>
      <c r="H28" s="4">
        <v>142.238</v>
      </c>
      <c r="I28" s="4">
        <v>0</v>
      </c>
      <c r="J28" s="4"/>
      <c r="K28" s="4">
        <v>0.71</v>
      </c>
      <c r="L28" s="4">
        <v>0.71</v>
      </c>
      <c r="M28" s="4">
        <v>0.94</v>
      </c>
      <c r="N28" s="4">
        <v>0.94</v>
      </c>
      <c r="O28" s="4">
        <v>0.85</v>
      </c>
      <c r="P28" s="4">
        <v>0.85</v>
      </c>
      <c r="Q28" s="4">
        <v>1.1299999999999999</v>
      </c>
      <c r="R28" s="4">
        <v>1.1299999999999999</v>
      </c>
      <c r="S28" s="4">
        <v>123.04</v>
      </c>
      <c r="T28" s="4">
        <v>67.043999999999997</v>
      </c>
      <c r="U28" s="4">
        <v>0</v>
      </c>
      <c r="V28" s="4">
        <v>145.59100000000001</v>
      </c>
      <c r="W28" s="4">
        <v>133.203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f t="shared" si="5"/>
        <v>0</v>
      </c>
      <c r="AF28" s="4">
        <f t="shared" si="6"/>
        <v>0</v>
      </c>
      <c r="AG28" s="4">
        <f t="shared" si="7"/>
        <v>0</v>
      </c>
      <c r="AH28" s="4">
        <f t="shared" si="8"/>
        <v>0</v>
      </c>
      <c r="AI28" s="4">
        <f t="shared" si="9"/>
        <v>0.71</v>
      </c>
      <c r="AJ28" s="4">
        <f t="shared" si="10"/>
        <v>0.94</v>
      </c>
      <c r="AK28" s="8">
        <f t="shared" si="11"/>
        <v>0.85199999999999998</v>
      </c>
      <c r="AL28" s="8">
        <f t="shared" si="11"/>
        <v>1.1279999999999999</v>
      </c>
      <c r="AM28" s="8">
        <f t="shared" si="27"/>
        <v>0.72655553390375971</v>
      </c>
      <c r="AN28" s="8">
        <f t="shared" si="28"/>
        <v>0.91482088886375501</v>
      </c>
      <c r="AO28" s="35">
        <f t="shared" si="25"/>
        <v>0.71600666410354996</v>
      </c>
      <c r="AP28" s="8">
        <f t="shared" si="29"/>
        <v>0.93647970303294481</v>
      </c>
    </row>
    <row r="29" spans="1:42" s="36" customFormat="1" x14ac:dyDescent="0.25">
      <c r="A29" s="33" t="s">
        <v>31</v>
      </c>
      <c r="B29" s="33">
        <v>397.02699999999999</v>
      </c>
      <c r="C29" s="33">
        <f t="shared" si="26"/>
        <v>815.54099999999994</v>
      </c>
      <c r="D29" s="34">
        <v>138.41</v>
      </c>
      <c r="E29" s="34">
        <v>86.418999999999997</v>
      </c>
      <c r="F29" s="34"/>
      <c r="G29" s="34">
        <v>106.127</v>
      </c>
      <c r="H29" s="34">
        <v>210.12299999999999</v>
      </c>
      <c r="I29" s="34"/>
      <c r="J29" s="34"/>
      <c r="K29" s="34">
        <v>1.1200000000000001</v>
      </c>
      <c r="L29" s="34">
        <v>1.29</v>
      </c>
      <c r="M29" s="34">
        <v>1.1599999999999999</v>
      </c>
      <c r="N29" s="34">
        <v>2.06</v>
      </c>
      <c r="O29" s="34">
        <v>1.3440000000000001</v>
      </c>
      <c r="P29" s="34">
        <v>1.548</v>
      </c>
      <c r="Q29" s="34">
        <v>1.3919999999999999</v>
      </c>
      <c r="R29" s="34">
        <v>2.472</v>
      </c>
      <c r="S29" s="34">
        <v>155.928</v>
      </c>
      <c r="T29" s="34">
        <v>111.51</v>
      </c>
      <c r="U29" s="34"/>
      <c r="V29" s="34">
        <v>122.255</v>
      </c>
      <c r="W29" s="34">
        <v>425.84800000000001</v>
      </c>
      <c r="X29" s="34"/>
      <c r="Y29" s="34"/>
      <c r="Z29" s="34"/>
      <c r="AA29" s="34"/>
      <c r="AB29" s="34"/>
      <c r="AC29" s="34"/>
      <c r="AD29" s="34"/>
      <c r="AE29" s="34">
        <v>0</v>
      </c>
      <c r="AF29" s="34">
        <v>0</v>
      </c>
      <c r="AG29" s="34">
        <v>0</v>
      </c>
      <c r="AH29" s="34">
        <v>0</v>
      </c>
      <c r="AI29" s="4">
        <f t="shared" si="9"/>
        <v>1.1200000000000001</v>
      </c>
      <c r="AJ29" s="4">
        <f t="shared" si="10"/>
        <v>1.1599999999999999</v>
      </c>
      <c r="AK29" s="8">
        <f t="shared" si="11"/>
        <v>1.3440000000000001</v>
      </c>
      <c r="AL29" s="8">
        <f t="shared" si="11"/>
        <v>1.3919999999999999</v>
      </c>
      <c r="AM29" s="35">
        <f t="shared" si="27"/>
        <v>1.1265659995665054</v>
      </c>
      <c r="AN29" s="35">
        <f t="shared" si="28"/>
        <v>1.1519688674889519</v>
      </c>
      <c r="AO29" s="35">
        <f t="shared" si="25"/>
        <v>1.2903412444022728</v>
      </c>
      <c r="AP29" s="35">
        <f t="shared" si="29"/>
        <v>2.0266605749965496</v>
      </c>
    </row>
    <row r="30" spans="1:42" x14ac:dyDescent="0.25">
      <c r="A30" s="12" t="s">
        <v>32</v>
      </c>
      <c r="B30" s="12">
        <v>492.81299999999999</v>
      </c>
      <c r="C30" s="12">
        <f>S30+T30+U30+V30+W30+X30+Y30+Z30+AA30+AB30+AC30+AD30</f>
        <v>975.923</v>
      </c>
      <c r="D30" s="4">
        <v>569.76199999999994</v>
      </c>
      <c r="E30" s="4">
        <v>76.92</v>
      </c>
      <c r="F30" s="4">
        <v>0</v>
      </c>
      <c r="G30" s="4">
        <v>569.30100000000004</v>
      </c>
      <c r="H30" s="4">
        <v>164.49100000000001</v>
      </c>
      <c r="I30" s="4">
        <v>0</v>
      </c>
      <c r="J30" s="4">
        <v>581.26900000000001</v>
      </c>
      <c r="K30" s="4">
        <v>0.77</v>
      </c>
      <c r="L30" s="4">
        <v>0.89</v>
      </c>
      <c r="M30" s="4">
        <v>0.59</v>
      </c>
      <c r="N30" s="4">
        <v>0.75</v>
      </c>
      <c r="O30" s="4">
        <v>0.92400000000000004</v>
      </c>
      <c r="P30" s="4">
        <v>1.0680000000000001</v>
      </c>
      <c r="Q30" s="4">
        <v>0.70799999999999996</v>
      </c>
      <c r="R30" s="4">
        <v>0.9</v>
      </c>
      <c r="S30" s="4">
        <v>433.24900000000002</v>
      </c>
      <c r="T30" s="4">
        <v>68.459000000000003</v>
      </c>
      <c r="U30" s="4">
        <v>0</v>
      </c>
      <c r="V30" s="4">
        <v>331.70299999999997</v>
      </c>
      <c r="W30" s="4">
        <v>142.512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f t="shared" si="5"/>
        <v>0</v>
      </c>
      <c r="AF30" s="4">
        <f t="shared" si="6"/>
        <v>0</v>
      </c>
      <c r="AG30" s="4">
        <f t="shared" si="7"/>
        <v>0</v>
      </c>
      <c r="AH30" s="4">
        <f t="shared" si="8"/>
        <v>0</v>
      </c>
      <c r="AI30" s="4">
        <f t="shared" si="9"/>
        <v>0.77</v>
      </c>
      <c r="AJ30" s="4">
        <f t="shared" si="10"/>
        <v>0.59</v>
      </c>
      <c r="AK30" s="8">
        <f t="shared" si="11"/>
        <v>0.92399999999999993</v>
      </c>
      <c r="AL30" s="8">
        <f t="shared" si="11"/>
        <v>0.70799999999999996</v>
      </c>
      <c r="AM30" s="8">
        <f t="shared" si="27"/>
        <v>0.76040346671066172</v>
      </c>
      <c r="AN30" s="8">
        <f t="shared" si="28"/>
        <v>0.58264960012366029</v>
      </c>
      <c r="AO30" s="35">
        <f t="shared" si="25"/>
        <v>0.89000260010400423</v>
      </c>
      <c r="AP30" s="8">
        <f t="shared" si="29"/>
        <v>0.86638174732964102</v>
      </c>
    </row>
    <row r="31" spans="1:42" x14ac:dyDescent="0.25">
      <c r="A31" s="12" t="s">
        <v>33</v>
      </c>
      <c r="B31" s="12">
        <v>316.16199999999998</v>
      </c>
      <c r="C31" s="12">
        <f>S31+T31+U31+V31+W31+X31+Y31+Z31+AA31+AB31+AC31+AD31</f>
        <v>654.54399999999998</v>
      </c>
      <c r="D31" s="4">
        <v>178.845</v>
      </c>
      <c r="E31" s="4">
        <v>37.332000000000001</v>
      </c>
      <c r="F31" s="4">
        <v>0</v>
      </c>
      <c r="G31" s="4">
        <v>164.876</v>
      </c>
      <c r="H31" s="4">
        <v>39.033999999999999</v>
      </c>
      <c r="I31" s="4">
        <v>0</v>
      </c>
      <c r="J31" s="4">
        <v>141.666</v>
      </c>
      <c r="K31" s="4">
        <v>1.1200000000000001</v>
      </c>
      <c r="L31" s="4">
        <v>1.87</v>
      </c>
      <c r="M31" s="4">
        <v>1.69</v>
      </c>
      <c r="N31" s="4">
        <v>2.82</v>
      </c>
      <c r="O31" s="4">
        <v>1.3440000000000001</v>
      </c>
      <c r="P31" s="4">
        <v>2.2440000000000002</v>
      </c>
      <c r="Q31" s="4">
        <v>2.028</v>
      </c>
      <c r="R31" s="4">
        <v>3.3839999999999999</v>
      </c>
      <c r="S31" s="4">
        <v>185.80600000000001</v>
      </c>
      <c r="T31" s="4">
        <v>67.512</v>
      </c>
      <c r="U31" s="4"/>
      <c r="V31" s="4">
        <v>258.77800000000002</v>
      </c>
      <c r="W31" s="4">
        <v>142.44800000000001</v>
      </c>
      <c r="X31" s="4"/>
      <c r="Y31" s="4"/>
      <c r="Z31" s="4"/>
      <c r="AA31" s="4"/>
      <c r="AB31" s="4"/>
      <c r="AC31" s="4"/>
      <c r="AD31" s="4"/>
      <c r="AE31" s="4">
        <f t="shared" si="5"/>
        <v>0</v>
      </c>
      <c r="AF31" s="4">
        <f t="shared" si="6"/>
        <v>0</v>
      </c>
      <c r="AG31" s="4">
        <f t="shared" si="7"/>
        <v>0</v>
      </c>
      <c r="AH31" s="4">
        <f t="shared" si="8"/>
        <v>0</v>
      </c>
      <c r="AI31" s="4">
        <f t="shared" si="9"/>
        <v>1.1200000000000001</v>
      </c>
      <c r="AJ31" s="4">
        <f t="shared" si="10"/>
        <v>1.69</v>
      </c>
      <c r="AK31" s="8">
        <f t="shared" si="11"/>
        <v>1.3440000000000001</v>
      </c>
      <c r="AL31" s="8">
        <f t="shared" si="11"/>
        <v>2.028</v>
      </c>
      <c r="AM31" s="8">
        <f t="shared" si="27"/>
        <v>1.0389219715396014</v>
      </c>
      <c r="AN31" s="8">
        <f t="shared" si="28"/>
        <v>1.5695310415099832</v>
      </c>
      <c r="AO31" s="35">
        <f t="shared" si="25"/>
        <v>1.8084217293474767</v>
      </c>
      <c r="AP31" s="8">
        <f t="shared" si="29"/>
        <v>3.6493313521545323</v>
      </c>
    </row>
    <row r="32" spans="1:42" s="36" customFormat="1" x14ac:dyDescent="0.25">
      <c r="A32" s="33" t="s">
        <v>34</v>
      </c>
      <c r="B32" s="33">
        <v>25613</v>
      </c>
      <c r="C32" s="33">
        <f t="shared" ref="C32" si="30">S32+T32+U32+V32+W32+X32+Y32+Z32+AA32+AB32+AC32+AD32</f>
        <v>42695</v>
      </c>
      <c r="D32" s="34">
        <v>13706</v>
      </c>
      <c r="E32" s="34">
        <v>4562</v>
      </c>
      <c r="F32" s="34">
        <v>0</v>
      </c>
      <c r="G32" s="34">
        <v>13615</v>
      </c>
      <c r="H32" s="34">
        <v>4916</v>
      </c>
      <c r="I32" s="34">
        <v>0</v>
      </c>
      <c r="J32" s="34">
        <v>18953</v>
      </c>
      <c r="K32" s="34">
        <v>0.95</v>
      </c>
      <c r="L32" s="34">
        <v>2.3199999999999998</v>
      </c>
      <c r="M32" s="34">
        <v>0.78</v>
      </c>
      <c r="N32" s="34">
        <v>1.72</v>
      </c>
      <c r="O32" s="34">
        <v>1.1399999999999999</v>
      </c>
      <c r="P32" s="34">
        <v>2.78</v>
      </c>
      <c r="Q32" s="34">
        <v>0.94</v>
      </c>
      <c r="R32" s="34">
        <v>2.06</v>
      </c>
      <c r="S32" s="34">
        <v>13022</v>
      </c>
      <c r="T32" s="34">
        <v>10585</v>
      </c>
      <c r="U32" s="34">
        <v>0</v>
      </c>
      <c r="V32" s="34">
        <v>10620</v>
      </c>
      <c r="W32" s="34">
        <v>8468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f t="shared" si="5"/>
        <v>0</v>
      </c>
      <c r="AF32" s="34">
        <f t="shared" si="6"/>
        <v>0</v>
      </c>
      <c r="AG32" s="34">
        <f t="shared" si="7"/>
        <v>0</v>
      </c>
      <c r="AH32" s="34">
        <f t="shared" si="8"/>
        <v>0</v>
      </c>
      <c r="AI32" s="4">
        <f t="shared" si="9"/>
        <v>0.95</v>
      </c>
      <c r="AJ32" s="4">
        <f t="shared" si="10"/>
        <v>0.78</v>
      </c>
      <c r="AK32" s="8">
        <f t="shared" si="11"/>
        <v>1.1399999999999999</v>
      </c>
      <c r="AL32" s="8">
        <f t="shared" si="11"/>
        <v>0.93599999999999994</v>
      </c>
      <c r="AM32" s="35">
        <f t="shared" si="27"/>
        <v>0.95009484897125351</v>
      </c>
      <c r="AN32" s="35">
        <f t="shared" si="28"/>
        <v>0.78002203452074914</v>
      </c>
      <c r="AO32" s="35">
        <f t="shared" si="25"/>
        <v>2.3202542744410346</v>
      </c>
      <c r="AP32" s="35">
        <f t="shared" si="29"/>
        <v>1.7225386493083807</v>
      </c>
    </row>
    <row r="33" spans="1:42" x14ac:dyDescent="0.25">
      <c r="A33" s="12" t="s">
        <v>35</v>
      </c>
      <c r="B33" s="12">
        <v>239.465</v>
      </c>
      <c r="C33" s="12">
        <f t="shared" ref="C33:C43" si="31">S33+T33+U33+V33+W33+X33+Y33+Z33+AA33+AB33+AC33+AD33</f>
        <v>454.03499999999997</v>
      </c>
      <c r="D33" s="4">
        <v>137.898</v>
      </c>
      <c r="E33" s="4">
        <v>82.677000000000007</v>
      </c>
      <c r="F33" s="4">
        <v>0</v>
      </c>
      <c r="G33" s="4">
        <v>120.892</v>
      </c>
      <c r="H33" s="4">
        <v>81.665999999999997</v>
      </c>
      <c r="I33" s="4">
        <v>0</v>
      </c>
      <c r="J33" s="4"/>
      <c r="K33" s="4">
        <v>0.89</v>
      </c>
      <c r="L33" s="4">
        <v>1.05</v>
      </c>
      <c r="M33" s="4">
        <v>1.1299999999999999</v>
      </c>
      <c r="N33" s="4">
        <v>1.33</v>
      </c>
      <c r="O33" s="4">
        <v>1.07</v>
      </c>
      <c r="P33" s="4">
        <v>1.26</v>
      </c>
      <c r="Q33" s="4">
        <v>1.35</v>
      </c>
      <c r="R33" s="4">
        <v>1.59</v>
      </c>
      <c r="S33" s="4">
        <v>123.004</v>
      </c>
      <c r="T33" s="4">
        <v>86.811000000000007</v>
      </c>
      <c r="U33" s="4">
        <v>0</v>
      </c>
      <c r="V33" s="4">
        <v>136.01</v>
      </c>
      <c r="W33" s="4">
        <v>108.21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f t="shared" si="5"/>
        <v>0</v>
      </c>
      <c r="AF33" s="4">
        <f t="shared" si="6"/>
        <v>0</v>
      </c>
      <c r="AG33" s="4">
        <f t="shared" si="7"/>
        <v>0</v>
      </c>
      <c r="AH33" s="4">
        <f t="shared" si="8"/>
        <v>0</v>
      </c>
      <c r="AI33" s="4">
        <f t="shared" si="9"/>
        <v>0.89</v>
      </c>
      <c r="AJ33" s="4">
        <f t="shared" si="10"/>
        <v>1.1299999999999999</v>
      </c>
      <c r="AK33" s="8">
        <f t="shared" si="11"/>
        <v>1.0680000000000001</v>
      </c>
      <c r="AL33" s="8">
        <f t="shared" si="11"/>
        <v>1.3559999999999999</v>
      </c>
      <c r="AM33" s="8">
        <f t="shared" si="27"/>
        <v>0.89199263223542047</v>
      </c>
      <c r="AN33" s="8">
        <f t="shared" si="28"/>
        <v>1.1250537669986433</v>
      </c>
      <c r="AO33" s="35">
        <f t="shared" si="25"/>
        <v>1.0500018142893428</v>
      </c>
      <c r="AP33" s="8">
        <f t="shared" si="29"/>
        <v>1.3250312247446918</v>
      </c>
    </row>
    <row r="34" spans="1:42" x14ac:dyDescent="0.25">
      <c r="A34" s="12" t="s">
        <v>36</v>
      </c>
      <c r="B34" s="12">
        <v>3895.3670000000002</v>
      </c>
      <c r="C34" s="12">
        <f t="shared" si="31"/>
        <v>7851.3070000000007</v>
      </c>
      <c r="D34" s="7">
        <v>2839.7959999999998</v>
      </c>
      <c r="E34" s="4">
        <v>1473.3130000000001</v>
      </c>
      <c r="F34" s="4">
        <v>0</v>
      </c>
      <c r="G34" s="4">
        <v>2838.9340000000002</v>
      </c>
      <c r="H34" s="4">
        <v>1898.797</v>
      </c>
      <c r="I34" s="4">
        <v>0</v>
      </c>
      <c r="J34" s="4">
        <v>2260.4569999999999</v>
      </c>
      <c r="K34" s="4">
        <v>0.57999999999999996</v>
      </c>
      <c r="L34" s="4">
        <v>0.57999999999999996</v>
      </c>
      <c r="M34" s="4">
        <v>1</v>
      </c>
      <c r="N34" s="4">
        <v>1</v>
      </c>
      <c r="O34" s="4">
        <v>0.69599999999999995</v>
      </c>
      <c r="P34" s="4">
        <v>0.69599999999999995</v>
      </c>
      <c r="Q34" s="4">
        <v>1.2</v>
      </c>
      <c r="R34" s="4">
        <v>1.2</v>
      </c>
      <c r="S34" s="4">
        <v>1648.6890000000001</v>
      </c>
      <c r="T34" s="4">
        <v>855.26599999999996</v>
      </c>
      <c r="U34" s="4">
        <v>0</v>
      </c>
      <c r="V34" s="4">
        <v>2839.13</v>
      </c>
      <c r="W34" s="4">
        <v>2508.2220000000002</v>
      </c>
      <c r="X34" s="4"/>
      <c r="Y34" s="4"/>
      <c r="Z34" s="4"/>
      <c r="AA34" s="4"/>
      <c r="AB34" s="4"/>
      <c r="AC34" s="4"/>
      <c r="AD34" s="4"/>
      <c r="AE34" s="4">
        <f t="shared" si="5"/>
        <v>0</v>
      </c>
      <c r="AF34" s="4">
        <f t="shared" si="6"/>
        <v>0</v>
      </c>
      <c r="AG34" s="4">
        <f t="shared" si="7"/>
        <v>0</v>
      </c>
      <c r="AH34" s="4">
        <f t="shared" si="8"/>
        <v>0</v>
      </c>
      <c r="AI34" s="4">
        <f t="shared" si="9"/>
        <v>0.57999999999999996</v>
      </c>
      <c r="AJ34" s="4">
        <f t="shared" si="10"/>
        <v>1</v>
      </c>
      <c r="AK34" s="8">
        <f t="shared" si="11"/>
        <v>0.69599999999999995</v>
      </c>
      <c r="AL34" s="8">
        <f t="shared" si="11"/>
        <v>1.2</v>
      </c>
      <c r="AM34" s="8">
        <f t="shared" si="27"/>
        <v>0.58056599840270218</v>
      </c>
      <c r="AN34" s="8">
        <f t="shared" si="28"/>
        <v>1.0000690399988164</v>
      </c>
      <c r="AO34" s="35">
        <f t="shared" si="25"/>
        <v>0.58050529656631</v>
      </c>
      <c r="AP34" s="8">
        <f t="shared" si="29"/>
        <v>1.3209532140613243</v>
      </c>
    </row>
    <row r="35" spans="1:42" x14ac:dyDescent="0.25">
      <c r="A35" s="12" t="s">
        <v>79</v>
      </c>
      <c r="B35" s="12">
        <v>217596</v>
      </c>
      <c r="C35" s="12">
        <f t="shared" si="31"/>
        <v>223.82499999999999</v>
      </c>
      <c r="D35" s="7">
        <v>38.936</v>
      </c>
      <c r="E35" s="4">
        <v>25.071000000000002</v>
      </c>
      <c r="F35" s="4">
        <v>0</v>
      </c>
      <c r="G35" s="4">
        <v>44.4</v>
      </c>
      <c r="H35" s="4">
        <v>76.319000000000003</v>
      </c>
      <c r="I35" s="4">
        <v>0</v>
      </c>
      <c r="J35" s="4">
        <v>0</v>
      </c>
      <c r="K35" s="4">
        <v>0.91</v>
      </c>
      <c r="L35" s="4">
        <v>0.91</v>
      </c>
      <c r="M35" s="4">
        <v>1.32</v>
      </c>
      <c r="N35" s="4">
        <v>1.32</v>
      </c>
      <c r="O35" s="4">
        <v>1.0920000000000001</v>
      </c>
      <c r="P35" s="4">
        <v>1.0920000000000001</v>
      </c>
      <c r="Q35" s="4">
        <v>1.5840000000000001</v>
      </c>
      <c r="R35" s="4">
        <v>1.5840000000000001</v>
      </c>
      <c r="S35" s="4">
        <v>35.432000000000002</v>
      </c>
      <c r="T35" s="4">
        <v>22.815000000000001</v>
      </c>
      <c r="U35" s="4">
        <v>0</v>
      </c>
      <c r="V35" s="4">
        <v>58.607999999999997</v>
      </c>
      <c r="W35" s="4">
        <v>100.741</v>
      </c>
      <c r="X35" s="4"/>
      <c r="Y35" s="4">
        <v>2.7094999999999998</v>
      </c>
      <c r="Z35" s="4">
        <v>0.40500000000000003</v>
      </c>
      <c r="AA35" s="4"/>
      <c r="AB35" s="4">
        <v>2.7094999999999998</v>
      </c>
      <c r="AC35" s="4">
        <v>0.40500000000000003</v>
      </c>
      <c r="AD35" s="4"/>
      <c r="AE35" s="4">
        <f t="shared" ref="AE35" si="32">Y35/D35</f>
        <v>6.9588555578385031E-2</v>
      </c>
      <c r="AF35" s="4">
        <f t="shared" ref="AF35" si="33">AB35/G35</f>
        <v>6.1024774774774769E-2</v>
      </c>
      <c r="AG35" s="4">
        <f t="shared" ref="AG35" si="34">(Z35+AA35)/(E35+F35)</f>
        <v>1.6154122292688766E-2</v>
      </c>
      <c r="AH35" s="4">
        <f t="shared" ref="AH35" si="35">(AC35+AD35)/(H35+I35)</f>
        <v>5.306673305467839E-3</v>
      </c>
      <c r="AI35" s="4">
        <f t="shared" ref="AI35" si="36">K35+AE35</f>
        <v>0.97958855557838509</v>
      </c>
      <c r="AJ35" s="4">
        <f t="shared" ref="AJ35" si="37">M35+AF35</f>
        <v>1.3810247747747748</v>
      </c>
      <c r="AK35" s="8">
        <f t="shared" ref="AK35" si="38">AI35*1.2</f>
        <v>1.1755062666940621</v>
      </c>
      <c r="AL35" s="8">
        <f t="shared" ref="AL35" si="39">AJ35*1.2</f>
        <v>1.6572297297297298</v>
      </c>
      <c r="AM35" s="8">
        <f t="shared" ref="AM35" si="40">(S35+Y35)/D35</f>
        <v>0.97959471953975752</v>
      </c>
      <c r="AN35" s="8">
        <f t="shared" ref="AN35" si="41">(V35+AB35)/G35</f>
        <v>1.3810247747747748</v>
      </c>
      <c r="AO35" s="35">
        <f t="shared" si="25"/>
        <v>0.92616967811415585</v>
      </c>
      <c r="AP35" s="8">
        <f t="shared" ref="AP35" si="42">(W35+X35+AC35+AD35)/(H35+I35)</f>
        <v>1.3253056250737039</v>
      </c>
    </row>
    <row r="36" spans="1:42" s="36" customFormat="1" x14ac:dyDescent="0.25">
      <c r="A36" s="33" t="s">
        <v>37</v>
      </c>
      <c r="B36" s="33">
        <v>61.284999999999997</v>
      </c>
      <c r="C36" s="33">
        <f t="shared" si="31"/>
        <v>115.959</v>
      </c>
      <c r="D36" s="34">
        <v>44.332000000000001</v>
      </c>
      <c r="E36" s="34">
        <v>13.965</v>
      </c>
      <c r="F36" s="34">
        <v>0</v>
      </c>
      <c r="G36" s="34">
        <v>42.366999999999997</v>
      </c>
      <c r="H36" s="34">
        <v>12.964</v>
      </c>
      <c r="I36" s="34">
        <v>0</v>
      </c>
      <c r="J36" s="34"/>
      <c r="K36" s="34">
        <v>0.70399999999999996</v>
      </c>
      <c r="L36" s="34">
        <v>0.70399999999999996</v>
      </c>
      <c r="M36" s="34">
        <v>1.3540000000000001</v>
      </c>
      <c r="N36" s="34">
        <v>1.3540000000000001</v>
      </c>
      <c r="O36" s="34">
        <v>0.84</v>
      </c>
      <c r="P36" s="34">
        <v>0.84</v>
      </c>
      <c r="Q36" s="34">
        <v>1.62</v>
      </c>
      <c r="R36" s="34">
        <v>1.62</v>
      </c>
      <c r="S36" s="34">
        <v>31.21</v>
      </c>
      <c r="T36" s="34">
        <v>9.8309999999999995</v>
      </c>
      <c r="U36" s="34">
        <v>0</v>
      </c>
      <c r="V36" s="34">
        <v>57.365000000000002</v>
      </c>
      <c r="W36" s="34">
        <v>17.553000000000001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f t="shared" si="5"/>
        <v>0</v>
      </c>
      <c r="AF36" s="34">
        <f t="shared" si="6"/>
        <v>0</v>
      </c>
      <c r="AG36" s="34">
        <f t="shared" si="7"/>
        <v>0</v>
      </c>
      <c r="AH36" s="34">
        <f t="shared" si="8"/>
        <v>0</v>
      </c>
      <c r="AI36" s="4">
        <f t="shared" si="9"/>
        <v>0.70399999999999996</v>
      </c>
      <c r="AJ36" s="4">
        <f t="shared" si="10"/>
        <v>1.3540000000000001</v>
      </c>
      <c r="AK36" s="8">
        <f t="shared" si="11"/>
        <v>0.84479999999999988</v>
      </c>
      <c r="AL36" s="8">
        <f t="shared" si="11"/>
        <v>1.6248</v>
      </c>
      <c r="AM36" s="35">
        <f t="shared" si="27"/>
        <v>0.70400613552287283</v>
      </c>
      <c r="AN36" s="35">
        <f t="shared" si="28"/>
        <v>1.3540019354686432</v>
      </c>
      <c r="AO36" s="35">
        <f t="shared" si="25"/>
        <v>0.70397422126745435</v>
      </c>
      <c r="AP36" s="35">
        <f t="shared" si="29"/>
        <v>1.3539802530083307</v>
      </c>
    </row>
    <row r="37" spans="1:42" x14ac:dyDescent="0.25">
      <c r="A37" s="12" t="s">
        <v>82</v>
      </c>
      <c r="B37" s="12">
        <v>180.971</v>
      </c>
      <c r="C37" s="12">
        <f t="shared" si="31"/>
        <v>359.601</v>
      </c>
      <c r="D37" s="4">
        <v>143.34899999999999</v>
      </c>
      <c r="E37" s="4">
        <v>39.198999999999998</v>
      </c>
      <c r="F37" s="4">
        <v>0</v>
      </c>
      <c r="G37" s="4">
        <v>156.77199999999999</v>
      </c>
      <c r="H37" s="4">
        <v>63.238999999999997</v>
      </c>
      <c r="I37" s="4">
        <v>0</v>
      </c>
      <c r="J37" s="4"/>
      <c r="K37" s="4">
        <v>0.91</v>
      </c>
      <c r="L37" s="4">
        <v>1.06</v>
      </c>
      <c r="M37" s="4">
        <v>0.99</v>
      </c>
      <c r="N37" s="4">
        <v>1.1299999999999999</v>
      </c>
      <c r="O37" s="4">
        <v>1.0920000000000001</v>
      </c>
      <c r="P37" s="4">
        <v>1.272</v>
      </c>
      <c r="Q37" s="4">
        <v>1.1879999999999999</v>
      </c>
      <c r="R37" s="4">
        <v>1.3560000000000001</v>
      </c>
      <c r="S37" s="4">
        <v>114.379</v>
      </c>
      <c r="T37" s="4">
        <v>37.204999999999998</v>
      </c>
      <c r="U37" s="4">
        <v>0</v>
      </c>
      <c r="V37" s="4">
        <v>141.39599999999999</v>
      </c>
      <c r="W37" s="4">
        <v>66.620999999999995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f t="shared" si="5"/>
        <v>0</v>
      </c>
      <c r="AF37" s="4">
        <f t="shared" si="6"/>
        <v>0</v>
      </c>
      <c r="AG37" s="4">
        <f t="shared" si="7"/>
        <v>0</v>
      </c>
      <c r="AH37" s="4">
        <f t="shared" si="8"/>
        <v>0</v>
      </c>
      <c r="AI37" s="4">
        <f t="shared" si="9"/>
        <v>0.91</v>
      </c>
      <c r="AJ37" s="4">
        <f t="shared" si="10"/>
        <v>0.99</v>
      </c>
      <c r="AK37" s="8">
        <f t="shared" si="11"/>
        <v>1.0920000000000001</v>
      </c>
      <c r="AL37" s="8">
        <f t="shared" si="11"/>
        <v>1.1879999999999999</v>
      </c>
      <c r="AM37" s="8">
        <f t="shared" si="27"/>
        <v>0.79790581029515384</v>
      </c>
      <c r="AN37" s="8">
        <f t="shared" si="28"/>
        <v>0.9019212614497486</v>
      </c>
      <c r="AO37" s="35">
        <f t="shared" si="25"/>
        <v>0.94913135539171922</v>
      </c>
      <c r="AP37" s="8">
        <f t="shared" si="29"/>
        <v>1.0534796565410585</v>
      </c>
    </row>
    <row r="38" spans="1:42" x14ac:dyDescent="0.25">
      <c r="A38" s="12" t="s">
        <v>39</v>
      </c>
      <c r="B38" s="12">
        <v>400.12</v>
      </c>
      <c r="C38" s="12">
        <f t="shared" si="31"/>
        <v>745.52599999999995</v>
      </c>
      <c r="D38" s="4">
        <v>249.79499999999999</v>
      </c>
      <c r="E38" s="4">
        <v>72.792000000000002</v>
      </c>
      <c r="F38" s="4">
        <v>0</v>
      </c>
      <c r="G38" s="4">
        <v>246.44800000000001</v>
      </c>
      <c r="H38" s="4">
        <v>111.205</v>
      </c>
      <c r="I38" s="4">
        <v>0</v>
      </c>
      <c r="J38" s="4"/>
      <c r="K38" s="4">
        <v>1.01</v>
      </c>
      <c r="L38" s="4">
        <v>1.01</v>
      </c>
      <c r="M38" s="4">
        <v>1.18</v>
      </c>
      <c r="N38" s="4">
        <v>1.18</v>
      </c>
      <c r="O38" s="4">
        <v>1.21</v>
      </c>
      <c r="P38" s="4">
        <v>1.21</v>
      </c>
      <c r="Q38" s="4">
        <v>1.42</v>
      </c>
      <c r="R38" s="4">
        <v>1.42</v>
      </c>
      <c r="S38" s="4">
        <v>251.88300000000001</v>
      </c>
      <c r="T38" s="4">
        <v>73.391999999999996</v>
      </c>
      <c r="U38" s="4">
        <v>0</v>
      </c>
      <c r="V38" s="4">
        <v>289.59199999999998</v>
      </c>
      <c r="W38" s="4">
        <v>130.65899999999999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/>
      <c r="AE38" s="4">
        <f t="shared" si="5"/>
        <v>0</v>
      </c>
      <c r="AF38" s="4">
        <f t="shared" si="6"/>
        <v>0</v>
      </c>
      <c r="AG38" s="4">
        <f t="shared" si="7"/>
        <v>0</v>
      </c>
      <c r="AH38" s="4">
        <f t="shared" si="8"/>
        <v>0</v>
      </c>
      <c r="AI38" s="4">
        <f t="shared" si="9"/>
        <v>1.01</v>
      </c>
      <c r="AJ38" s="4">
        <f t="shared" si="10"/>
        <v>1.18</v>
      </c>
      <c r="AK38" s="8">
        <f t="shared" si="11"/>
        <v>1.212</v>
      </c>
      <c r="AL38" s="8">
        <f t="shared" si="11"/>
        <v>1.4159999999999999</v>
      </c>
      <c r="AM38" s="8">
        <f t="shared" si="27"/>
        <v>1.0083588542604938</v>
      </c>
      <c r="AN38" s="8">
        <f t="shared" si="28"/>
        <v>1.1750632993572681</v>
      </c>
      <c r="AO38" s="35">
        <f t="shared" si="25"/>
        <v>1.0082426640290141</v>
      </c>
      <c r="AP38" s="8">
        <f t="shared" si="29"/>
        <v>1.1749381772402319</v>
      </c>
    </row>
    <row r="39" spans="1:42" s="36" customFormat="1" x14ac:dyDescent="0.25">
      <c r="A39" s="33" t="s">
        <v>68</v>
      </c>
      <c r="B39" s="33">
        <v>153999</v>
      </c>
      <c r="C39" s="33">
        <f t="shared" si="31"/>
        <v>292.68199999999996</v>
      </c>
      <c r="D39" s="34">
        <v>99.796000000000006</v>
      </c>
      <c r="E39" s="34">
        <v>12.329000000000001</v>
      </c>
      <c r="F39" s="34">
        <v>0</v>
      </c>
      <c r="G39" s="34">
        <v>95.352999999999994</v>
      </c>
      <c r="H39" s="34">
        <v>13.75</v>
      </c>
      <c r="I39" s="34">
        <v>0</v>
      </c>
      <c r="J39" s="34"/>
      <c r="K39" s="34">
        <v>0.88</v>
      </c>
      <c r="L39" s="34">
        <v>0.88</v>
      </c>
      <c r="M39" s="34">
        <v>1.91</v>
      </c>
      <c r="N39" s="34">
        <v>1.91</v>
      </c>
      <c r="O39" s="34">
        <v>1.0551999999999999</v>
      </c>
      <c r="P39" s="34">
        <v>1.0551999999999999</v>
      </c>
      <c r="Q39" s="34">
        <v>2.2978999999999998</v>
      </c>
      <c r="R39" s="34">
        <v>2.2978999999999998</v>
      </c>
      <c r="S39" s="34">
        <v>87.706999999999994</v>
      </c>
      <c r="T39" s="34">
        <v>10.85</v>
      </c>
      <c r="U39" s="34">
        <v>0</v>
      </c>
      <c r="V39" s="34">
        <v>178.92699999999999</v>
      </c>
      <c r="W39" s="34">
        <v>15.198</v>
      </c>
      <c r="X39" s="34">
        <v>0</v>
      </c>
      <c r="Y39" s="34"/>
      <c r="Z39" s="34"/>
      <c r="AA39" s="34"/>
      <c r="AB39" s="34"/>
      <c r="AC39" s="34"/>
      <c r="AD39" s="34"/>
      <c r="AE39" s="34">
        <f t="shared" si="5"/>
        <v>0</v>
      </c>
      <c r="AF39" s="34">
        <f t="shared" si="6"/>
        <v>0</v>
      </c>
      <c r="AG39" s="34">
        <f t="shared" si="7"/>
        <v>0</v>
      </c>
      <c r="AH39" s="34">
        <f t="shared" si="8"/>
        <v>0</v>
      </c>
      <c r="AI39" s="4">
        <f t="shared" si="9"/>
        <v>0.88</v>
      </c>
      <c r="AJ39" s="4">
        <f t="shared" si="10"/>
        <v>1.91</v>
      </c>
      <c r="AK39" s="8">
        <f t="shared" si="11"/>
        <v>1.056</v>
      </c>
      <c r="AL39" s="8">
        <f t="shared" si="11"/>
        <v>2.2919999999999998</v>
      </c>
      <c r="AM39" s="35">
        <f t="shared" si="27"/>
        <v>0.87886288027576243</v>
      </c>
      <c r="AN39" s="35">
        <f t="shared" si="28"/>
        <v>1.8764695395005926</v>
      </c>
      <c r="AO39" s="35">
        <f t="shared" si="25"/>
        <v>0.88003893259793975</v>
      </c>
      <c r="AP39" s="35">
        <f t="shared" si="29"/>
        <v>1.105309090909091</v>
      </c>
    </row>
    <row r="40" spans="1:42" x14ac:dyDescent="0.25">
      <c r="A40" s="12" t="s">
        <v>40</v>
      </c>
      <c r="B40" s="12">
        <v>71.715000000000003</v>
      </c>
      <c r="C40" s="12">
        <f t="shared" si="31"/>
        <v>132.55500000000001</v>
      </c>
      <c r="D40" s="4">
        <v>50.91</v>
      </c>
      <c r="E40" s="4">
        <v>18.332999999999998</v>
      </c>
      <c r="F40" s="4">
        <v>0</v>
      </c>
      <c r="G40" s="4">
        <v>50.171999999999997</v>
      </c>
      <c r="H40" s="4">
        <v>21.233000000000001</v>
      </c>
      <c r="I40" s="4">
        <v>0</v>
      </c>
      <c r="J40" s="4"/>
      <c r="K40" s="4">
        <v>0.81</v>
      </c>
      <c r="L40" s="4">
        <v>0.81</v>
      </c>
      <c r="M40" s="4">
        <v>1.55</v>
      </c>
      <c r="N40" s="4">
        <v>1.55</v>
      </c>
      <c r="O40" s="4">
        <v>0.97199999999999998</v>
      </c>
      <c r="P40" s="4">
        <v>0.97199999999999998</v>
      </c>
      <c r="Q40" s="4">
        <v>1.86</v>
      </c>
      <c r="R40" s="4">
        <v>1.86</v>
      </c>
      <c r="S40" s="4">
        <v>39.768000000000001</v>
      </c>
      <c r="T40" s="4">
        <v>14.343999999999999</v>
      </c>
      <c r="U40" s="4">
        <v>0</v>
      </c>
      <c r="V40" s="4">
        <v>55.037999999999997</v>
      </c>
      <c r="W40" s="4">
        <v>23.405000000000001</v>
      </c>
      <c r="X40" s="4">
        <v>0</v>
      </c>
      <c r="Y40" s="4"/>
      <c r="Z40" s="4"/>
      <c r="AA40" s="4"/>
      <c r="AB40" s="4"/>
      <c r="AC40" s="4"/>
      <c r="AD40" s="4"/>
      <c r="AE40" s="4">
        <f t="shared" si="5"/>
        <v>0</v>
      </c>
      <c r="AF40" s="4">
        <f t="shared" si="6"/>
        <v>0</v>
      </c>
      <c r="AG40" s="4">
        <f t="shared" si="7"/>
        <v>0</v>
      </c>
      <c r="AH40" s="4">
        <f t="shared" si="8"/>
        <v>0</v>
      </c>
      <c r="AI40" s="4">
        <f t="shared" si="9"/>
        <v>0.81</v>
      </c>
      <c r="AJ40" s="4">
        <f t="shared" si="10"/>
        <v>1.55</v>
      </c>
      <c r="AK40" s="8">
        <f t="shared" si="11"/>
        <v>0.97199999999999998</v>
      </c>
      <c r="AL40" s="8">
        <f t="shared" si="11"/>
        <v>1.8599999999999999</v>
      </c>
      <c r="AM40" s="8">
        <f t="shared" si="27"/>
        <v>0.78114319387153808</v>
      </c>
      <c r="AN40" s="8">
        <f t="shared" si="28"/>
        <v>1.0969863668978712</v>
      </c>
      <c r="AO40" s="35">
        <f t="shared" si="25"/>
        <v>0.78241422571319486</v>
      </c>
      <c r="AP40" s="8">
        <f t="shared" si="29"/>
        <v>1.1022935995855507</v>
      </c>
    </row>
    <row r="41" spans="1:42" x14ac:dyDescent="0.25">
      <c r="A41" s="12" t="s">
        <v>41</v>
      </c>
      <c r="B41" s="12">
        <v>39.152000000000001</v>
      </c>
      <c r="C41" s="12">
        <f t="shared" si="31"/>
        <v>70.239099999999979</v>
      </c>
      <c r="D41" s="4">
        <v>19.568000000000001</v>
      </c>
      <c r="E41" s="4">
        <v>4.0679999999999996</v>
      </c>
      <c r="F41" s="4">
        <v>8.1000000000000003E-2</v>
      </c>
      <c r="G41" s="4">
        <v>6.0380000000000003</v>
      </c>
      <c r="H41" s="4">
        <v>10.472</v>
      </c>
      <c r="I41" s="4">
        <v>0</v>
      </c>
      <c r="J41" s="4"/>
      <c r="K41" s="4">
        <v>0.93</v>
      </c>
      <c r="L41" s="4">
        <v>0.93</v>
      </c>
      <c r="M41" s="4">
        <v>1.65</v>
      </c>
      <c r="N41" s="4">
        <v>1.65</v>
      </c>
      <c r="O41" s="4">
        <v>1.1160000000000001</v>
      </c>
      <c r="P41" s="4">
        <v>1.1160000000000001</v>
      </c>
      <c r="Q41" s="4">
        <v>1.98</v>
      </c>
      <c r="R41" s="4">
        <v>1.98</v>
      </c>
      <c r="S41" s="4">
        <v>18.215</v>
      </c>
      <c r="T41" s="4">
        <v>3.7829999999999999</v>
      </c>
      <c r="U41" s="4">
        <v>7.4999999999999997E-2</v>
      </c>
      <c r="V41" s="4">
        <v>9.9629999999999992</v>
      </c>
      <c r="W41" s="4">
        <v>17.279</v>
      </c>
      <c r="X41" s="4">
        <v>0</v>
      </c>
      <c r="Y41" s="17">
        <v>14.036099999999999</v>
      </c>
      <c r="Z41" s="4">
        <v>0.28799999999999998</v>
      </c>
      <c r="AA41" s="4">
        <v>3.2000000000000001E-2</v>
      </c>
      <c r="AB41" s="4">
        <v>5.9139999999999997</v>
      </c>
      <c r="AC41" s="4">
        <v>0.65400000000000003</v>
      </c>
      <c r="AD41" s="4">
        <v>0</v>
      </c>
      <c r="AE41" s="4">
        <f t="shared" si="5"/>
        <v>0.7172986508585445</v>
      </c>
      <c r="AF41" s="4">
        <f t="shared" si="6"/>
        <v>0.97946339847631658</v>
      </c>
      <c r="AG41" s="4">
        <f t="shared" si="7"/>
        <v>7.7127018558688823E-2</v>
      </c>
      <c r="AH41" s="4">
        <f t="shared" si="8"/>
        <v>6.2452253628724225E-2</v>
      </c>
      <c r="AI41" s="4">
        <f t="shared" si="9"/>
        <v>1.6472986508585445</v>
      </c>
      <c r="AJ41" s="4">
        <f t="shared" si="10"/>
        <v>2.6294633984763163</v>
      </c>
      <c r="AK41" s="8">
        <f t="shared" si="11"/>
        <v>1.9767583810302534</v>
      </c>
      <c r="AL41" s="8">
        <f t="shared" si="11"/>
        <v>3.1553560781715793</v>
      </c>
      <c r="AM41" s="8">
        <f t="shared" si="27"/>
        <v>1.6481551512673753</v>
      </c>
      <c r="AN41" s="8">
        <f t="shared" si="28"/>
        <v>2.6295130838025833</v>
      </c>
      <c r="AO41" s="35">
        <f t="shared" si="25"/>
        <v>1.0069896360568811</v>
      </c>
      <c r="AP41" s="8">
        <f t="shared" si="29"/>
        <v>1.7124713521772346</v>
      </c>
    </row>
    <row r="42" spans="1:42" s="36" customFormat="1" x14ac:dyDescent="0.25">
      <c r="A42" s="33" t="s">
        <v>71</v>
      </c>
      <c r="B42" s="33">
        <v>1328.9590000000001</v>
      </c>
      <c r="C42" s="33">
        <f t="shared" si="31"/>
        <v>2172.1510000000003</v>
      </c>
      <c r="D42" s="34">
        <v>556.58500000000004</v>
      </c>
      <c r="E42" s="34">
        <v>126.029</v>
      </c>
      <c r="F42" s="34">
        <v>0</v>
      </c>
      <c r="G42" s="34">
        <v>541.15300000000002</v>
      </c>
      <c r="H42" s="34">
        <v>143.88999999999999</v>
      </c>
      <c r="I42" s="34">
        <v>0</v>
      </c>
      <c r="J42" s="34"/>
      <c r="K42" s="34">
        <v>1.25</v>
      </c>
      <c r="L42" s="34">
        <v>1.47</v>
      </c>
      <c r="M42" s="34">
        <v>1.95</v>
      </c>
      <c r="N42" s="34">
        <v>2.2000000000000002</v>
      </c>
      <c r="O42" s="34">
        <v>1.5</v>
      </c>
      <c r="P42" s="34">
        <v>1.76</v>
      </c>
      <c r="Q42" s="34">
        <v>2.34</v>
      </c>
      <c r="R42" s="34">
        <v>2.64</v>
      </c>
      <c r="S42" s="34">
        <v>695.89800000000002</v>
      </c>
      <c r="T42" s="34">
        <v>196</v>
      </c>
      <c r="U42" s="34">
        <v>0</v>
      </c>
      <c r="V42" s="34">
        <v>1005.652</v>
      </c>
      <c r="W42" s="34">
        <v>274.601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f t="shared" si="5"/>
        <v>0</v>
      </c>
      <c r="AF42" s="34">
        <f t="shared" si="6"/>
        <v>0</v>
      </c>
      <c r="AG42" s="34">
        <f t="shared" si="7"/>
        <v>0</v>
      </c>
      <c r="AH42" s="34">
        <f t="shared" si="8"/>
        <v>0</v>
      </c>
      <c r="AI42" s="4">
        <f t="shared" si="9"/>
        <v>1.25</v>
      </c>
      <c r="AJ42" s="4">
        <f t="shared" si="10"/>
        <v>1.95</v>
      </c>
      <c r="AK42" s="8">
        <f t="shared" si="11"/>
        <v>1.5</v>
      </c>
      <c r="AL42" s="8">
        <f t="shared" si="11"/>
        <v>2.34</v>
      </c>
      <c r="AM42" s="35">
        <f t="shared" si="27"/>
        <v>1.2502995948507416</v>
      </c>
      <c r="AN42" s="35">
        <f t="shared" si="28"/>
        <v>1.8583505958573638</v>
      </c>
      <c r="AO42" s="35">
        <f t="shared" si="25"/>
        <v>1.5551976132477445</v>
      </c>
      <c r="AP42" s="35">
        <f t="shared" si="29"/>
        <v>1.9084092014733478</v>
      </c>
    </row>
    <row r="43" spans="1:42" x14ac:dyDescent="0.25">
      <c r="A43" s="12" t="s">
        <v>42</v>
      </c>
      <c r="B43" s="12">
        <v>751.029</v>
      </c>
      <c r="C43" s="12">
        <f t="shared" si="31"/>
        <v>1497.6519999999998</v>
      </c>
      <c r="D43" s="4">
        <v>494.08699999999999</v>
      </c>
      <c r="E43" s="4">
        <v>183.34800000000001</v>
      </c>
      <c r="F43" s="4">
        <v>0.224</v>
      </c>
      <c r="G43" s="4">
        <v>498.83699999999999</v>
      </c>
      <c r="H43" s="4">
        <v>367.11799999999999</v>
      </c>
      <c r="I43" s="4">
        <v>0.187</v>
      </c>
      <c r="J43" s="4"/>
      <c r="K43" s="4">
        <v>0.76800000000000002</v>
      </c>
      <c r="L43" s="4">
        <v>0.76800000000000002</v>
      </c>
      <c r="M43" s="4">
        <v>0.98599999999999999</v>
      </c>
      <c r="N43" s="4">
        <v>0.98599999999999999</v>
      </c>
      <c r="O43" s="4">
        <v>0.92</v>
      </c>
      <c r="P43" s="4">
        <v>0.92</v>
      </c>
      <c r="Q43" s="4">
        <v>1.19</v>
      </c>
      <c r="R43" s="4">
        <v>1.19</v>
      </c>
      <c r="S43" s="4">
        <v>376.91300000000001</v>
      </c>
      <c r="T43" s="4">
        <v>140.102</v>
      </c>
      <c r="U43" s="4">
        <v>0.17100000000000001</v>
      </c>
      <c r="V43" s="4">
        <v>489.40100000000001</v>
      </c>
      <c r="W43" s="4">
        <v>490.88099999999997</v>
      </c>
      <c r="X43" s="4">
        <v>0.184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f t="shared" si="5"/>
        <v>0</v>
      </c>
      <c r="AF43" s="4">
        <f t="shared" si="6"/>
        <v>0</v>
      </c>
      <c r="AG43" s="4">
        <f t="shared" si="7"/>
        <v>0</v>
      </c>
      <c r="AH43" s="4">
        <f t="shared" si="8"/>
        <v>0</v>
      </c>
      <c r="AI43" s="4">
        <f t="shared" si="9"/>
        <v>0.76800000000000002</v>
      </c>
      <c r="AJ43" s="4">
        <f t="shared" si="10"/>
        <v>0.98599999999999999</v>
      </c>
      <c r="AK43" s="8">
        <f t="shared" si="11"/>
        <v>0.92159999999999997</v>
      </c>
      <c r="AL43" s="8">
        <f t="shared" si="11"/>
        <v>1.1832</v>
      </c>
      <c r="AM43" s="8">
        <f t="shared" si="27"/>
        <v>0.76284743375154584</v>
      </c>
      <c r="AN43" s="8">
        <f t="shared" si="28"/>
        <v>0.98108400138722673</v>
      </c>
      <c r="AO43" s="35">
        <f t="shared" si="25"/>
        <v>0.7641306953130107</v>
      </c>
      <c r="AP43" s="8">
        <f t="shared" si="29"/>
        <v>1.3369406896176201</v>
      </c>
    </row>
    <row r="46" spans="1:42" x14ac:dyDescent="0.25">
      <c r="A46" s="11" t="s">
        <v>45</v>
      </c>
      <c r="C46" s="53"/>
    </row>
    <row r="47" spans="1:42" x14ac:dyDescent="0.25">
      <c r="A47" s="11" t="s">
        <v>52</v>
      </c>
      <c r="C47" s="53"/>
    </row>
  </sheetData>
  <mergeCells count="3">
    <mergeCell ref="D2:F2"/>
    <mergeCell ref="G2:I2"/>
    <mergeCell ref="AB2:AD2"/>
  </mergeCells>
  <pageMargins left="0.7" right="0.7" top="0.75" bottom="0.75" header="0.3" footer="0.3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xSplit="1" ySplit="3" topLeftCell="AS4" activePane="bottomRight" state="frozen"/>
      <selection pane="topRight" activeCell="B1" sqref="B1"/>
      <selection pane="bottomLeft" activeCell="A4" sqref="A4"/>
      <selection pane="bottomRight" activeCell="AU31" sqref="AU31"/>
    </sheetView>
  </sheetViews>
  <sheetFormatPr defaultRowHeight="15" x14ac:dyDescent="0.25"/>
  <cols>
    <col min="1" max="1" width="25.42578125" style="11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11" customWidth="1"/>
    <col min="42" max="42" width="22" customWidth="1"/>
    <col min="43" max="43" width="23.85546875" customWidth="1"/>
  </cols>
  <sheetData>
    <row r="1" spans="1:43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/>
      <c r="AL1" s="28"/>
      <c r="AM1" s="28"/>
      <c r="AN1" s="29"/>
    </row>
    <row r="2" spans="1:43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6"/>
      <c r="AP2" s="22" t="s">
        <v>72</v>
      </c>
      <c r="AQ2" s="22" t="s">
        <v>73</v>
      </c>
    </row>
    <row r="3" spans="1:43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10">
        <v>41639</v>
      </c>
      <c r="AP3" s="20"/>
      <c r="AQ3" s="20"/>
    </row>
    <row r="4" spans="1:43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 t="shared" ref="AC4:AC18" si="0">W4/B4</f>
        <v>5.2032260001200746E-4</v>
      </c>
      <c r="AD4" s="4">
        <f t="shared" ref="AD4:AD18" si="1"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 t="shared" ref="AG4:AG43" si="2">I4+AC4</f>
        <v>1.3305203226000122</v>
      </c>
      <c r="AH4" s="4">
        <f t="shared" ref="AH4:AH43" si="3"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18" si="4">(Q4+W4)/B4</f>
        <v>1.3378944945866438</v>
      </c>
      <c r="AL4" s="8">
        <f t="shared" ref="AL4:AL18" si="5">(T4+Z4)/E4</f>
        <v>2.1815022088343299</v>
      </c>
      <c r="AM4" s="8">
        <f>(R4+X4)/C4</f>
        <v>2.0532136351808479</v>
      </c>
      <c r="AN4" s="8">
        <f>(U4+V4+AA4+AB4)/(F4+G4)</f>
        <v>3.0793226931744515</v>
      </c>
      <c r="AO4" s="12" t="s">
        <v>85</v>
      </c>
      <c r="AP4" s="8">
        <f>'ankeet 31.12.2013 '!O4+'ankeet 31.12.2013 '!Q4</f>
        <v>2.7839999999999998</v>
      </c>
      <c r="AQ4" s="8">
        <f>'ankeet 31.12.2013 '!P4+'ankeet 31.12.2013 '!R4</f>
        <v>2.7839999999999998</v>
      </c>
    </row>
    <row r="5" spans="1:43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si="0"/>
        <v>0</v>
      </c>
      <c r="AD5" s="4">
        <f t="shared" si="1"/>
        <v>0</v>
      </c>
      <c r="AE5" s="4">
        <f>(X5+Y5)/(C5+D5)</f>
        <v>0</v>
      </c>
      <c r="AF5" s="4">
        <f>(AA5+AB5)/(F5+G5)</f>
        <v>0</v>
      </c>
      <c r="AG5" s="4">
        <f t="shared" si="2"/>
        <v>0.9</v>
      </c>
      <c r="AH5" s="4">
        <f t="shared" si="3"/>
        <v>1.0900000000000001</v>
      </c>
      <c r="AI5" s="8">
        <f t="shared" ref="AI5:AJ43" si="6">AG5*1.2</f>
        <v>1.08</v>
      </c>
      <c r="AJ5" s="8">
        <f t="shared" si="6"/>
        <v>1.3080000000000001</v>
      </c>
      <c r="AK5" s="8">
        <f t="shared" si="4"/>
        <v>0.83448706250065552</v>
      </c>
      <c r="AL5" s="8">
        <f t="shared" si="5"/>
        <v>1.0513394445204542</v>
      </c>
      <c r="AM5" s="8">
        <f>(R5+X5)/C5</f>
        <v>0.77812921961415382</v>
      </c>
      <c r="AN5" s="8">
        <f>(U5+V5+AA5+AB5)/(F5+G5)</f>
        <v>1.2934140769794407</v>
      </c>
      <c r="AO5" s="12" t="s">
        <v>88</v>
      </c>
      <c r="AP5" s="8">
        <f>'ankeet 31.12.2013 '!O5+'ankeet 31.12.2013 '!Q5</f>
        <v>2.9790000000000001</v>
      </c>
      <c r="AQ5" s="8">
        <f>'ankeet 31.12.2013 '!P5+'ankeet 31.12.2013 '!R5</f>
        <v>3.4169999999999998</v>
      </c>
    </row>
    <row r="6" spans="1:43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0"/>
        <v>0.17665416825703317</v>
      </c>
      <c r="AD6" s="34">
        <f t="shared" si="1"/>
        <v>0.13488511580695767</v>
      </c>
      <c r="AE6" s="34"/>
      <c r="AF6" s="34"/>
      <c r="AG6" s="4">
        <f t="shared" si="2"/>
        <v>0.90665416825703316</v>
      </c>
      <c r="AH6" s="4">
        <f t="shared" si="3"/>
        <v>0.72488511580695758</v>
      </c>
      <c r="AI6" s="8">
        <f t="shared" si="6"/>
        <v>1.0879850019084398</v>
      </c>
      <c r="AJ6" s="8">
        <f t="shared" si="6"/>
        <v>0.86986213896834907</v>
      </c>
      <c r="AK6" s="35">
        <f t="shared" si="4"/>
        <v>0.90567816969397608</v>
      </c>
      <c r="AL6" s="35">
        <f t="shared" si="5"/>
        <v>0.72390883085724844</v>
      </c>
      <c r="AM6" s="35"/>
      <c r="AN6" s="35"/>
      <c r="AO6" s="33" t="s">
        <v>80</v>
      </c>
      <c r="AP6" s="8">
        <f>'ankeet 31.12.2013 '!O6+'ankeet 31.12.2013 '!Q6</f>
        <v>1.5899999999999999</v>
      </c>
      <c r="AQ6" s="8">
        <f>'ankeet 31.12.2013 '!P6+'ankeet 31.12.2013 '!R6</f>
        <v>0</v>
      </c>
    </row>
    <row r="7" spans="1:43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0"/>
        <v>0</v>
      </c>
      <c r="AD7" s="4">
        <f t="shared" si="1"/>
        <v>0</v>
      </c>
      <c r="AE7" s="4">
        <f t="shared" ref="AE7:AE18" si="7">(X7+Y7)/(C7+D7)</f>
        <v>0</v>
      </c>
      <c r="AF7" s="4">
        <f t="shared" ref="AF7:AF18" si="8">(AA7+AB7)/(F7+G7)</f>
        <v>0</v>
      </c>
      <c r="AG7" s="4">
        <f t="shared" si="2"/>
        <v>0.79925338405195956</v>
      </c>
      <c r="AH7" s="4">
        <f t="shared" si="3"/>
        <v>1.0993674792544803</v>
      </c>
      <c r="AI7" s="8">
        <f t="shared" si="6"/>
        <v>0.95910406086235145</v>
      </c>
      <c r="AJ7" s="8">
        <f t="shared" si="6"/>
        <v>1.3192409751053764</v>
      </c>
      <c r="AK7" s="8">
        <f t="shared" si="4"/>
        <v>0.79925338405195956</v>
      </c>
      <c r="AL7" s="8">
        <f t="shared" si="5"/>
        <v>1.0993674792544803</v>
      </c>
      <c r="AM7" s="8">
        <f t="shared" ref="AM7:AM18" si="9">(R7+X7)/C7</f>
        <v>0.80154772519621764</v>
      </c>
      <c r="AN7" s="8">
        <f t="shared" ref="AN7:AN18" si="10">(U7+V7+AA7+AB7)/(F7+G7)</f>
        <v>1.6965011825839753</v>
      </c>
      <c r="AO7" s="12" t="s">
        <v>46</v>
      </c>
      <c r="AP7" s="8">
        <f>'ankeet 31.12.2013 '!O7+'ankeet 31.12.2013 '!Q7</f>
        <v>2.2783859640726929</v>
      </c>
      <c r="AQ7" s="8">
        <f>'ankeet 31.12.2013 '!P7+'ankeet 31.12.2013 '!R7</f>
        <v>2.8645737440780858</v>
      </c>
    </row>
    <row r="8" spans="1:43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0"/>
        <v>0</v>
      </c>
      <c r="AD8" s="4">
        <f t="shared" si="1"/>
        <v>0</v>
      </c>
      <c r="AE8" s="4">
        <f t="shared" si="7"/>
        <v>0</v>
      </c>
      <c r="AF8" s="4">
        <f t="shared" si="8"/>
        <v>0</v>
      </c>
      <c r="AG8" s="4">
        <f t="shared" si="2"/>
        <v>0.88</v>
      </c>
      <c r="AH8" s="4">
        <f t="shared" si="3"/>
        <v>1.3</v>
      </c>
      <c r="AI8" s="8">
        <f t="shared" si="6"/>
        <v>1.056</v>
      </c>
      <c r="AJ8" s="8">
        <f t="shared" si="6"/>
        <v>1.56</v>
      </c>
      <c r="AK8" s="8">
        <f t="shared" si="4"/>
        <v>0.88003251834997398</v>
      </c>
      <c r="AL8" s="8">
        <f t="shared" si="5"/>
        <v>1.2995790594155217</v>
      </c>
      <c r="AM8" s="8">
        <f t="shared" si="9"/>
        <v>1.0519376194565246</v>
      </c>
      <c r="AN8" s="8">
        <f t="shared" si="10"/>
        <v>1.5630771489392941</v>
      </c>
      <c r="AO8" s="12" t="s">
        <v>16</v>
      </c>
      <c r="AP8" s="8">
        <f>'ankeet 31.12.2013 '!O8+'ankeet 31.12.2013 '!Q8</f>
        <v>2.62</v>
      </c>
      <c r="AQ8" s="8">
        <f>'ankeet 31.12.2013 '!P8+'ankeet 31.12.2013 '!R8</f>
        <v>3.13</v>
      </c>
    </row>
    <row r="9" spans="1:43" s="36" customFormat="1" x14ac:dyDescent="0.25">
      <c r="A9" s="33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0"/>
        <v>0</v>
      </c>
      <c r="AD9" s="34">
        <f t="shared" si="1"/>
        <v>0</v>
      </c>
      <c r="AE9" s="34">
        <f t="shared" si="7"/>
        <v>0</v>
      </c>
      <c r="AF9" s="34">
        <f t="shared" si="8"/>
        <v>0</v>
      </c>
      <c r="AG9" s="4">
        <f t="shared" si="2"/>
        <v>0.95</v>
      </c>
      <c r="AH9" s="4">
        <f t="shared" si="3"/>
        <v>1.1299999999999999</v>
      </c>
      <c r="AI9" s="8">
        <f t="shared" si="6"/>
        <v>1.1399999999999999</v>
      </c>
      <c r="AJ9" s="8">
        <f t="shared" si="6"/>
        <v>1.3559999999999999</v>
      </c>
      <c r="AK9" s="35">
        <f t="shared" si="4"/>
        <v>0.72976541867329492</v>
      </c>
      <c r="AL9" s="35">
        <f t="shared" si="5"/>
        <v>1.2112785459064781</v>
      </c>
      <c r="AM9" s="35">
        <f t="shared" si="9"/>
        <v>0.90068069306930687</v>
      </c>
      <c r="AN9" s="35">
        <f t="shared" si="10"/>
        <v>3.9637995049504946</v>
      </c>
      <c r="AO9" s="33" t="s">
        <v>89</v>
      </c>
      <c r="AP9" s="8">
        <f>'ankeet 31.12.2013 '!O9+'ankeet 31.12.2013 '!Q9</f>
        <v>2.5</v>
      </c>
      <c r="AQ9" s="8">
        <f>'ankeet 31.12.2013 '!P9+'ankeet 31.12.2013 '!R9</f>
        <v>2.5</v>
      </c>
    </row>
    <row r="10" spans="1:43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0"/>
        <v>1.0967769959169489E-2</v>
      </c>
      <c r="AD10" s="4">
        <f t="shared" si="1"/>
        <v>0</v>
      </c>
      <c r="AE10" s="4">
        <f t="shared" si="7"/>
        <v>0.10334020974245813</v>
      </c>
      <c r="AF10" s="4">
        <f t="shared" si="8"/>
        <v>0</v>
      </c>
      <c r="AG10" s="4">
        <f t="shared" si="2"/>
        <v>0.62096776995916947</v>
      </c>
      <c r="AH10" s="4">
        <f t="shared" si="3"/>
        <v>0.8</v>
      </c>
      <c r="AI10" s="8">
        <f t="shared" si="6"/>
        <v>0.74516132395100332</v>
      </c>
      <c r="AJ10" s="8">
        <f t="shared" si="6"/>
        <v>0.96</v>
      </c>
      <c r="AK10" s="8">
        <f t="shared" si="4"/>
        <v>0.61889388411085056</v>
      </c>
      <c r="AL10" s="8">
        <f t="shared" si="5"/>
        <v>0.79558602983379723</v>
      </c>
      <c r="AM10" s="8">
        <f t="shared" si="9"/>
        <v>0.81573140314685566</v>
      </c>
      <c r="AN10" s="8">
        <f t="shared" si="10"/>
        <v>0.84199271802577591</v>
      </c>
      <c r="AO10" s="12" t="s">
        <v>91</v>
      </c>
      <c r="AP10" s="8">
        <f>'ankeet 31.12.2013 '!O10+'ankeet 31.12.2013 '!Q10</f>
        <v>1.68</v>
      </c>
      <c r="AQ10" s="8">
        <f>'ankeet 31.12.2013 '!P10+'ankeet 31.12.2013 '!R10</f>
        <v>1.8839999999999999</v>
      </c>
    </row>
    <row r="11" spans="1:43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0"/>
        <v>0</v>
      </c>
      <c r="AD11" s="4">
        <f t="shared" si="1"/>
        <v>0</v>
      </c>
      <c r="AE11" s="4">
        <f t="shared" si="7"/>
        <v>0</v>
      </c>
      <c r="AF11" s="4">
        <f t="shared" si="8"/>
        <v>0</v>
      </c>
      <c r="AG11" s="4">
        <f t="shared" si="2"/>
        <v>0.98</v>
      </c>
      <c r="AH11" s="4">
        <f t="shared" si="3"/>
        <v>1.3</v>
      </c>
      <c r="AI11" s="8">
        <f t="shared" si="6"/>
        <v>1.1759999999999999</v>
      </c>
      <c r="AJ11" s="8">
        <f t="shared" si="6"/>
        <v>1.56</v>
      </c>
      <c r="AK11" s="8">
        <f t="shared" si="4"/>
        <v>0.97989817704056492</v>
      </c>
      <c r="AL11" s="8">
        <f t="shared" si="5"/>
        <v>1.299988393108823</v>
      </c>
      <c r="AM11" s="8">
        <f t="shared" si="9"/>
        <v>0.98074142916150364</v>
      </c>
      <c r="AN11" s="8">
        <f t="shared" si="10"/>
        <v>1.2678339818417639</v>
      </c>
      <c r="AO11" s="12" t="s">
        <v>90</v>
      </c>
      <c r="AP11" s="8">
        <f>'ankeet 31.12.2013 '!O11+'ankeet 31.12.2013 '!Q11</f>
        <v>2.7359999999999998</v>
      </c>
      <c r="AQ11" s="8">
        <f>'ankeet 31.12.2013 '!P11+'ankeet 31.12.2013 '!R11</f>
        <v>2.7359999999999998</v>
      </c>
    </row>
    <row r="12" spans="1:43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0"/>
        <v>0</v>
      </c>
      <c r="AD12" s="34">
        <f t="shared" si="1"/>
        <v>0</v>
      </c>
      <c r="AE12" s="34">
        <f t="shared" si="7"/>
        <v>0</v>
      </c>
      <c r="AF12" s="34">
        <f t="shared" si="8"/>
        <v>0</v>
      </c>
      <c r="AG12" s="4">
        <f t="shared" si="2"/>
        <v>0.8</v>
      </c>
      <c r="AH12" s="4">
        <f t="shared" si="3"/>
        <v>1.6</v>
      </c>
      <c r="AI12" s="8">
        <f t="shared" si="6"/>
        <v>0.96</v>
      </c>
      <c r="AJ12" s="8">
        <f t="shared" si="6"/>
        <v>1.92</v>
      </c>
      <c r="AK12" s="35">
        <f t="shared" si="4"/>
        <v>0.69999728798850114</v>
      </c>
      <c r="AL12" s="35">
        <f t="shared" si="5"/>
        <v>1.4699969707818137</v>
      </c>
      <c r="AM12" s="35">
        <f t="shared" si="9"/>
        <v>0.70003393281303028</v>
      </c>
      <c r="AN12" s="35">
        <f t="shared" si="10"/>
        <v>1.470012706480305</v>
      </c>
      <c r="AO12" s="33" t="s">
        <v>20</v>
      </c>
      <c r="AP12" s="8">
        <f>'ankeet 31.12.2013 '!O12+'ankeet 31.12.2013 '!Q12</f>
        <v>2.88</v>
      </c>
      <c r="AQ12" s="8">
        <f>'ankeet 31.12.2013 '!P12+'ankeet 31.12.2013 '!R12</f>
        <v>2.88</v>
      </c>
    </row>
    <row r="13" spans="1:43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0"/>
        <v>0</v>
      </c>
      <c r="AD13" s="4">
        <f t="shared" si="1"/>
        <v>0</v>
      </c>
      <c r="AE13" s="4">
        <f t="shared" si="7"/>
        <v>0</v>
      </c>
      <c r="AF13" s="4">
        <f t="shared" si="8"/>
        <v>0</v>
      </c>
      <c r="AG13" s="4">
        <f t="shared" si="2"/>
        <v>1.1499999999999999</v>
      </c>
      <c r="AH13" s="4">
        <f t="shared" si="3"/>
        <v>1.3</v>
      </c>
      <c r="AI13" s="8">
        <f t="shared" si="6"/>
        <v>1.38</v>
      </c>
      <c r="AJ13" s="8">
        <f t="shared" si="6"/>
        <v>1.56</v>
      </c>
      <c r="AK13" s="8">
        <f t="shared" si="4"/>
        <v>1.1520338946782789</v>
      </c>
      <c r="AL13" s="8">
        <f t="shared" si="5"/>
        <v>1.3016703656114941</v>
      </c>
      <c r="AM13" s="8">
        <f t="shared" si="9"/>
        <v>1.2099607267705321</v>
      </c>
      <c r="AN13" s="8">
        <f t="shared" si="10"/>
        <v>1.3286790266512165</v>
      </c>
      <c r="AO13" s="12" t="s">
        <v>50</v>
      </c>
      <c r="AP13" s="8">
        <f>'ankeet 31.12.2013 '!O13+'ankeet 31.12.2013 '!Q13</f>
        <v>2.94</v>
      </c>
      <c r="AQ13" s="8">
        <f>'ankeet 31.12.2013 '!P13+'ankeet 31.12.2013 '!R13</f>
        <v>3.0460000000000003</v>
      </c>
    </row>
    <row r="14" spans="1:43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0"/>
        <v>0.11849604637715984</v>
      </c>
      <c r="AD14" s="4">
        <f t="shared" si="1"/>
        <v>0.11882713454940048</v>
      </c>
      <c r="AE14" s="4">
        <f t="shared" si="7"/>
        <v>7.8722718617255022E-2</v>
      </c>
      <c r="AF14" s="4">
        <f t="shared" si="8"/>
        <v>6.5533099571828804E-2</v>
      </c>
      <c r="AG14" s="4">
        <f t="shared" si="2"/>
        <v>0.99849604637715983</v>
      </c>
      <c r="AH14" s="4">
        <f t="shared" si="3"/>
        <v>1.0288271345494004</v>
      </c>
      <c r="AI14" s="8">
        <f t="shared" si="6"/>
        <v>1.1981952556525917</v>
      </c>
      <c r="AJ14" s="8">
        <f t="shared" si="6"/>
        <v>1.2345925614592805</v>
      </c>
      <c r="AK14" s="8">
        <f t="shared" si="4"/>
        <v>0.99849814896860367</v>
      </c>
      <c r="AL14" s="8">
        <f t="shared" si="5"/>
        <v>1.0288065780725819</v>
      </c>
      <c r="AM14" s="8">
        <f t="shared" si="9"/>
        <v>0.95872857770616671</v>
      </c>
      <c r="AN14" s="8">
        <f t="shared" si="10"/>
        <v>0.97554666713653904</v>
      </c>
      <c r="AO14" s="12" t="s">
        <v>84</v>
      </c>
      <c r="AP14" s="8">
        <f>'ankeet 31.12.2013 '!O14+'ankeet 31.12.2013 '!Q14</f>
        <v>2.1500000000000004</v>
      </c>
      <c r="AQ14" s="8">
        <f>'ankeet 31.12.2013 '!P14+'ankeet 31.12.2013 '!R14</f>
        <v>2.1500000000000004</v>
      </c>
    </row>
    <row r="15" spans="1:43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0"/>
        <v>0.15870462046204623</v>
      </c>
      <c r="AD15" s="34">
        <f t="shared" si="1"/>
        <v>0</v>
      </c>
      <c r="AE15" s="34">
        <f t="shared" si="7"/>
        <v>5.0186942766752951E-2</v>
      </c>
      <c r="AF15" s="34">
        <f t="shared" si="8"/>
        <v>0</v>
      </c>
      <c r="AG15" s="4">
        <f t="shared" si="2"/>
        <v>1.298704620462046</v>
      </c>
      <c r="AH15" s="4">
        <f t="shared" si="3"/>
        <v>1.68</v>
      </c>
      <c r="AI15" s="8">
        <f t="shared" si="6"/>
        <v>1.5584455445544552</v>
      </c>
      <c r="AJ15" s="8">
        <f t="shared" si="6"/>
        <v>2.016</v>
      </c>
      <c r="AK15" s="35">
        <f t="shared" si="4"/>
        <v>1.2987004950495051</v>
      </c>
      <c r="AL15" s="35">
        <f t="shared" si="5"/>
        <v>1.6800059823946671</v>
      </c>
      <c r="AM15" s="35">
        <f t="shared" si="9"/>
        <v>1.7280127925570579</v>
      </c>
      <c r="AN15" s="35">
        <f t="shared" si="10"/>
        <v>2.7099811676082863</v>
      </c>
      <c r="AO15" s="33" t="s">
        <v>22</v>
      </c>
      <c r="AP15" s="8">
        <f>'ankeet 31.12.2013 '!O15+'ankeet 31.12.2013 '!Q15</f>
        <v>3.3840000000000003</v>
      </c>
      <c r="AQ15" s="8">
        <f>'ankeet 31.12.2013 '!P15+'ankeet 31.12.2013 '!R15</f>
        <v>5.2679999999999998</v>
      </c>
    </row>
    <row r="16" spans="1:43" x14ac:dyDescent="0.25">
      <c r="A16" s="12" t="s">
        <v>60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0"/>
        <v>6.9620980531868437E-2</v>
      </c>
      <c r="AD16" s="4">
        <f t="shared" si="1"/>
        <v>3.5452454816255349E-2</v>
      </c>
      <c r="AE16" s="4">
        <f t="shared" si="7"/>
        <v>6.6647452986526398E-2</v>
      </c>
      <c r="AF16" s="4">
        <f t="shared" si="8"/>
        <v>7.6448716786070556E-2</v>
      </c>
      <c r="AG16" s="4">
        <f t="shared" si="2"/>
        <v>1.0996209805318684</v>
      </c>
      <c r="AH16" s="4">
        <f t="shared" si="3"/>
        <v>1.0654524548162554</v>
      </c>
      <c r="AI16" s="8">
        <f t="shared" si="6"/>
        <v>1.319545176638242</v>
      </c>
      <c r="AJ16" s="8">
        <f t="shared" si="6"/>
        <v>1.2785429457795063</v>
      </c>
      <c r="AK16" s="8">
        <f t="shared" si="4"/>
        <v>0.51169926678465538</v>
      </c>
      <c r="AL16" s="8">
        <f t="shared" si="5"/>
        <v>1.0327977651216991</v>
      </c>
      <c r="AM16" s="8">
        <f t="shared" si="9"/>
        <v>0.87509244802366659</v>
      </c>
      <c r="AN16" s="8">
        <f t="shared" si="10"/>
        <v>0.86832320667452612</v>
      </c>
      <c r="AO16" s="12" t="s">
        <v>23</v>
      </c>
      <c r="AP16" s="8">
        <f>'ankeet 31.12.2013 '!O16+'ankeet 31.12.2013 '!Q16</f>
        <v>3.0300000000000002</v>
      </c>
      <c r="AQ16" s="8">
        <f>'ankeet 31.12.2013 '!P16+'ankeet 31.12.2013 '!R16</f>
        <v>3.63</v>
      </c>
    </row>
    <row r="17" spans="1:43" x14ac:dyDescent="0.25">
      <c r="A17" s="12" t="s">
        <v>23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0"/>
        <v>0</v>
      </c>
      <c r="AD17" s="4">
        <f t="shared" si="1"/>
        <v>0</v>
      </c>
      <c r="AE17" s="4">
        <f t="shared" si="7"/>
        <v>0</v>
      </c>
      <c r="AF17" s="4">
        <f t="shared" si="8"/>
        <v>0</v>
      </c>
      <c r="AG17" s="4">
        <f t="shared" si="2"/>
        <v>0.88</v>
      </c>
      <c r="AH17" s="4">
        <f t="shared" si="3"/>
        <v>1.64</v>
      </c>
      <c r="AI17" s="8">
        <f t="shared" si="6"/>
        <v>1.056</v>
      </c>
      <c r="AJ17" s="8">
        <f t="shared" si="6"/>
        <v>1.9679999999999997</v>
      </c>
      <c r="AK17" s="8">
        <f t="shared" si="4"/>
        <v>0.87942701671976364</v>
      </c>
      <c r="AL17" s="8">
        <f t="shared" si="5"/>
        <v>1.639238711141366</v>
      </c>
      <c r="AM17" s="8">
        <f t="shared" si="9"/>
        <v>1.0438565051643804</v>
      </c>
      <c r="AN17" s="8">
        <f t="shared" si="10"/>
        <v>1.8885325850953669</v>
      </c>
      <c r="AO17" s="33" t="s">
        <v>24</v>
      </c>
      <c r="AP17" s="8">
        <f>'ankeet 31.12.2013 '!O17+'ankeet 31.12.2013 '!Q17</f>
        <v>3.6959999999999997</v>
      </c>
      <c r="AQ17" s="8">
        <f>'ankeet 31.12.2013 '!P17+'ankeet 31.12.2013 '!R17</f>
        <v>3.6959999999999997</v>
      </c>
    </row>
    <row r="18" spans="1:43" s="36" customFormat="1" x14ac:dyDescent="0.25">
      <c r="A18" s="33" t="s">
        <v>24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0"/>
        <v>0.1085123807688602</v>
      </c>
      <c r="AD18" s="34">
        <f t="shared" si="1"/>
        <v>0.16140395988686038</v>
      </c>
      <c r="AE18" s="34">
        <f t="shared" si="7"/>
        <v>0.11514745308310992</v>
      </c>
      <c r="AF18" s="34">
        <f t="shared" si="8"/>
        <v>0.16123562370982009</v>
      </c>
      <c r="AG18" s="4">
        <f t="shared" si="2"/>
        <v>1.1085123807688602</v>
      </c>
      <c r="AH18" s="4">
        <f t="shared" si="3"/>
        <v>2.2414039598868603</v>
      </c>
      <c r="AI18" s="8">
        <f t="shared" si="6"/>
        <v>1.3302148569226322</v>
      </c>
      <c r="AJ18" s="8">
        <f t="shared" si="6"/>
        <v>2.6896847518642324</v>
      </c>
      <c r="AK18" s="35">
        <f t="shared" si="4"/>
        <v>1.0787166393679548</v>
      </c>
      <c r="AL18" s="35">
        <f t="shared" si="5"/>
        <v>2.2413988171766523</v>
      </c>
      <c r="AM18" s="35">
        <f t="shared" si="9"/>
        <v>1.11970509383378</v>
      </c>
      <c r="AN18" s="35">
        <f t="shared" si="10"/>
        <v>2.2412267767620171</v>
      </c>
      <c r="AO18" s="33" t="s">
        <v>87</v>
      </c>
      <c r="AP18" s="8">
        <f>'ankeet 31.12.2013 '!O18+'ankeet 31.12.2013 '!Q18</f>
        <v>3.7800000000000002</v>
      </c>
      <c r="AQ18" s="8">
        <f>'ankeet 31.12.2013 '!P18+'ankeet 31.12.2013 '!R18</f>
        <v>3.7800000000000002</v>
      </c>
    </row>
    <row r="19" spans="1:43" x14ac:dyDescent="0.25">
      <c r="A19" s="12" t="s">
        <v>25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2"/>
        <v>0</v>
      </c>
      <c r="AH19" s="4">
        <f t="shared" si="3"/>
        <v>0</v>
      </c>
      <c r="AI19" s="8">
        <f t="shared" si="6"/>
        <v>0</v>
      </c>
      <c r="AJ19" s="8">
        <f t="shared" si="6"/>
        <v>0</v>
      </c>
      <c r="AK19" s="8"/>
      <c r="AL19" s="8"/>
      <c r="AM19" s="8"/>
      <c r="AN19" s="8"/>
      <c r="AO19" s="9" t="s">
        <v>49</v>
      </c>
      <c r="AP19" s="8">
        <f>'ankeet 31.12.2013 '!O19+'ankeet 31.12.2013 '!Q19</f>
        <v>3.051283510960519</v>
      </c>
      <c r="AQ19" s="8">
        <f>'ankeet 31.12.2013 '!P19+'ankeet 31.12.2013 '!R19</f>
        <v>3.7170447094048829</v>
      </c>
    </row>
    <row r="20" spans="1:43" x14ac:dyDescent="0.25">
      <c r="A20" s="9" t="s">
        <v>49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ref="AC20:AC29" si="11">W20/B20</f>
        <v>5.9174293350611491E-3</v>
      </c>
      <c r="AD20" s="4">
        <f t="shared" ref="AD20:AD29" si="12">Z20/E20</f>
        <v>5.889227873654812E-3</v>
      </c>
      <c r="AE20" s="4">
        <f t="shared" ref="AE20:AE29" si="13">(X20+Y20)/(C20+D20)</f>
        <v>1.4628205774898577E-3</v>
      </c>
      <c r="AF20" s="4">
        <f t="shared" ref="AF20:AF29" si="14">(AA20+AB20)/(F20+G20)</f>
        <v>9.4609936746499425E-4</v>
      </c>
      <c r="AG20" s="4">
        <f t="shared" si="2"/>
        <v>0.88369138252207013</v>
      </c>
      <c r="AH20" s="4">
        <f t="shared" si="3"/>
        <v>1.6710127549342522</v>
      </c>
      <c r="AI20" s="8">
        <f t="shared" si="6"/>
        <v>1.0604296590264841</v>
      </c>
      <c r="AJ20" s="8">
        <f t="shared" si="6"/>
        <v>2.0052153059211024</v>
      </c>
      <c r="AK20" s="8">
        <f t="shared" ref="AK20:AK43" si="15">(Q20+W20)/B20</f>
        <v>0.88369138252207025</v>
      </c>
      <c r="AL20" s="8">
        <f t="shared" ref="AL20:AL43" si="16">(T20+Z20)/E20</f>
        <v>1.6710127549342522</v>
      </c>
      <c r="AM20" s="8">
        <f t="shared" ref="AM20:AM43" si="17">(R20+X20)/C20</f>
        <v>0.94171776930670958</v>
      </c>
      <c r="AN20" s="8">
        <f t="shared" ref="AN20:AN43" si="18">(U20+V20+AA20+AB20)/(F20+G20)</f>
        <v>2.1638049413418394</v>
      </c>
      <c r="AO20" s="12" t="s">
        <v>26</v>
      </c>
      <c r="AP20" s="8">
        <f>'ankeet 31.12.2013 '!O20+'ankeet 31.12.2013 '!Q20</f>
        <v>2.33</v>
      </c>
      <c r="AQ20" s="8">
        <f>'ankeet 31.12.2013 '!P20+'ankeet 31.12.2013 '!R20</f>
        <v>2.33</v>
      </c>
    </row>
    <row r="21" spans="1:43" s="36" customFormat="1" x14ac:dyDescent="0.25">
      <c r="A21" s="33" t="s">
        <v>26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11"/>
        <v>0</v>
      </c>
      <c r="AD21" s="34">
        <f t="shared" si="12"/>
        <v>0</v>
      </c>
      <c r="AE21" s="34">
        <f t="shared" si="13"/>
        <v>0</v>
      </c>
      <c r="AF21" s="34">
        <f t="shared" si="14"/>
        <v>0</v>
      </c>
      <c r="AG21" s="4">
        <f t="shared" si="2"/>
        <v>0.8</v>
      </c>
      <c r="AH21" s="4">
        <f t="shared" si="3"/>
        <v>1.1399999999999999</v>
      </c>
      <c r="AI21" s="8">
        <f t="shared" si="6"/>
        <v>0.96</v>
      </c>
      <c r="AJ21" s="8">
        <f t="shared" si="6"/>
        <v>1.3679999999999999</v>
      </c>
      <c r="AK21" s="35">
        <f t="shared" si="15"/>
        <v>0.76225327123530717</v>
      </c>
      <c r="AL21" s="35">
        <f t="shared" si="16"/>
        <v>1.0803619386026526</v>
      </c>
      <c r="AM21" s="35">
        <f t="shared" si="17"/>
        <v>0.9160878332959892</v>
      </c>
      <c r="AN21" s="35">
        <f t="shared" si="18"/>
        <v>1.621903520208605</v>
      </c>
      <c r="AO21" s="12" t="s">
        <v>27</v>
      </c>
      <c r="AP21" s="8">
        <f>'ankeet 31.12.2013 '!O21+'ankeet 31.12.2013 '!Q21</f>
        <v>3.036</v>
      </c>
      <c r="AQ21" s="8">
        <f>'ankeet 31.12.2013 '!P21+'ankeet 31.12.2013 '!R21</f>
        <v>3.036</v>
      </c>
    </row>
    <row r="22" spans="1:43" x14ac:dyDescent="0.25">
      <c r="A22" s="12" t="s">
        <v>27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11"/>
        <v>0</v>
      </c>
      <c r="AD22" s="4">
        <f t="shared" si="12"/>
        <v>0</v>
      </c>
      <c r="AE22" s="4">
        <f t="shared" si="13"/>
        <v>0</v>
      </c>
      <c r="AF22" s="4">
        <f t="shared" si="14"/>
        <v>0</v>
      </c>
      <c r="AG22" s="4">
        <f t="shared" si="2"/>
        <v>1.1100000000000001</v>
      </c>
      <c r="AH22" s="4">
        <f t="shared" si="3"/>
        <v>1.42</v>
      </c>
      <c r="AI22" s="8">
        <f t="shared" si="6"/>
        <v>1.3320000000000001</v>
      </c>
      <c r="AJ22" s="8">
        <f t="shared" si="6"/>
        <v>1.704</v>
      </c>
      <c r="AK22" s="8">
        <f t="shared" si="15"/>
        <v>1.0845812438757276</v>
      </c>
      <c r="AL22" s="8">
        <f t="shared" si="16"/>
        <v>1.373533830622842</v>
      </c>
      <c r="AM22" s="8">
        <f t="shared" si="17"/>
        <v>1.080019864260884</v>
      </c>
      <c r="AN22" s="8">
        <f t="shared" si="18"/>
        <v>1.3716961563845502</v>
      </c>
      <c r="AO22" s="12" t="s">
        <v>44</v>
      </c>
      <c r="AP22" s="8">
        <f>'ankeet 31.12.2013 '!O22+'ankeet 31.12.2013 '!Q22</f>
        <v>2.3688000000000002</v>
      </c>
      <c r="AQ22" s="8">
        <f>'ankeet 31.12.2013 '!P22+'ankeet 31.12.2013 '!R22</f>
        <v>2.9532000000000003</v>
      </c>
    </row>
    <row r="23" spans="1:43" x14ac:dyDescent="0.25">
      <c r="A23" s="12" t="s">
        <v>44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11"/>
        <v>0.10616369895976012</v>
      </c>
      <c r="AD23" s="4">
        <f t="shared" si="12"/>
        <v>0.10538616644262495</v>
      </c>
      <c r="AE23" s="4">
        <f t="shared" si="13"/>
        <v>0.17103031745559491</v>
      </c>
      <c r="AF23" s="4">
        <f t="shared" si="14"/>
        <v>0.16326458289035367</v>
      </c>
      <c r="AG23" s="4">
        <f t="shared" si="2"/>
        <v>0.86816369895976009</v>
      </c>
      <c r="AH23" s="4">
        <f t="shared" si="3"/>
        <v>1.3183861664426251</v>
      </c>
      <c r="AI23" s="8">
        <f t="shared" si="6"/>
        <v>1.041796438751712</v>
      </c>
      <c r="AJ23" s="8">
        <f t="shared" si="6"/>
        <v>1.58206339973115</v>
      </c>
      <c r="AK23" s="8">
        <f t="shared" si="15"/>
        <v>0.867745159737904</v>
      </c>
      <c r="AL23" s="8">
        <f t="shared" si="16"/>
        <v>1.3183505438103387</v>
      </c>
      <c r="AM23" s="8">
        <f t="shared" si="17"/>
        <v>0.93286424087352371</v>
      </c>
      <c r="AN23" s="8">
        <f t="shared" si="18"/>
        <v>1.8613296477425756</v>
      </c>
      <c r="AO23" s="12" t="s">
        <v>86</v>
      </c>
      <c r="AP23" s="8">
        <f>'ankeet 31.12.2013 '!O23+'ankeet 31.12.2013 '!Q23</f>
        <v>2.1360000000000001</v>
      </c>
      <c r="AQ23" s="8">
        <f>'ankeet 31.12.2013 '!P23+'ankeet 31.12.2013 '!R23</f>
        <v>3.0720000000000001</v>
      </c>
    </row>
    <row r="24" spans="1:43" s="36" customFormat="1" x14ac:dyDescent="0.25">
      <c r="A24" s="33" t="s">
        <v>70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11"/>
        <v>0</v>
      </c>
      <c r="AD24" s="34">
        <f t="shared" si="12"/>
        <v>0</v>
      </c>
      <c r="AE24" s="34">
        <f t="shared" si="13"/>
        <v>0</v>
      </c>
      <c r="AF24" s="34">
        <f t="shared" si="14"/>
        <v>0</v>
      </c>
      <c r="AG24" s="4">
        <f t="shared" si="2"/>
        <v>0.89</v>
      </c>
      <c r="AH24" s="4">
        <f t="shared" si="3"/>
        <v>0.89</v>
      </c>
      <c r="AI24" s="8">
        <f t="shared" si="6"/>
        <v>1.0680000000000001</v>
      </c>
      <c r="AJ24" s="8">
        <f t="shared" si="6"/>
        <v>1.0680000000000001</v>
      </c>
      <c r="AK24" s="35">
        <f t="shared" si="15"/>
        <v>0.88999817651349378</v>
      </c>
      <c r="AL24" s="35">
        <f t="shared" si="16"/>
        <v>0.8942359891425834</v>
      </c>
      <c r="AM24" s="35">
        <f t="shared" si="17"/>
        <v>1.2799895914650012</v>
      </c>
      <c r="AN24" s="35">
        <f t="shared" si="18"/>
        <v>1.469523117889131</v>
      </c>
      <c r="AO24" s="12" t="s">
        <v>69</v>
      </c>
      <c r="AP24" s="8">
        <f>'ankeet 31.12.2013 '!O24+'ankeet 31.12.2013 '!Q24</f>
        <v>2.39</v>
      </c>
      <c r="AQ24" s="8">
        <f>'ankeet 31.12.2013 '!P24+'ankeet 31.12.2013 '!R24</f>
        <v>2.39</v>
      </c>
    </row>
    <row r="25" spans="1:43" x14ac:dyDescent="0.25">
      <c r="A25" s="12" t="s">
        <v>69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11"/>
        <v>0</v>
      </c>
      <c r="AD25" s="4">
        <f t="shared" si="12"/>
        <v>0</v>
      </c>
      <c r="AE25" s="4">
        <f t="shared" si="13"/>
        <v>0</v>
      </c>
      <c r="AF25" s="4">
        <f t="shared" si="14"/>
        <v>0</v>
      </c>
      <c r="AG25" s="4">
        <f t="shared" si="2"/>
        <v>0.75</v>
      </c>
      <c r="AH25" s="4">
        <f t="shared" si="3"/>
        <v>1.24</v>
      </c>
      <c r="AI25" s="8">
        <f t="shared" si="6"/>
        <v>0.89999999999999991</v>
      </c>
      <c r="AJ25" s="8">
        <f t="shared" si="6"/>
        <v>1.488</v>
      </c>
      <c r="AK25" s="8">
        <f t="shared" si="15"/>
        <v>0.75615624673314896</v>
      </c>
      <c r="AL25" s="8">
        <f t="shared" si="16"/>
        <v>1.2315762399589876</v>
      </c>
      <c r="AM25" s="8">
        <f t="shared" si="17"/>
        <v>0.65771646125267458</v>
      </c>
      <c r="AN25" s="8">
        <f t="shared" si="18"/>
        <v>1.1102469659745284</v>
      </c>
      <c r="AO25" s="12" t="s">
        <v>28</v>
      </c>
      <c r="AP25" s="8">
        <f>'ankeet 31.12.2013 '!O25+'ankeet 31.12.2013 '!Q25</f>
        <v>2.9939999999999998</v>
      </c>
      <c r="AQ25" s="8">
        <f>'ankeet 31.12.2013 '!P25+'ankeet 31.12.2013 '!R25</f>
        <v>3.274</v>
      </c>
    </row>
    <row r="26" spans="1:43" x14ac:dyDescent="0.25">
      <c r="A26" s="12" t="s">
        <v>28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11"/>
        <v>0</v>
      </c>
      <c r="AD26" s="4">
        <f t="shared" si="12"/>
        <v>0</v>
      </c>
      <c r="AE26" s="4">
        <f t="shared" si="13"/>
        <v>0</v>
      </c>
      <c r="AF26" s="4">
        <f t="shared" si="14"/>
        <v>0</v>
      </c>
      <c r="AG26" s="4">
        <f t="shared" si="2"/>
        <v>0.95</v>
      </c>
      <c r="AH26" s="4">
        <f t="shared" si="3"/>
        <v>1.2</v>
      </c>
      <c r="AI26" s="8">
        <f t="shared" si="6"/>
        <v>1.1399999999999999</v>
      </c>
      <c r="AJ26" s="8">
        <f t="shared" si="6"/>
        <v>1.44</v>
      </c>
      <c r="AK26" s="8">
        <f t="shared" si="15"/>
        <v>0.94997561885093085</v>
      </c>
      <c r="AL26" s="8">
        <f t="shared" si="16"/>
        <v>1.199990389697756</v>
      </c>
      <c r="AM26" s="8">
        <f t="shared" si="17"/>
        <v>1.0500039249548629</v>
      </c>
      <c r="AN26" s="8">
        <f t="shared" si="18"/>
        <v>1.4598601909633748</v>
      </c>
      <c r="AO26" s="33" t="s">
        <v>29</v>
      </c>
      <c r="AP26" s="8">
        <f>'ankeet 31.12.2013 '!O26+'ankeet 31.12.2013 '!Q26</f>
        <v>2.2080000000000002</v>
      </c>
      <c r="AQ26" s="8">
        <f>'ankeet 31.12.2013 '!P26+'ankeet 31.12.2013 '!R26</f>
        <v>2.7359999999999998</v>
      </c>
    </row>
    <row r="27" spans="1:43" s="36" customFormat="1" x14ac:dyDescent="0.25">
      <c r="A27" s="33" t="s">
        <v>29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11"/>
        <v>0</v>
      </c>
      <c r="AD27" s="34">
        <f t="shared" si="12"/>
        <v>0</v>
      </c>
      <c r="AE27" s="34">
        <f t="shared" si="13"/>
        <v>0</v>
      </c>
      <c r="AF27" s="34">
        <f t="shared" si="14"/>
        <v>0</v>
      </c>
      <c r="AG27" s="4">
        <f t="shared" si="2"/>
        <v>0.62</v>
      </c>
      <c r="AH27" s="4">
        <f t="shared" si="3"/>
        <v>1.22</v>
      </c>
      <c r="AI27" s="8">
        <f t="shared" si="6"/>
        <v>0.74399999999999999</v>
      </c>
      <c r="AJ27" s="8">
        <f t="shared" si="6"/>
        <v>1.464</v>
      </c>
      <c r="AK27" s="35">
        <f t="shared" si="15"/>
        <v>0.62302965535666577</v>
      </c>
      <c r="AL27" s="35">
        <f t="shared" si="16"/>
        <v>1.221218548858982</v>
      </c>
      <c r="AM27" s="35">
        <f t="shared" si="17"/>
        <v>0.89567558472152109</v>
      </c>
      <c r="AN27" s="35">
        <f t="shared" si="18"/>
        <v>1.4802664508036163</v>
      </c>
      <c r="AO27" s="9" t="s">
        <v>81</v>
      </c>
      <c r="AP27" s="8">
        <f>'ankeet 31.12.2013 '!O27+'ankeet 31.12.2013 '!Q27</f>
        <v>1.9530000000000001</v>
      </c>
      <c r="AQ27" s="8">
        <f>'ankeet 31.12.2013 '!P27+'ankeet 31.12.2013 '!R27</f>
        <v>1.9530000000000001</v>
      </c>
    </row>
    <row r="28" spans="1:43" x14ac:dyDescent="0.25">
      <c r="A28" s="9" t="s">
        <v>51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11"/>
        <v>0</v>
      </c>
      <c r="AD28" s="4">
        <f t="shared" si="12"/>
        <v>0</v>
      </c>
      <c r="AE28" s="4">
        <f t="shared" si="13"/>
        <v>0</v>
      </c>
      <c r="AF28" s="4">
        <f t="shared" si="14"/>
        <v>0</v>
      </c>
      <c r="AG28" s="4">
        <f t="shared" si="2"/>
        <v>0.76400000000000001</v>
      </c>
      <c r="AH28" s="4">
        <f t="shared" si="3"/>
        <v>0.64500000000000002</v>
      </c>
      <c r="AI28" s="8">
        <f t="shared" si="6"/>
        <v>0.91679999999999995</v>
      </c>
      <c r="AJ28" s="8">
        <f t="shared" si="6"/>
        <v>0.77400000000000002</v>
      </c>
      <c r="AK28" s="8">
        <f t="shared" si="15"/>
        <v>0.76399873769748139</v>
      </c>
      <c r="AL28" s="8">
        <f t="shared" si="16"/>
        <v>0.64499962748652739</v>
      </c>
      <c r="AM28" s="8">
        <f t="shared" si="17"/>
        <v>0.76400345399595515</v>
      </c>
      <c r="AN28" s="8">
        <f t="shared" si="18"/>
        <v>0.64499891706945289</v>
      </c>
      <c r="AO28" s="12" t="s">
        <v>30</v>
      </c>
      <c r="AP28" s="8">
        <f>'ankeet 31.12.2013 '!O28+'ankeet 31.12.2013 '!Q28</f>
        <v>1.98</v>
      </c>
      <c r="AQ28" s="8">
        <f>'ankeet 31.12.2013 '!P28+'ankeet 31.12.2013 '!R28</f>
        <v>1.98</v>
      </c>
    </row>
    <row r="29" spans="1:43" x14ac:dyDescent="0.25">
      <c r="A29" s="12" t="s">
        <v>30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11"/>
        <v>0</v>
      </c>
      <c r="AD29" s="4">
        <f t="shared" si="12"/>
        <v>0</v>
      </c>
      <c r="AE29" s="4">
        <f t="shared" si="13"/>
        <v>0</v>
      </c>
      <c r="AF29" s="4">
        <f t="shared" si="14"/>
        <v>0</v>
      </c>
      <c r="AG29" s="4">
        <f t="shared" si="2"/>
        <v>0.71</v>
      </c>
      <c r="AH29" s="4">
        <f t="shared" si="3"/>
        <v>0.94</v>
      </c>
      <c r="AI29" s="8">
        <f t="shared" si="6"/>
        <v>0.85199999999999998</v>
      </c>
      <c r="AJ29" s="8">
        <f t="shared" si="6"/>
        <v>1.1279999999999999</v>
      </c>
      <c r="AK29" s="8">
        <f t="shared" si="15"/>
        <v>0.72615968478812642</v>
      </c>
      <c r="AL29" s="8">
        <f t="shared" si="16"/>
        <v>0.91472088969194165</v>
      </c>
      <c r="AM29" s="8">
        <f t="shared" si="17"/>
        <v>0.71665866739007955</v>
      </c>
      <c r="AN29" s="8">
        <f t="shared" si="18"/>
        <v>0.93633352400462933</v>
      </c>
      <c r="AO29" s="12" t="s">
        <v>31</v>
      </c>
      <c r="AP29" s="8">
        <f>'ankeet 31.12.2013 '!O29+'ankeet 31.12.2013 '!Q29</f>
        <v>2.7359999999999998</v>
      </c>
      <c r="AQ29" s="8">
        <f>'ankeet 31.12.2013 '!P29+'ankeet 31.12.2013 '!R29</f>
        <v>4.0199999999999996</v>
      </c>
    </row>
    <row r="30" spans="1:43" s="36" customFormat="1" x14ac:dyDescent="0.25">
      <c r="A30" s="33" t="s">
        <v>31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2"/>
        <v>1.1399999999999999</v>
      </c>
      <c r="AH30" s="4">
        <f t="shared" si="3"/>
        <v>1.1399999999999999</v>
      </c>
      <c r="AI30" s="8">
        <f t="shared" si="6"/>
        <v>1.3679999999999999</v>
      </c>
      <c r="AJ30" s="8">
        <f t="shared" si="6"/>
        <v>1.3679999999999999</v>
      </c>
      <c r="AK30" s="35">
        <f t="shared" si="15"/>
        <v>1.1361670232202252</v>
      </c>
      <c r="AL30" s="35">
        <f t="shared" si="16"/>
        <v>1.1442430025445292</v>
      </c>
      <c r="AM30" s="35">
        <f t="shared" si="17"/>
        <v>1.2921573137074518</v>
      </c>
      <c r="AN30" s="35">
        <f t="shared" si="18"/>
        <v>1.9963516839043864</v>
      </c>
      <c r="AO30" s="12" t="s">
        <v>32</v>
      </c>
      <c r="AP30" s="8">
        <f>'ankeet 31.12.2013 '!O30+'ankeet 31.12.2013 '!Q30</f>
        <v>1.6320000000000001</v>
      </c>
      <c r="AQ30" s="8">
        <f>'ankeet 31.12.2013 '!P30+'ankeet 31.12.2013 '!R30</f>
        <v>1.968</v>
      </c>
    </row>
    <row r="31" spans="1:43" x14ac:dyDescent="0.25">
      <c r="A31" s="12" t="s">
        <v>32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ref="AC31:AC43" si="19">W31/B31</f>
        <v>0</v>
      </c>
      <c r="AD31" s="4">
        <f t="shared" ref="AD31:AD43" si="20">Z31/E31</f>
        <v>0</v>
      </c>
      <c r="AE31" s="4">
        <f t="shared" ref="AE31:AE43" si="21">(X31+Y31)/(C31+D31)</f>
        <v>0</v>
      </c>
      <c r="AF31" s="4">
        <f t="shared" ref="AF31:AF43" si="22">(AA31+AB31)/(F31+G31)</f>
        <v>0</v>
      </c>
      <c r="AG31" s="4">
        <f t="shared" si="2"/>
        <v>0.77</v>
      </c>
      <c r="AH31" s="4">
        <f t="shared" si="3"/>
        <v>0.59</v>
      </c>
      <c r="AI31" s="8">
        <f t="shared" si="6"/>
        <v>0.92399999999999993</v>
      </c>
      <c r="AJ31" s="8">
        <f t="shared" si="6"/>
        <v>0.70799999999999996</v>
      </c>
      <c r="AK31" s="8">
        <f t="shared" si="15"/>
        <v>0.76098776051466765</v>
      </c>
      <c r="AL31" s="8">
        <f t="shared" si="16"/>
        <v>0.58309961193879967</v>
      </c>
      <c r="AM31" s="8">
        <f t="shared" si="17"/>
        <v>0.89000139840581727</v>
      </c>
      <c r="AN31" s="8">
        <f t="shared" si="18"/>
        <v>0.85747002559612018</v>
      </c>
      <c r="AO31" s="12" t="s">
        <v>33</v>
      </c>
      <c r="AP31" s="8">
        <f>'ankeet 31.12.2013 '!O31+'ankeet 31.12.2013 '!Q31</f>
        <v>3.3719999999999999</v>
      </c>
      <c r="AQ31" s="8">
        <f>'ankeet 31.12.2013 '!P31+'ankeet 31.12.2013 '!R31</f>
        <v>5.6280000000000001</v>
      </c>
    </row>
    <row r="32" spans="1:43" x14ac:dyDescent="0.25">
      <c r="A32" s="12" t="s">
        <v>33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19"/>
        <v>0</v>
      </c>
      <c r="AD32" s="4">
        <f t="shared" si="20"/>
        <v>0</v>
      </c>
      <c r="AE32" s="4">
        <f t="shared" si="21"/>
        <v>0</v>
      </c>
      <c r="AF32" s="4">
        <f t="shared" si="22"/>
        <v>0</v>
      </c>
      <c r="AG32" s="4">
        <f t="shared" si="2"/>
        <v>0.89</v>
      </c>
      <c r="AH32" s="4">
        <f t="shared" si="3"/>
        <v>1.32</v>
      </c>
      <c r="AI32" s="8">
        <f t="shared" si="6"/>
        <v>1.0680000000000001</v>
      </c>
      <c r="AJ32" s="8">
        <f t="shared" si="6"/>
        <v>1.5840000000000001</v>
      </c>
      <c r="AK32" s="8">
        <f t="shared" si="15"/>
        <v>0.91588165515316444</v>
      </c>
      <c r="AL32" s="8">
        <f t="shared" si="16"/>
        <v>1.3636522205823158</v>
      </c>
      <c r="AM32" s="8">
        <f t="shared" si="17"/>
        <v>1.540762331838565</v>
      </c>
      <c r="AN32" s="8">
        <f t="shared" si="18"/>
        <v>2.2919541323690349</v>
      </c>
      <c r="AO32" s="12" t="s">
        <v>34</v>
      </c>
      <c r="AP32" s="8">
        <f>'ankeet 31.12.2013 '!O32+'ankeet 31.12.2013 '!Q32</f>
        <v>2.08</v>
      </c>
      <c r="AQ32" s="8">
        <f>'ankeet 31.12.2013 '!P32+'ankeet 31.12.2013 '!R32</f>
        <v>4.84</v>
      </c>
    </row>
    <row r="33" spans="1:43" s="36" customFormat="1" x14ac:dyDescent="0.25">
      <c r="A33" s="33" t="s">
        <v>34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19"/>
        <v>0</v>
      </c>
      <c r="AD33" s="34">
        <f t="shared" si="20"/>
        <v>0</v>
      </c>
      <c r="AE33" s="34">
        <f t="shared" si="21"/>
        <v>0</v>
      </c>
      <c r="AF33" s="34">
        <f t="shared" si="22"/>
        <v>0</v>
      </c>
      <c r="AG33" s="4">
        <f t="shared" si="2"/>
        <v>0.95</v>
      </c>
      <c r="AH33" s="4">
        <f t="shared" si="3"/>
        <v>0.78</v>
      </c>
      <c r="AI33" s="8">
        <f t="shared" si="6"/>
        <v>1.1399999999999999</v>
      </c>
      <c r="AJ33" s="8">
        <f t="shared" si="6"/>
        <v>0.93599999999999994</v>
      </c>
      <c r="AK33" s="35">
        <f t="shared" si="15"/>
        <v>0.95</v>
      </c>
      <c r="AL33" s="35">
        <f t="shared" si="16"/>
        <v>0.78000585480093676</v>
      </c>
      <c r="AM33" s="35">
        <f t="shared" si="17"/>
        <v>2.122851919561243</v>
      </c>
      <c r="AN33" s="35">
        <f t="shared" si="18"/>
        <v>1.4646207974980454</v>
      </c>
      <c r="AO33" s="12" t="s">
        <v>35</v>
      </c>
      <c r="AP33" s="8">
        <f>'ankeet 31.12.2013 '!O33+'ankeet 31.12.2013 '!Q33</f>
        <v>2.42</v>
      </c>
      <c r="AQ33" s="8">
        <f>'ankeet 31.12.2013 '!P33+'ankeet 31.12.2013 '!R33</f>
        <v>2.85</v>
      </c>
    </row>
    <row r="34" spans="1:43" x14ac:dyDescent="0.25">
      <c r="A34" s="12" t="s">
        <v>35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19"/>
        <v>0</v>
      </c>
      <c r="AD34" s="4">
        <f t="shared" si="20"/>
        <v>0</v>
      </c>
      <c r="AE34" s="4">
        <f t="shared" si="21"/>
        <v>0</v>
      </c>
      <c r="AF34" s="4">
        <f t="shared" si="22"/>
        <v>0</v>
      </c>
      <c r="AG34" s="4">
        <f t="shared" si="2"/>
        <v>0.89</v>
      </c>
      <c r="AH34" s="4">
        <f t="shared" si="3"/>
        <v>1.1299999999999999</v>
      </c>
      <c r="AI34" s="8">
        <f t="shared" si="6"/>
        <v>1.0680000000000001</v>
      </c>
      <c r="AJ34" s="8">
        <f t="shared" si="6"/>
        <v>1.3559999999999999</v>
      </c>
      <c r="AK34" s="8">
        <f t="shared" si="15"/>
        <v>0.89198693402935159</v>
      </c>
      <c r="AL34" s="8">
        <f t="shared" si="16"/>
        <v>1.125046284051838</v>
      </c>
      <c r="AM34" s="8">
        <f t="shared" si="17"/>
        <v>1.0499937382592361</v>
      </c>
      <c r="AN34" s="8">
        <f t="shared" si="18"/>
        <v>1.3250159948816378</v>
      </c>
      <c r="AO34" s="12" t="s">
        <v>36</v>
      </c>
      <c r="AP34" s="8">
        <f>'ankeet 31.12.2013 '!O34+'ankeet 31.12.2013 '!Q34</f>
        <v>1.8959999999999999</v>
      </c>
      <c r="AQ34" s="8">
        <f>'ankeet 31.12.2013 '!P34+'ankeet 31.12.2013 '!R34</f>
        <v>1.8959999999999999</v>
      </c>
    </row>
    <row r="35" spans="1:43" x14ac:dyDescent="0.25">
      <c r="A35" s="12" t="s">
        <v>36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19"/>
        <v>0</v>
      </c>
      <c r="AD35" s="4">
        <f t="shared" si="20"/>
        <v>0</v>
      </c>
      <c r="AE35" s="4">
        <f t="shared" si="21"/>
        <v>0</v>
      </c>
      <c r="AF35" s="4">
        <f t="shared" si="22"/>
        <v>0</v>
      </c>
      <c r="AG35" s="4">
        <f t="shared" si="2"/>
        <v>0.57999999999999996</v>
      </c>
      <c r="AH35" s="4">
        <f t="shared" si="3"/>
        <v>1</v>
      </c>
      <c r="AI35" s="8">
        <f t="shared" si="6"/>
        <v>0.69599999999999995</v>
      </c>
      <c r="AJ35" s="8">
        <f t="shared" si="6"/>
        <v>1.2</v>
      </c>
      <c r="AK35" s="8">
        <f t="shared" si="15"/>
        <v>0.58041581642691309</v>
      </c>
      <c r="AL35" s="8">
        <f t="shared" si="16"/>
        <v>1.0000077174352295</v>
      </c>
      <c r="AM35" s="8">
        <f t="shared" si="17"/>
        <v>0.58043368497948133</v>
      </c>
      <c r="AN35" s="8">
        <f t="shared" si="18"/>
        <v>1.3255250168251249</v>
      </c>
      <c r="AO35" s="12" t="s">
        <v>79</v>
      </c>
      <c r="AP35" s="8">
        <f>'ankeet 31.12.2013 '!O35+'ankeet 31.12.2013 '!Q35</f>
        <v>2.6760000000000002</v>
      </c>
      <c r="AQ35" s="8">
        <f>'ankeet 31.12.2013 '!P35+'ankeet 31.12.2013 '!R35</f>
        <v>2.6760000000000002</v>
      </c>
    </row>
    <row r="36" spans="1:43" s="36" customFormat="1" x14ac:dyDescent="0.25">
      <c r="A36" s="33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19"/>
        <v>0</v>
      </c>
      <c r="AD36" s="34">
        <f t="shared" si="20"/>
        <v>0</v>
      </c>
      <c r="AE36" s="34">
        <f t="shared" si="21"/>
        <v>0</v>
      </c>
      <c r="AF36" s="34">
        <f t="shared" si="22"/>
        <v>0</v>
      </c>
      <c r="AG36" s="4">
        <f t="shared" si="2"/>
        <v>0.70399999999999996</v>
      </c>
      <c r="AH36" s="4">
        <f t="shared" si="3"/>
        <v>1.3540000000000001</v>
      </c>
      <c r="AI36" s="8">
        <f t="shared" si="6"/>
        <v>0.84479999999999988</v>
      </c>
      <c r="AJ36" s="8">
        <f t="shared" si="6"/>
        <v>1.6248</v>
      </c>
      <c r="AK36" s="35">
        <f t="shared" si="15"/>
        <v>0.70401046207497819</v>
      </c>
      <c r="AL36" s="35">
        <f t="shared" si="16"/>
        <v>1.3540235648032088</v>
      </c>
      <c r="AM36" s="35">
        <f t="shared" si="17"/>
        <v>0.70402829028290281</v>
      </c>
      <c r="AN36" s="35">
        <f t="shared" si="18"/>
        <v>1.3539094650205763</v>
      </c>
      <c r="AO36" s="33" t="s">
        <v>37</v>
      </c>
      <c r="AP36" s="8">
        <f>'ankeet 31.12.2013 '!O36+'ankeet 31.12.2013 '!Q36</f>
        <v>2.46</v>
      </c>
      <c r="AQ36" s="8">
        <f>'ankeet 31.12.2013 '!P36+'ankeet 31.12.2013 '!R36</f>
        <v>2.46</v>
      </c>
    </row>
    <row r="37" spans="1:43" x14ac:dyDescent="0.25">
      <c r="A37" s="12" t="s">
        <v>38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19"/>
        <v>0</v>
      </c>
      <c r="AD37" s="4">
        <f t="shared" si="20"/>
        <v>0</v>
      </c>
      <c r="AE37" s="4">
        <f t="shared" si="21"/>
        <v>0</v>
      </c>
      <c r="AF37" s="4">
        <f t="shared" si="22"/>
        <v>0</v>
      </c>
      <c r="AG37" s="4">
        <f t="shared" si="2"/>
        <v>0.80400000000000005</v>
      </c>
      <c r="AH37" s="4">
        <f t="shared" si="3"/>
        <v>0.90300000000000002</v>
      </c>
      <c r="AI37" s="8">
        <f t="shared" si="6"/>
        <v>0.96479999999999999</v>
      </c>
      <c r="AJ37" s="8">
        <f t="shared" si="6"/>
        <v>1.0835999999999999</v>
      </c>
      <c r="AK37" s="8">
        <f t="shared" si="15"/>
        <v>0.79768577372009708</v>
      </c>
      <c r="AL37" s="8">
        <f t="shared" si="16"/>
        <v>0.90181023221093604</v>
      </c>
      <c r="AM37" s="8">
        <f t="shared" si="17"/>
        <v>0.95315272684254126</v>
      </c>
      <c r="AN37" s="8">
        <f t="shared" si="18"/>
        <v>1.0535346012832263</v>
      </c>
      <c r="AO37" s="12" t="s">
        <v>82</v>
      </c>
      <c r="AP37" s="8">
        <f>'ankeet 31.12.2013 '!O37+'ankeet 31.12.2013 '!Q37</f>
        <v>2.2800000000000002</v>
      </c>
      <c r="AQ37" s="8">
        <f>'ankeet 31.12.2013 '!P37+'ankeet 31.12.2013 '!R37</f>
        <v>2.6280000000000001</v>
      </c>
    </row>
    <row r="38" spans="1:43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19"/>
        <v>0</v>
      </c>
      <c r="AD38" s="4">
        <f t="shared" si="20"/>
        <v>0</v>
      </c>
      <c r="AE38" s="4">
        <f t="shared" si="21"/>
        <v>0</v>
      </c>
      <c r="AF38" s="4">
        <f t="shared" si="22"/>
        <v>0</v>
      </c>
      <c r="AG38" s="4">
        <f t="shared" si="2"/>
        <v>1.01</v>
      </c>
      <c r="AH38" s="4">
        <f t="shared" si="3"/>
        <v>1.18</v>
      </c>
      <c r="AI38" s="8">
        <f t="shared" si="6"/>
        <v>1.212</v>
      </c>
      <c r="AJ38" s="8">
        <f t="shared" si="6"/>
        <v>1.4159999999999999</v>
      </c>
      <c r="AK38" s="8">
        <f t="shared" si="15"/>
        <v>1.0076549220165065</v>
      </c>
      <c r="AL38" s="8">
        <f t="shared" si="16"/>
        <v>1.1770239741039215</v>
      </c>
      <c r="AM38" s="8">
        <f t="shared" si="17"/>
        <v>1.0085282298863867</v>
      </c>
      <c r="AN38" s="8">
        <f t="shared" si="18"/>
        <v>1.1675336016402156</v>
      </c>
      <c r="AO38" s="12" t="s">
        <v>39</v>
      </c>
      <c r="AP38" s="8">
        <f>'ankeet 31.12.2013 '!O38+'ankeet 31.12.2013 '!Q38</f>
        <v>2.63</v>
      </c>
      <c r="AQ38" s="8">
        <f>'ankeet 31.12.2013 '!P38+'ankeet 31.12.2013 '!R38</f>
        <v>2.63</v>
      </c>
    </row>
    <row r="39" spans="1:43" s="36" customFormat="1" x14ac:dyDescent="0.25">
      <c r="A39" s="33" t="s">
        <v>68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5">
        <v>1.0551999999999999</v>
      </c>
      <c r="N39" s="35">
        <v>1.0551999999999999</v>
      </c>
      <c r="O39" s="35">
        <v>2.2978999999999998</v>
      </c>
      <c r="P39" s="35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19"/>
        <v>0</v>
      </c>
      <c r="AD39" s="34">
        <f t="shared" si="20"/>
        <v>0</v>
      </c>
      <c r="AE39" s="34">
        <f t="shared" si="21"/>
        <v>0</v>
      </c>
      <c r="AF39" s="34">
        <f t="shared" si="22"/>
        <v>0</v>
      </c>
      <c r="AG39" s="4">
        <f t="shared" si="2"/>
        <v>0.88</v>
      </c>
      <c r="AH39" s="4">
        <f t="shared" si="3"/>
        <v>1.91</v>
      </c>
      <c r="AI39" s="8">
        <f t="shared" si="6"/>
        <v>1.056</v>
      </c>
      <c r="AJ39" s="8">
        <f t="shared" si="6"/>
        <v>2.2919999999999998</v>
      </c>
      <c r="AK39" s="35">
        <f t="shared" si="15"/>
        <v>0.87999913388043216</v>
      </c>
      <c r="AL39" s="35">
        <f t="shared" si="16"/>
        <v>1.9100051171379624</v>
      </c>
      <c r="AM39" s="35">
        <f t="shared" si="17"/>
        <v>0.88000873457801065</v>
      </c>
      <c r="AN39" s="35">
        <f t="shared" si="18"/>
        <v>1.9100163378157597</v>
      </c>
      <c r="AO39" s="12" t="s">
        <v>68</v>
      </c>
      <c r="AP39" s="8">
        <f>'ankeet 31.12.2013 '!O39+'ankeet 31.12.2013 '!Q39</f>
        <v>3.3530999999999995</v>
      </c>
      <c r="AQ39" s="8">
        <f>'ankeet 31.12.2013 '!P39+'ankeet 31.12.2013 '!R39</f>
        <v>3.3530999999999995</v>
      </c>
    </row>
    <row r="40" spans="1:43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19"/>
        <v>0</v>
      </c>
      <c r="AD40" s="4">
        <f t="shared" si="20"/>
        <v>0</v>
      </c>
      <c r="AE40" s="4">
        <f t="shared" si="21"/>
        <v>0</v>
      </c>
      <c r="AF40" s="4">
        <f t="shared" si="22"/>
        <v>0</v>
      </c>
      <c r="AG40" s="4">
        <f t="shared" si="2"/>
        <v>0.77</v>
      </c>
      <c r="AH40" s="4">
        <f t="shared" si="3"/>
        <v>0.95</v>
      </c>
      <c r="AI40" s="8">
        <f t="shared" si="6"/>
        <v>0.92399999999999993</v>
      </c>
      <c r="AJ40" s="8">
        <f t="shared" si="6"/>
        <v>1.1399999999999999</v>
      </c>
      <c r="AK40" s="8">
        <f t="shared" si="15"/>
        <v>0.7730582524271844</v>
      </c>
      <c r="AL40" s="8">
        <f t="shared" si="16"/>
        <v>0.9519913367825773</v>
      </c>
      <c r="AM40" s="8">
        <f t="shared" si="17"/>
        <v>0.77325056433408579</v>
      </c>
      <c r="AN40" s="8">
        <f t="shared" si="18"/>
        <v>0.95197535338890904</v>
      </c>
      <c r="AO40" s="12" t="s">
        <v>40</v>
      </c>
      <c r="AP40" s="8">
        <f>'ankeet 31.12.2013 '!O40+'ankeet 31.12.2013 '!Q40</f>
        <v>2.8319999999999999</v>
      </c>
      <c r="AQ40" s="8">
        <f>'ankeet 31.12.2013 '!P40+'ankeet 31.12.2013 '!R40</f>
        <v>2.8319999999999999</v>
      </c>
    </row>
    <row r="41" spans="1:43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19"/>
        <v>1.1428338762214985</v>
      </c>
      <c r="AD41" s="4">
        <f t="shared" si="20"/>
        <v>1.1399577167019028</v>
      </c>
      <c r="AE41" s="4">
        <f t="shared" si="21"/>
        <v>5.1736881005173693E-2</v>
      </c>
      <c r="AF41" s="4">
        <f t="shared" si="22"/>
        <v>6.0287081339712924E-2</v>
      </c>
      <c r="AG41" s="4">
        <f t="shared" si="2"/>
        <v>2.0728338762214986</v>
      </c>
      <c r="AH41" s="4">
        <f t="shared" si="3"/>
        <v>2.7899577167019025</v>
      </c>
      <c r="AI41" s="8">
        <f t="shared" si="6"/>
        <v>2.4874006514657983</v>
      </c>
      <c r="AJ41" s="8">
        <f t="shared" si="6"/>
        <v>3.3479492600422831</v>
      </c>
      <c r="AK41" s="8">
        <f t="shared" si="15"/>
        <v>2.0729641693811081</v>
      </c>
      <c r="AL41" s="8">
        <f t="shared" si="16"/>
        <v>2.7898520084566596</v>
      </c>
      <c r="AM41" s="8">
        <f t="shared" si="17"/>
        <v>0.98036253776435045</v>
      </c>
      <c r="AN41" s="8">
        <f t="shared" si="18"/>
        <v>1.7102392344497608</v>
      </c>
      <c r="AO41" s="12" t="s">
        <v>41</v>
      </c>
      <c r="AP41" s="8">
        <f>'ankeet 31.12.2013 '!O41+'ankeet 31.12.2013 '!Q41</f>
        <v>3.0960000000000001</v>
      </c>
      <c r="AQ41" s="8">
        <f>'ankeet 31.12.2013 '!P41+'ankeet 31.12.2013 '!R41</f>
        <v>3.0960000000000001</v>
      </c>
    </row>
    <row r="42" spans="1:43" s="36" customFormat="1" x14ac:dyDescent="0.25">
      <c r="A42" s="33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19"/>
        <v>0</v>
      </c>
      <c r="AD42" s="34">
        <f t="shared" si="20"/>
        <v>0</v>
      </c>
      <c r="AE42" s="34">
        <f t="shared" si="21"/>
        <v>0</v>
      </c>
      <c r="AF42" s="34">
        <f t="shared" si="22"/>
        <v>0</v>
      </c>
      <c r="AG42" s="4">
        <f t="shared" si="2"/>
        <v>1.25</v>
      </c>
      <c r="AH42" s="4">
        <f t="shared" si="3"/>
        <v>1.95</v>
      </c>
      <c r="AI42" s="8">
        <f t="shared" si="6"/>
        <v>1.5</v>
      </c>
      <c r="AJ42" s="8">
        <f t="shared" si="6"/>
        <v>2.34</v>
      </c>
      <c r="AK42" s="35">
        <f t="shared" si="15"/>
        <v>1.2526459031823802</v>
      </c>
      <c r="AL42" s="35">
        <f t="shared" si="16"/>
        <v>1.8533815584036302</v>
      </c>
      <c r="AM42" s="35">
        <f t="shared" si="17"/>
        <v>1.629702444208289</v>
      </c>
      <c r="AN42" s="35">
        <f t="shared" si="18"/>
        <v>1.8465690408648316</v>
      </c>
      <c r="AO42" s="33" t="s">
        <v>71</v>
      </c>
      <c r="AP42" s="8">
        <f>'ankeet 31.12.2013 '!O42+'ankeet 31.12.2013 '!Q42</f>
        <v>3.84</v>
      </c>
      <c r="AQ42" s="8">
        <f>'ankeet 31.12.2013 '!P42+'ankeet 31.12.2013 '!R42</f>
        <v>4.4000000000000004</v>
      </c>
    </row>
    <row r="43" spans="1:43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19"/>
        <v>0</v>
      </c>
      <c r="AD43" s="4">
        <f t="shared" si="20"/>
        <v>0</v>
      </c>
      <c r="AE43" s="4">
        <f t="shared" si="21"/>
        <v>0</v>
      </c>
      <c r="AF43" s="4">
        <f t="shared" si="22"/>
        <v>0</v>
      </c>
      <c r="AG43" s="4">
        <f t="shared" si="2"/>
        <v>0.77</v>
      </c>
      <c r="AH43" s="4">
        <f t="shared" si="3"/>
        <v>0.99</v>
      </c>
      <c r="AI43" s="8">
        <f t="shared" si="6"/>
        <v>0.92399999999999993</v>
      </c>
      <c r="AJ43" s="8">
        <f t="shared" si="6"/>
        <v>1.1879999999999999</v>
      </c>
      <c r="AK43" s="8">
        <f t="shared" si="15"/>
        <v>0.75755637294098832</v>
      </c>
      <c r="AL43" s="8">
        <f t="shared" si="16"/>
        <v>0.97603269856618735</v>
      </c>
      <c r="AM43" s="8">
        <f t="shared" si="17"/>
        <v>0.76044728434504794</v>
      </c>
      <c r="AN43" s="8">
        <f t="shared" si="18"/>
        <v>1.2926315444776151</v>
      </c>
      <c r="AO43" s="12" t="s">
        <v>42</v>
      </c>
      <c r="AP43" s="8">
        <f>'ankeet 31.12.2013 '!O43+'ankeet 31.12.2013 '!Q43</f>
        <v>2.11</v>
      </c>
      <c r="AQ43" s="8">
        <f>'ankeet 31.12.2013 '!P43+'ankeet 31.12.2013 '!R43</f>
        <v>2.11</v>
      </c>
    </row>
    <row r="46" spans="1:43" x14ac:dyDescent="0.25">
      <c r="A46" s="11" t="s">
        <v>45</v>
      </c>
      <c r="AO46" s="11" t="s">
        <v>45</v>
      </c>
    </row>
    <row r="47" spans="1:43" x14ac:dyDescent="0.25">
      <c r="A47" s="11" t="s">
        <v>52</v>
      </c>
      <c r="AO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S35" sqref="AS35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7" t="s">
        <v>74</v>
      </c>
      <c r="AP1" s="47" t="s">
        <v>75</v>
      </c>
    </row>
    <row r="2" spans="1:42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6"/>
      <c r="AP2" s="46"/>
    </row>
    <row r="3" spans="1:42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8"/>
      <c r="AP3" s="48"/>
    </row>
    <row r="4" spans="1:42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  <c r="AO4" s="8">
        <f>'ankeet 31.12.2013 '!AM4+'ankeet 31.12.2013 '!AN4</f>
        <v>2.1758757720049262</v>
      </c>
      <c r="AP4" s="8">
        <f>'ankeet 31.12.2013 '!AO4+'ankeet 31.12.2013 '!AP4</f>
        <v>2.1001349350999927</v>
      </c>
    </row>
    <row r="5" spans="1:42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'ankeet 31.12.2013 '!AM5+'ankeet 31.12.2013 '!AN5</f>
        <v>2.1867782375338898</v>
      </c>
      <c r="AP5" s="8">
        <f>'ankeet 31.12.2013 '!AO5+'ankeet 31.12.2013 '!AP5</f>
        <v>2.3143368307533669</v>
      </c>
    </row>
    <row r="6" spans="1:42" s="36" customFormat="1" x14ac:dyDescent="0.25">
      <c r="A6" s="33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'ankeet 31.12.2013 '!AM6+'ankeet 31.12.2013 '!AN6</f>
        <v>1.5756367651609096</v>
      </c>
      <c r="AP6" s="8">
        <f>'ankeet 31.12.2013 '!AO6+'ankeet 31.12.2013 '!AP6</f>
        <v>0</v>
      </c>
    </row>
    <row r="7" spans="1:42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'ankeet 31.12.2013 '!AM7+'ankeet 31.12.2013 '!AN7</f>
        <v>1.8986549700605773</v>
      </c>
      <c r="AP7" s="8">
        <f>'ankeet 31.12.2013 '!AO7+'ankeet 31.12.2013 '!AP7</f>
        <v>2.3871447867317381</v>
      </c>
    </row>
    <row r="8" spans="1:42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  <c r="AO8" s="8">
        <f>'ankeet 31.12.2013 '!AM8+'ankeet 31.12.2013 '!AN8</f>
        <v>2.1795284849208909</v>
      </c>
      <c r="AP8" s="8">
        <f>'ankeet 31.12.2013 '!AO8+'ankeet 31.12.2013 '!AP8</f>
        <v>2.730138658873118</v>
      </c>
    </row>
    <row r="9" spans="1:42" s="36" customFormat="1" x14ac:dyDescent="0.25">
      <c r="A9" s="33" t="s">
        <v>89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  <c r="AO9" s="8">
        <f>'ankeet 31.12.2013 '!AM9+'ankeet 31.12.2013 '!AN9</f>
        <v>1.8043424710560581</v>
      </c>
      <c r="AP9" s="8">
        <f>'ankeet 31.12.2013 '!AO9+'ankeet 31.12.2013 '!AP9</f>
        <v>2.078454071831815</v>
      </c>
    </row>
    <row r="10" spans="1:42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  <c r="AO10" s="8">
        <f>'ankeet 31.12.2013 '!AM10+'ankeet 31.12.2013 '!AN10</f>
        <v>1.412889958034931</v>
      </c>
      <c r="AP10" s="8">
        <f>'ankeet 31.12.2013 '!AO10+'ankeet 31.12.2013 '!AP10</f>
        <v>1.6735355760856554</v>
      </c>
    </row>
    <row r="11" spans="1:42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1.2678339818417639</v>
      </c>
      <c r="AO11" s="8">
        <f>'ankeet 31.12.2013 '!AM11+'ankeet 31.12.2013 '!AN11</f>
        <v>2.2799459680464107</v>
      </c>
      <c r="AP11" s="8">
        <f>'ankeet 31.12.2013 '!AO11+'ankeet 31.12.2013 '!AP11</f>
        <v>2.2479215457869843</v>
      </c>
    </row>
    <row r="12" spans="1:42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  <c r="AO12" s="8">
        <f>'ankeet 31.12.2013 '!AM12+'ankeet 31.12.2013 '!AN12</f>
        <v>2.2856647712744445</v>
      </c>
      <c r="AP12" s="8">
        <f>'ankeet 31.12.2013 '!AO12+'ankeet 31.12.2013 '!AP12</f>
        <v>2.2811868366937942</v>
      </c>
    </row>
    <row r="13" spans="1:42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  <c r="AO13" s="8">
        <f>'ankeet 31.12.2013 '!AM13+'ankeet 31.12.2013 '!AN13</f>
        <v>2.4524747766551798</v>
      </c>
      <c r="AP13" s="8">
        <f>'ankeet 31.12.2013 '!AO13+'ankeet 31.12.2013 '!AP13</f>
        <v>2.5382715778244602</v>
      </c>
    </row>
    <row r="14" spans="1:42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  <c r="AO14" s="8">
        <f>'ankeet 31.12.2013 '!AM14+'ankeet 31.12.2013 '!AN14</f>
        <v>2.0237297970666948</v>
      </c>
      <c r="AP14" s="8">
        <f>'ankeet 31.12.2013 '!AO14+'ankeet 31.12.2013 '!AP14</f>
        <v>2.2360452711133103</v>
      </c>
    </row>
    <row r="15" spans="1:42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  <c r="AO15" s="8">
        <f>'ankeet 31.12.2013 '!AM15+'ankeet 31.12.2013 '!AN15</f>
        <v>2.994433825359236</v>
      </c>
      <c r="AP15" s="8">
        <f>'ankeet 31.12.2013 '!AO15+'ankeet 31.12.2013 '!AP15</f>
        <v>4.446872572484132</v>
      </c>
    </row>
    <row r="16" spans="1:42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0.86832320667452612</v>
      </c>
      <c r="AO16" s="8">
        <f>'ankeet 31.12.2013 '!AM16+'ankeet 31.12.2013 '!AN16</f>
        <v>2.5150481081389184</v>
      </c>
      <c r="AP16" s="8">
        <f>'ankeet 31.12.2013 '!AO16+'ankeet 31.12.2013 '!AP16</f>
        <v>3.1625043051656343</v>
      </c>
    </row>
    <row r="17" spans="1:42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  <c r="AO17" s="8">
        <f>'ankeet 31.12.2013 '!AM17+'ankeet 31.12.2013 '!AN17</f>
        <v>3.3368964517788653</v>
      </c>
      <c r="AP17" s="8">
        <f>'ankeet 31.12.2013 '!AO17+'ankeet 31.12.2013 '!AP17</f>
        <v>3.3472810302271498</v>
      </c>
    </row>
    <row r="18" spans="1:42" s="36" customFormat="1" x14ac:dyDescent="0.25">
      <c r="A18" s="33" t="s">
        <v>87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  <c r="AO18" s="8">
        <f>'ankeet 31.12.2013 '!AM18+'ankeet 31.12.2013 '!AN18</f>
        <v>1.7649716611785522</v>
      </c>
      <c r="AP18" s="8">
        <f>'ankeet 31.12.2013 '!AO18+'ankeet 31.12.2013 '!AP18</f>
        <v>6.5304428997982287</v>
      </c>
    </row>
    <row r="19" spans="1:42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/>
      <c r="AL19" s="8"/>
      <c r="AM19" s="8"/>
      <c r="AN19" s="8"/>
      <c r="AO19" s="8">
        <f>'ankeet 31.12.2013 '!AM19+'ankeet 31.12.2013 '!AN19</f>
        <v>2.554664794206571</v>
      </c>
      <c r="AP19" s="8">
        <f>'ankeet 31.12.2013 '!AO19+'ankeet 31.12.2013 '!AP19</f>
        <v>3.0998351054851989</v>
      </c>
    </row>
    <row r="20" spans="1:42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  <c r="AO20" s="8">
        <f>'ankeet 31.12.2013 '!AM20+'ankeet 31.12.2013 '!AN20</f>
        <v>1.880552748252255</v>
      </c>
      <c r="AP20" s="8">
        <f>'ankeet 31.12.2013 '!AO20+'ankeet 31.12.2013 '!AP20</f>
        <v>2.2314454907651982</v>
      </c>
    </row>
    <row r="21" spans="1:42" s="36" customFormat="1" x14ac:dyDescent="0.25">
      <c r="A21" s="12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  <c r="AO21" s="8">
        <f>'ankeet 31.12.2013 '!AM21+'ankeet 31.12.2013 '!AN21</f>
        <v>2.5300008919600465</v>
      </c>
      <c r="AP21" s="8">
        <f>'ankeet 31.12.2013 '!AO21+'ankeet 31.12.2013 '!AP21</f>
        <v>2.5300020089229109</v>
      </c>
    </row>
    <row r="22" spans="1:42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  <c r="AO22" s="8">
        <f>'ankeet 31.12.2013 '!AM22+'ankeet 31.12.2013 '!AN22</f>
        <v>2.1855450995799686</v>
      </c>
      <c r="AP22" s="8">
        <f>'ankeet 31.12.2013 '!AO22+'ankeet 31.12.2013 '!AP22</f>
        <v>2.802756679639395</v>
      </c>
    </row>
    <row r="23" spans="1:42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  <c r="AO23" s="8">
        <f>'ankeet 31.12.2013 '!AM23+'ankeet 31.12.2013 '!AN23</f>
        <v>1.780004219252818</v>
      </c>
      <c r="AP23" s="8">
        <f>'ankeet 31.12.2013 '!AO23+'ankeet 31.12.2013 '!AP23</f>
        <v>2.6010791020506212</v>
      </c>
    </row>
    <row r="24" spans="1:42" s="36" customFormat="1" x14ac:dyDescent="0.25">
      <c r="A24" s="12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  <c r="AO24" s="8">
        <f>'ankeet 31.12.2013 '!AM24+'ankeet 31.12.2013 '!AN24</f>
        <v>2.0040754539490555</v>
      </c>
      <c r="AP24" s="8">
        <f>'ankeet 31.12.2013 '!AO24+'ankeet 31.12.2013 '!AP24</f>
        <v>1.7811028630177357</v>
      </c>
    </row>
    <row r="25" spans="1:42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  <c r="AO25" s="8">
        <f>'ankeet 31.12.2013 '!AM25+'ankeet 31.12.2013 '!AN25</f>
        <v>2.176275818714847</v>
      </c>
      <c r="AP25" s="8">
        <f>'ankeet 31.12.2013 '!AO25+'ankeet 31.12.2013 '!AP25</f>
        <v>2.5646058253292603</v>
      </c>
    </row>
    <row r="26" spans="1:42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  <c r="AO26" s="8">
        <f>'ankeet 31.12.2013 '!AM26+'ankeet 31.12.2013 '!AN26</f>
        <v>1.8436958995985653</v>
      </c>
      <c r="AP26" s="8">
        <f>'ankeet 31.12.2013 '!AO26+'ankeet 31.12.2013 '!AP26</f>
        <v>2.2289923468533823</v>
      </c>
    </row>
    <row r="27" spans="1:42" s="36" customFormat="1" x14ac:dyDescent="0.25">
      <c r="A27" s="9" t="s">
        <v>81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35">
        <f t="shared" ref="AK27:AK43" si="11">(Q27+W27)/B27</f>
        <v>0.62302965535666577</v>
      </c>
      <c r="AL27" s="35">
        <f t="shared" ref="AL27:AL43" si="12">(T27+Z27)/E27</f>
        <v>1.221218548858982</v>
      </c>
      <c r="AM27" s="35">
        <f t="shared" ref="AM27:AM43" si="13">(R27+X27)/C27</f>
        <v>0.89567558472152109</v>
      </c>
      <c r="AN27" s="35">
        <f t="shared" ref="AN27:AN43" si="14">(U27+V27+AA27+AB27)/(F27+G27)</f>
        <v>1.4802664508036163</v>
      </c>
      <c r="AO27" s="8">
        <f>'ankeet 31.12.2013 '!AM27+'ankeet 31.12.2013 '!AN27</f>
        <v>1.6280006398611468</v>
      </c>
      <c r="AP27" s="8">
        <f>'ankeet 31.12.2013 '!AO27+'ankeet 31.12.2013 '!AP27</f>
        <v>1.6428416830827475</v>
      </c>
    </row>
    <row r="28" spans="1:42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0.76399873769748139</v>
      </c>
      <c r="AL28" s="8">
        <f t="shared" si="12"/>
        <v>0.64499962748652739</v>
      </c>
      <c r="AM28" s="8">
        <f t="shared" si="13"/>
        <v>0.76400345399595515</v>
      </c>
      <c r="AN28" s="8">
        <f t="shared" si="14"/>
        <v>0.64499891706945289</v>
      </c>
      <c r="AO28" s="8">
        <f>'ankeet 31.12.2013 '!AM28+'ankeet 31.12.2013 '!AN28</f>
        <v>1.6413764227675147</v>
      </c>
      <c r="AP28" s="8">
        <f>'ankeet 31.12.2013 '!AO28+'ankeet 31.12.2013 '!AP28</f>
        <v>1.6524863671364947</v>
      </c>
    </row>
    <row r="29" spans="1:42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0.72615968478812642</v>
      </c>
      <c r="AL29" s="8">
        <f t="shared" si="12"/>
        <v>0.91472088969194165</v>
      </c>
      <c r="AM29" s="8">
        <f t="shared" si="13"/>
        <v>0.71665866739007955</v>
      </c>
      <c r="AN29" s="8">
        <f t="shared" si="14"/>
        <v>0.93633352400462933</v>
      </c>
      <c r="AO29" s="8">
        <f>'ankeet 31.12.2013 '!AM29+'ankeet 31.12.2013 '!AN29</f>
        <v>2.2785348670554573</v>
      </c>
      <c r="AP29" s="8">
        <f>'ankeet 31.12.2013 '!AO29+'ankeet 31.12.2013 '!AP29</f>
        <v>3.3170018193988224</v>
      </c>
    </row>
    <row r="30" spans="1:42" s="36" customFormat="1" x14ac:dyDescent="0.25">
      <c r="A30" s="12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35">
        <f t="shared" si="11"/>
        <v>1.1361670232202252</v>
      </c>
      <c r="AL30" s="35">
        <f t="shared" si="12"/>
        <v>1.1442430025445292</v>
      </c>
      <c r="AM30" s="35">
        <f t="shared" si="13"/>
        <v>1.2921573137074518</v>
      </c>
      <c r="AN30" s="35">
        <f t="shared" si="14"/>
        <v>1.9963516839043864</v>
      </c>
      <c r="AO30" s="8">
        <f>'ankeet 31.12.2013 '!AM30+'ankeet 31.12.2013 '!AN30</f>
        <v>1.3430530668343219</v>
      </c>
      <c r="AP30" s="8">
        <f>'ankeet 31.12.2013 '!AO30+'ankeet 31.12.2013 '!AP30</f>
        <v>1.7563843474336451</v>
      </c>
    </row>
    <row r="31" spans="1:42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0.76098776051466765</v>
      </c>
      <c r="AL31" s="8">
        <f t="shared" si="12"/>
        <v>0.58309961193879967</v>
      </c>
      <c r="AM31" s="8">
        <f t="shared" si="13"/>
        <v>0.89000139840581727</v>
      </c>
      <c r="AN31" s="8">
        <f t="shared" si="14"/>
        <v>0.85747002559612018</v>
      </c>
      <c r="AO31" s="8">
        <f>'ankeet 31.12.2013 '!AM31+'ankeet 31.12.2013 '!AN31</f>
        <v>2.6084530130495844</v>
      </c>
      <c r="AP31" s="8">
        <f>'ankeet 31.12.2013 '!AO31+'ankeet 31.12.2013 '!AP31</f>
        <v>5.457753081502009</v>
      </c>
    </row>
    <row r="32" spans="1:42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0.91588165515316444</v>
      </c>
      <c r="AL32" s="8">
        <f t="shared" si="12"/>
        <v>1.3636522205823158</v>
      </c>
      <c r="AM32" s="8">
        <f t="shared" si="13"/>
        <v>1.540762331838565</v>
      </c>
      <c r="AN32" s="8">
        <f t="shared" si="14"/>
        <v>2.2919541323690349</v>
      </c>
      <c r="AO32" s="8">
        <f>'ankeet 31.12.2013 '!AM32+'ankeet 31.12.2013 '!AN32</f>
        <v>1.7301168834920027</v>
      </c>
      <c r="AP32" s="8">
        <f>'ankeet 31.12.2013 '!AO32+'ankeet 31.12.2013 '!AP32</f>
        <v>4.0427929237494151</v>
      </c>
    </row>
    <row r="33" spans="1:42" s="36" customFormat="1" x14ac:dyDescent="0.25">
      <c r="A33" s="12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35">
        <f t="shared" si="11"/>
        <v>0.95</v>
      </c>
      <c r="AL33" s="35">
        <f t="shared" si="12"/>
        <v>0.78000585480093676</v>
      </c>
      <c r="AM33" s="35">
        <f t="shared" si="13"/>
        <v>2.122851919561243</v>
      </c>
      <c r="AN33" s="35">
        <f t="shared" si="14"/>
        <v>1.4646207974980454</v>
      </c>
      <c r="AO33" s="8">
        <f>'ankeet 31.12.2013 '!AM33+'ankeet 31.12.2013 '!AN33</f>
        <v>2.0170463992340637</v>
      </c>
      <c r="AP33" s="8">
        <f>'ankeet 31.12.2013 '!AO33+'ankeet 31.12.2013 '!AP33</f>
        <v>2.3750330390340348</v>
      </c>
    </row>
    <row r="34" spans="1:42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0.89198693402935159</v>
      </c>
      <c r="AL34" s="8">
        <f t="shared" si="12"/>
        <v>1.125046284051838</v>
      </c>
      <c r="AM34" s="8">
        <f t="shared" si="13"/>
        <v>1.0499937382592361</v>
      </c>
      <c r="AN34" s="8">
        <f t="shared" si="14"/>
        <v>1.3250159948816378</v>
      </c>
      <c r="AO34" s="8">
        <f>'ankeet 31.12.2013 '!AM34+'ankeet 31.12.2013 '!AN34</f>
        <v>1.5806350384015184</v>
      </c>
      <c r="AP34" s="8">
        <f>'ankeet 31.12.2013 '!AO34+'ankeet 31.12.2013 '!AP34</f>
        <v>1.9014585106276343</v>
      </c>
    </row>
    <row r="35" spans="1:42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0.58041581642691309</v>
      </c>
      <c r="AL35" s="8">
        <f t="shared" si="12"/>
        <v>1.0000077174352295</v>
      </c>
      <c r="AM35" s="8">
        <f t="shared" si="13"/>
        <v>0.58043368497948133</v>
      </c>
      <c r="AN35" s="8">
        <f t="shared" si="14"/>
        <v>1.3255250168251249</v>
      </c>
      <c r="AO35" s="8">
        <f>'ankeet 31.12.2013 '!AM35+'ankeet 31.12.2013 '!AN35</f>
        <v>2.3606194943145322</v>
      </c>
      <c r="AP35" s="8">
        <f>'ankeet 31.12.2013 '!AO35+'ankeet 31.12.2013 '!AP35</f>
        <v>2.2514753031878598</v>
      </c>
    </row>
    <row r="36" spans="1:42" s="36" customFormat="1" x14ac:dyDescent="0.25">
      <c r="A36" s="33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35">
        <f t="shared" si="11"/>
        <v>0.70401046207497819</v>
      </c>
      <c r="AL36" s="35">
        <f t="shared" si="12"/>
        <v>1.3540235648032088</v>
      </c>
      <c r="AM36" s="35">
        <f t="shared" si="13"/>
        <v>0.70402829028290281</v>
      </c>
      <c r="AN36" s="35">
        <f t="shared" si="14"/>
        <v>1.3539094650205763</v>
      </c>
      <c r="AO36" s="8">
        <f>'ankeet 31.12.2013 '!AM36+'ankeet 31.12.2013 '!AN36</f>
        <v>2.0580080709915158</v>
      </c>
      <c r="AP36" s="8">
        <f>'ankeet 31.12.2013 '!AO36+'ankeet 31.12.2013 '!AP36</f>
        <v>2.0579544742757849</v>
      </c>
    </row>
    <row r="37" spans="1:42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0.79768577372009708</v>
      </c>
      <c r="AL37" s="8">
        <f t="shared" si="12"/>
        <v>0.90181023221093604</v>
      </c>
      <c r="AM37" s="8">
        <f t="shared" si="13"/>
        <v>0.95315272684254126</v>
      </c>
      <c r="AN37" s="8">
        <f t="shared" si="14"/>
        <v>1.0535346012832263</v>
      </c>
      <c r="AO37" s="8">
        <f>'ankeet 31.12.2013 '!AM37+'ankeet 31.12.2013 '!AN37</f>
        <v>1.6998270717449024</v>
      </c>
      <c r="AP37" s="8">
        <f>'ankeet 31.12.2013 '!AO37+'ankeet 31.12.2013 '!AP37</f>
        <v>2.0026110119327778</v>
      </c>
    </row>
    <row r="38" spans="1:42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1.0076549220165065</v>
      </c>
      <c r="AL38" s="8">
        <f t="shared" si="12"/>
        <v>1.1770239741039215</v>
      </c>
      <c r="AM38" s="8">
        <f t="shared" si="13"/>
        <v>1.0085282298863867</v>
      </c>
      <c r="AN38" s="8">
        <f t="shared" si="14"/>
        <v>1.1675336016402156</v>
      </c>
      <c r="AO38" s="8">
        <f>'ankeet 31.12.2013 '!AM38+'ankeet 31.12.2013 '!AN38</f>
        <v>2.1834221536177618</v>
      </c>
      <c r="AP38" s="8">
        <f>'ankeet 31.12.2013 '!AO38+'ankeet 31.12.2013 '!AP38</f>
        <v>2.1831808412692459</v>
      </c>
    </row>
    <row r="39" spans="1:42" s="36" customFormat="1" x14ac:dyDescent="0.25">
      <c r="A39" s="12" t="s">
        <v>68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35">
        <f t="shared" si="11"/>
        <v>0.87999913388043216</v>
      </c>
      <c r="AL39" s="35">
        <f t="shared" si="12"/>
        <v>1.9100051171379624</v>
      </c>
      <c r="AM39" s="35">
        <f t="shared" si="13"/>
        <v>0.88000873457801065</v>
      </c>
      <c r="AN39" s="35">
        <f t="shared" si="14"/>
        <v>1.9100163378157597</v>
      </c>
      <c r="AO39" s="8">
        <f>'ankeet 31.12.2013 '!AM39+'ankeet 31.12.2013 '!AN39</f>
        <v>2.7553324197763551</v>
      </c>
      <c r="AP39" s="8">
        <f>'ankeet 31.12.2013 '!AO39+'ankeet 31.12.2013 '!AP39</f>
        <v>1.9853480235070307</v>
      </c>
    </row>
    <row r="40" spans="1:42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0.7730582524271844</v>
      </c>
      <c r="AL40" s="8">
        <f t="shared" si="12"/>
        <v>0.9519913367825773</v>
      </c>
      <c r="AM40" s="8">
        <f t="shared" si="13"/>
        <v>0.77325056433408579</v>
      </c>
      <c r="AN40" s="8">
        <f t="shared" si="14"/>
        <v>0.95197535338890904</v>
      </c>
      <c r="AO40" s="8">
        <f>'ankeet 31.12.2013 '!AM40+'ankeet 31.12.2013 '!AN40</f>
        <v>1.8781295607694093</v>
      </c>
      <c r="AP40" s="8">
        <f>'ankeet 31.12.2013 '!AO40+'ankeet 31.12.2013 '!AP40</f>
        <v>1.8847078252987455</v>
      </c>
    </row>
    <row r="41" spans="1:42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2.0729641693811081</v>
      </c>
      <c r="AL41" s="8">
        <f t="shared" si="12"/>
        <v>2.7898520084566596</v>
      </c>
      <c r="AM41" s="8">
        <f t="shared" si="13"/>
        <v>0.98036253776435045</v>
      </c>
      <c r="AN41" s="8">
        <f t="shared" si="14"/>
        <v>1.7102392344497608</v>
      </c>
      <c r="AO41" s="8">
        <f>'ankeet 31.12.2013 '!AM41+'ankeet 31.12.2013 '!AN41</f>
        <v>4.2776682350699584</v>
      </c>
      <c r="AP41" s="8">
        <f>'ankeet 31.12.2013 '!AO41+'ankeet 31.12.2013 '!AP41</f>
        <v>2.7194609882341156</v>
      </c>
    </row>
    <row r="42" spans="1:42" s="36" customFormat="1" x14ac:dyDescent="0.25">
      <c r="A42" s="33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35">
        <f t="shared" si="11"/>
        <v>1.2526459031823802</v>
      </c>
      <c r="AL42" s="35">
        <f t="shared" si="12"/>
        <v>1.8533815584036302</v>
      </c>
      <c r="AM42" s="35">
        <f t="shared" si="13"/>
        <v>1.629702444208289</v>
      </c>
      <c r="AN42" s="35">
        <f t="shared" si="14"/>
        <v>1.8465690408648316</v>
      </c>
      <c r="AO42" s="8">
        <f>'ankeet 31.12.2013 '!AM42+'ankeet 31.12.2013 '!AN42</f>
        <v>3.1086501907081052</v>
      </c>
      <c r="AP42" s="8">
        <f>'ankeet 31.12.2013 '!AO42+'ankeet 31.12.2013 '!AP42</f>
        <v>3.4636068147210923</v>
      </c>
    </row>
    <row r="43" spans="1:42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0.75755637294098832</v>
      </c>
      <c r="AL43" s="8">
        <f t="shared" si="12"/>
        <v>0.97603269856618735</v>
      </c>
      <c r="AM43" s="8">
        <f t="shared" si="13"/>
        <v>0.76044728434504794</v>
      </c>
      <c r="AN43" s="8">
        <f t="shared" si="14"/>
        <v>1.2926315444776151</v>
      </c>
      <c r="AO43" s="8">
        <f>'ankeet 31.12.2013 '!AM43+'ankeet 31.12.2013 '!AN43</f>
        <v>1.7439314351387725</v>
      </c>
      <c r="AP43" s="8">
        <f>'ankeet 31.12.2013 '!AO43+'ankeet 31.12.2013 '!AP43</f>
        <v>2.1010713849306306</v>
      </c>
    </row>
    <row r="46" spans="1:42" x14ac:dyDescent="0.25">
      <c r="A46" s="11" t="s">
        <v>45</v>
      </c>
    </row>
    <row r="47" spans="1:42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"/>
  <sheetViews>
    <sheetView zoomScaleNormal="100" workbookViewId="0">
      <pane xSplit="1" ySplit="3" topLeftCell="AW8" activePane="bottomRight" state="frozen"/>
      <selection pane="topRight" activeCell="B1" sqref="B1"/>
      <selection pane="bottomLeft" activeCell="A4" sqref="A4"/>
      <selection pane="bottomRight" activeCell="BB37" sqref="BB37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40" t="s">
        <v>64</v>
      </c>
      <c r="AL1" s="38"/>
      <c r="AM1" s="27" t="s">
        <v>58</v>
      </c>
      <c r="AN1" s="28"/>
      <c r="AO1" s="28"/>
      <c r="AP1" s="29"/>
      <c r="AQ1" s="40" t="s">
        <v>76</v>
      </c>
      <c r="AR1" s="40" t="s">
        <v>77</v>
      </c>
    </row>
    <row r="2" spans="1:44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38" t="s">
        <v>55</v>
      </c>
      <c r="AL2" s="38"/>
      <c r="AM2" s="27" t="s">
        <v>53</v>
      </c>
      <c r="AN2" s="29"/>
      <c r="AO2" s="27" t="s">
        <v>55</v>
      </c>
      <c r="AP2" s="29"/>
    </row>
    <row r="3" spans="1:44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  <c r="AQ3" s="30" t="s">
        <v>1</v>
      </c>
      <c r="AR3" s="30" t="s">
        <v>55</v>
      </c>
    </row>
    <row r="4" spans="1:44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>(J4+AE4)*1.2</f>
        <v>2.3986514008153352</v>
      </c>
      <c r="AL4" s="8">
        <f>(AF4+L4)*1.2</f>
        <v>3.6953913499830207</v>
      </c>
      <c r="AM4" s="8">
        <f t="shared" ref="AM4:AM25" si="0">(Q4+W4)/B4</f>
        <v>1.3378944945866438</v>
      </c>
      <c r="AN4" s="8">
        <f t="shared" ref="AN4:AN25" si="1">(T4+Z4)/E4</f>
        <v>2.1815022088343299</v>
      </c>
      <c r="AO4" s="8">
        <f t="shared" ref="AO4:AO25" si="2">(R4+X4)/C4</f>
        <v>2.0532136351808479</v>
      </c>
      <c r="AP4" s="8">
        <f t="shared" ref="AP4:AP25" si="3">(U4+V4+AA4+AB4)/(F4+G4)</f>
        <v>3.0793226931744515</v>
      </c>
      <c r="AQ4" s="8">
        <f>'ankeet 31.12.2013 '!AK4+'ankeet 31.12.2013 '!AL4</f>
        <v>2.9061659002434093</v>
      </c>
      <c r="AR4" s="8">
        <f>'ankeet 31.12.2013 '!P4+'ankeet 31.12.2013 '!R4+'ankeet 31.12.2013 '!AG4*1.2+'ankeet 31.12.2013 '!AH4*1.2</f>
        <v>2.8065225792202924</v>
      </c>
    </row>
    <row r="5" spans="1:44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ref="AK5:AK43" si="11">(J5+AE5)*1.2</f>
        <v>1.08</v>
      </c>
      <c r="AL5" s="8">
        <f t="shared" ref="AL5:AL43" si="12">(AF5+L5)*1.2</f>
        <v>1.3080000000000001</v>
      </c>
      <c r="AM5" s="8">
        <f t="shared" si="0"/>
        <v>0.83448706250065552</v>
      </c>
      <c r="AN5" s="8">
        <f t="shared" si="1"/>
        <v>1.0513394445204542</v>
      </c>
      <c r="AO5" s="8">
        <f t="shared" si="2"/>
        <v>0.77812921961415382</v>
      </c>
      <c r="AP5" s="8">
        <f t="shared" si="3"/>
        <v>1.2934140769794407</v>
      </c>
      <c r="AQ5" s="8">
        <f>'ankeet 31.12.2013 '!AK5+'ankeet 31.12.2013 '!AL5</f>
        <v>2.9796</v>
      </c>
      <c r="AR5" s="8">
        <f>'ankeet 31.12.2013 '!P5+'ankeet 31.12.2013 '!R5+'ankeet 31.12.2013 '!AG5*1.2+'ankeet 31.12.2013 '!AH5*1.2</f>
        <v>3.4169999999999998</v>
      </c>
    </row>
    <row r="6" spans="1:44" s="36" customFormat="1" x14ac:dyDescent="0.25">
      <c r="A6" s="33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8">
        <f t="shared" si="11"/>
        <v>0</v>
      </c>
      <c r="AL6" s="8">
        <f t="shared" si="12"/>
        <v>0</v>
      </c>
      <c r="AM6" s="35">
        <f t="shared" si="0"/>
        <v>0.90567816969397608</v>
      </c>
      <c r="AN6" s="35">
        <f t="shared" si="1"/>
        <v>0.72390883085724844</v>
      </c>
      <c r="AO6" s="35"/>
      <c r="AP6" s="35"/>
      <c r="AQ6" s="8">
        <f>'ankeet 31.12.2013 '!AK6+'ankeet 31.12.2013 '!AL6</f>
        <v>1.8822533704237858</v>
      </c>
      <c r="AR6" s="8">
        <f>'ankeet 31.12.2013 '!P6+'ankeet 31.12.2013 '!R6+'ankeet 31.12.2013 '!AG6*1.2+'ankeet 31.12.2013 '!AH6*1.2</f>
        <v>0</v>
      </c>
    </row>
    <row r="7" spans="1:44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11"/>
        <v>0.96185727023546108</v>
      </c>
      <c r="AL7" s="8">
        <f t="shared" si="12"/>
        <v>2.0358014191007703</v>
      </c>
      <c r="AM7" s="8">
        <f t="shared" si="0"/>
        <v>0.79925338405195956</v>
      </c>
      <c r="AN7" s="8">
        <f t="shared" si="1"/>
        <v>1.0993674792544803</v>
      </c>
      <c r="AO7" s="8">
        <f t="shared" si="2"/>
        <v>0.80154772519621764</v>
      </c>
      <c r="AP7" s="8">
        <f t="shared" si="3"/>
        <v>1.6965011825839753</v>
      </c>
      <c r="AQ7" s="8">
        <f>'ankeet 31.12.2013 '!AK7+'ankeet 31.12.2013 '!AL7</f>
        <v>2.2783859640726929</v>
      </c>
      <c r="AR7" s="8">
        <f>'ankeet 31.12.2013 '!P7+'ankeet 31.12.2013 '!R7+'ankeet 31.12.2013 '!AG7*1.2+'ankeet 31.12.2013 '!AH7*1.2</f>
        <v>2.8645737440780858</v>
      </c>
    </row>
    <row r="8" spans="1:44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11"/>
        <v>1.26</v>
      </c>
      <c r="AL8" s="8">
        <f t="shared" si="12"/>
        <v>1.8719999999999999</v>
      </c>
      <c r="AM8" s="8">
        <f t="shared" si="0"/>
        <v>0.88003251834997398</v>
      </c>
      <c r="AN8" s="8">
        <f t="shared" si="1"/>
        <v>1.2995790594155217</v>
      </c>
      <c r="AO8" s="8">
        <f t="shared" si="2"/>
        <v>1.0519376194565246</v>
      </c>
      <c r="AP8" s="8">
        <f t="shared" si="3"/>
        <v>1.5630771489392941</v>
      </c>
      <c r="AQ8" s="8">
        <f>'ankeet 31.12.2013 '!AK8+'ankeet 31.12.2013 '!AL8</f>
        <v>2.6160000000000001</v>
      </c>
      <c r="AR8" s="8">
        <f>'ankeet 31.12.2013 '!P8+'ankeet 31.12.2013 '!R8+'ankeet 31.12.2013 '!AG8*1.2+'ankeet 31.12.2013 '!AH8*1.2</f>
        <v>3.13</v>
      </c>
    </row>
    <row r="9" spans="1:44" s="36" customFormat="1" x14ac:dyDescent="0.25">
      <c r="A9" s="33" t="s">
        <v>89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8">
        <f t="shared" si="11"/>
        <v>1.1399999999999999</v>
      </c>
      <c r="AL9" s="8">
        <f t="shared" si="12"/>
        <v>1.3559999999999999</v>
      </c>
      <c r="AM9" s="35">
        <f t="shared" si="0"/>
        <v>0.72976541867329492</v>
      </c>
      <c r="AN9" s="35">
        <f t="shared" si="1"/>
        <v>1.2112785459064781</v>
      </c>
      <c r="AO9" s="35">
        <f t="shared" si="2"/>
        <v>0.90068069306930687</v>
      </c>
      <c r="AP9" s="35">
        <f t="shared" si="3"/>
        <v>3.9637995049504946</v>
      </c>
      <c r="AQ9" s="8">
        <f>'ankeet 31.12.2013 '!AK9+'ankeet 31.12.2013 '!AL9</f>
        <v>2.4959999999999996</v>
      </c>
      <c r="AR9" s="8">
        <f>'ankeet 31.12.2013 '!P9+'ankeet 31.12.2013 '!R9+'ankeet 31.12.2013 '!AG9*1.2+'ankeet 31.12.2013 '!AH9*1.2</f>
        <v>2.5</v>
      </c>
    </row>
    <row r="10" spans="1:44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11"/>
        <v>0.97600825169094974</v>
      </c>
      <c r="AL10" s="8">
        <f t="shared" si="12"/>
        <v>1.008</v>
      </c>
      <c r="AM10" s="8">
        <f t="shared" si="0"/>
        <v>0.61889388411085056</v>
      </c>
      <c r="AN10" s="8">
        <f t="shared" si="1"/>
        <v>0.79558602983379723</v>
      </c>
      <c r="AO10" s="8">
        <f t="shared" si="2"/>
        <v>0.81573140314685566</v>
      </c>
      <c r="AP10" s="8">
        <f t="shared" si="3"/>
        <v>0.84199271802577591</v>
      </c>
      <c r="AQ10" s="8">
        <f>'ankeet 31.12.2013 '!AK10+'ankeet 31.12.2013 '!AL10</f>
        <v>1.6951989618557772</v>
      </c>
      <c r="AR10" s="8">
        <f>'ankeet 31.12.2013 '!P10+'ankeet 31.12.2013 '!R10+'ankeet 31.12.2013 '!AG10*1.2+'ankeet 31.12.2013 '!AH10*1.2</f>
        <v>2.0084668848805625</v>
      </c>
    </row>
    <row r="11" spans="1:44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11"/>
        <v>1.1759999999999999</v>
      </c>
      <c r="AL11" s="8">
        <f t="shared" si="12"/>
        <v>1.56</v>
      </c>
      <c r="AM11" s="8">
        <f t="shared" si="0"/>
        <v>0.97989817704056492</v>
      </c>
      <c r="AN11" s="8">
        <f t="shared" si="1"/>
        <v>1.299988393108823</v>
      </c>
      <c r="AO11" s="8">
        <f t="shared" si="2"/>
        <v>0.98074142916150364</v>
      </c>
      <c r="AP11" s="8">
        <f t="shared" si="3"/>
        <v>1.2678339818417639</v>
      </c>
      <c r="AQ11" s="8">
        <f>'ankeet 31.12.2013 '!AK11+'ankeet 31.12.2013 '!AL11</f>
        <v>2.7359999999999998</v>
      </c>
      <c r="AR11" s="8">
        <f>'ankeet 31.12.2013 '!P11+'ankeet 31.12.2013 '!R11+'ankeet 31.12.2013 '!AG11*1.2+'ankeet 31.12.2013 '!AH11*1.2</f>
        <v>2.7359999999999998</v>
      </c>
    </row>
    <row r="12" spans="1:44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8">
        <f t="shared" si="11"/>
        <v>0.96</v>
      </c>
      <c r="AL12" s="8">
        <f t="shared" si="12"/>
        <v>1.92</v>
      </c>
      <c r="AM12" s="35">
        <f t="shared" si="0"/>
        <v>0.69999728798850114</v>
      </c>
      <c r="AN12" s="35">
        <f t="shared" si="1"/>
        <v>1.4699969707818137</v>
      </c>
      <c r="AO12" s="35">
        <f t="shared" si="2"/>
        <v>0.70003393281303028</v>
      </c>
      <c r="AP12" s="35">
        <f t="shared" si="3"/>
        <v>1.470012706480305</v>
      </c>
      <c r="AQ12" s="8">
        <f>'ankeet 31.12.2013 '!AK12+'ankeet 31.12.2013 '!AL12</f>
        <v>2.88</v>
      </c>
      <c r="AR12" s="8">
        <f>'ankeet 31.12.2013 '!P12+'ankeet 31.12.2013 '!R12+'ankeet 31.12.2013 '!AG12*1.2+'ankeet 31.12.2013 '!AH12*1.2</f>
        <v>2.88</v>
      </c>
    </row>
    <row r="13" spans="1:44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11"/>
        <v>1.452</v>
      </c>
      <c r="AL13" s="8">
        <f t="shared" si="12"/>
        <v>1.5960000000000001</v>
      </c>
      <c r="AM13" s="8">
        <f t="shared" si="0"/>
        <v>1.1520338946782789</v>
      </c>
      <c r="AN13" s="8">
        <f t="shared" si="1"/>
        <v>1.3016703656114941</v>
      </c>
      <c r="AO13" s="8">
        <f t="shared" si="2"/>
        <v>1.2099607267705321</v>
      </c>
      <c r="AP13" s="8">
        <f t="shared" si="3"/>
        <v>1.3286790266512165</v>
      </c>
      <c r="AQ13" s="8">
        <f>'ankeet 31.12.2013 '!AK13+'ankeet 31.12.2013 '!AL13</f>
        <v>2.94</v>
      </c>
      <c r="AR13" s="8">
        <f>'ankeet 31.12.2013 '!P13+'ankeet 31.12.2013 '!R13+'ankeet 31.12.2013 '!AG13*1.2+'ankeet 31.12.2013 '!AH13*1.2</f>
        <v>3.0460000000000003</v>
      </c>
    </row>
    <row r="14" spans="1:44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11"/>
        <v>1.150467262340706</v>
      </c>
      <c r="AL14" s="8">
        <f t="shared" si="12"/>
        <v>1.1706397194861946</v>
      </c>
      <c r="AM14" s="8">
        <f t="shared" si="0"/>
        <v>0.99849814896860367</v>
      </c>
      <c r="AN14" s="8">
        <f t="shared" si="1"/>
        <v>1.0288065780725819</v>
      </c>
      <c r="AO14" s="8">
        <f t="shared" si="2"/>
        <v>0.95872857770616671</v>
      </c>
      <c r="AP14" s="8">
        <f t="shared" si="3"/>
        <v>0.97554666713653904</v>
      </c>
      <c r="AQ14" s="8">
        <f>'ankeet 31.12.2013 '!AK14+'ankeet 31.12.2013 '!AL14</f>
        <v>2.4284947277373981</v>
      </c>
      <c r="AR14" s="8">
        <f>'ankeet 31.12.2013 '!P14+'ankeet 31.12.2013 '!R14+'ankeet 31.12.2013 '!AG14*1.2+'ankeet 31.12.2013 '!AH14*1.2</f>
        <v>2.3316743962407669</v>
      </c>
    </row>
    <row r="15" spans="1:44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8">
        <f t="shared" si="11"/>
        <v>2.0762243313201032</v>
      </c>
      <c r="AL15" s="8">
        <f t="shared" si="12"/>
        <v>3.2519999999999998</v>
      </c>
      <c r="AM15" s="35">
        <f t="shared" si="0"/>
        <v>1.2987004950495051</v>
      </c>
      <c r="AN15" s="35">
        <f t="shared" si="1"/>
        <v>1.6800059823946671</v>
      </c>
      <c r="AO15" s="35">
        <f t="shared" si="2"/>
        <v>1.7280127925570579</v>
      </c>
      <c r="AP15" s="35">
        <f t="shared" si="3"/>
        <v>2.7099811676082863</v>
      </c>
      <c r="AQ15" s="8">
        <f>'ankeet 31.12.2013 '!AK15+'ankeet 31.12.2013 '!AL15</f>
        <v>3.5933204775022958</v>
      </c>
      <c r="AR15" s="8">
        <f>'ankeet 31.12.2013 '!P15+'ankeet 31.12.2013 '!R15+'ankeet 31.12.2013 '!AG15*1.2+'ankeet 31.12.2013 '!AH15*1.2</f>
        <v>5.3361735436893198</v>
      </c>
    </row>
    <row r="16" spans="1:44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11"/>
        <v>1.0879769435838316</v>
      </c>
      <c r="AL16" s="8">
        <f t="shared" si="12"/>
        <v>1.0997384601432847</v>
      </c>
      <c r="AM16" s="8">
        <f t="shared" si="0"/>
        <v>0.51169926678465538</v>
      </c>
      <c r="AN16" s="8">
        <f t="shared" si="1"/>
        <v>1.0327977651216991</v>
      </c>
      <c r="AO16" s="8">
        <f t="shared" si="2"/>
        <v>0.87509244802366659</v>
      </c>
      <c r="AP16" s="8">
        <f t="shared" si="3"/>
        <v>0.86832320667452612</v>
      </c>
      <c r="AQ16" s="8">
        <f>'ankeet 31.12.2013 '!AK16+'ankeet 31.12.2013 '!AL16</f>
        <v>3.024</v>
      </c>
      <c r="AR16" s="8">
        <f>'ankeet 31.12.2013 '!P16+'ankeet 31.12.2013 '!R16+'ankeet 31.12.2013 '!AG16*1.2+'ankeet 31.12.2013 '!AH16*1.2</f>
        <v>3.63</v>
      </c>
    </row>
    <row r="17" spans="1:44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11"/>
        <v>1.272</v>
      </c>
      <c r="AL17" s="8">
        <f t="shared" si="12"/>
        <v>2.3639999999999999</v>
      </c>
      <c r="AM17" s="8">
        <f t="shared" si="0"/>
        <v>0.87942701671976364</v>
      </c>
      <c r="AN17" s="8">
        <f t="shared" si="1"/>
        <v>1.639238711141366</v>
      </c>
      <c r="AO17" s="8">
        <f t="shared" si="2"/>
        <v>1.0438565051643804</v>
      </c>
      <c r="AP17" s="8">
        <f t="shared" si="3"/>
        <v>1.8885325850953669</v>
      </c>
      <c r="AQ17" s="8">
        <f>'ankeet 31.12.2013 '!AK17+'ankeet 31.12.2013 '!AL17</f>
        <v>4.0173765446687373</v>
      </c>
      <c r="AR17" s="8">
        <f>'ankeet 31.12.2013 '!P17+'ankeet 31.12.2013 '!R17+'ankeet 31.12.2013 '!AG17*1.2+'ankeet 31.12.2013 '!AH17*1.2</f>
        <v>4.026741246418343</v>
      </c>
    </row>
    <row r="18" spans="1:44" s="36" customFormat="1" x14ac:dyDescent="0.25">
      <c r="A18" s="33" t="s">
        <v>87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8">
        <f t="shared" si="11"/>
        <v>1.3381769436997319</v>
      </c>
      <c r="AL18" s="8">
        <f t="shared" si="12"/>
        <v>2.6894827484517845</v>
      </c>
      <c r="AM18" s="35">
        <f t="shared" si="0"/>
        <v>1.0787166393679548</v>
      </c>
      <c r="AN18" s="35">
        <f t="shared" si="1"/>
        <v>2.2413988171766523</v>
      </c>
      <c r="AO18" s="35">
        <f t="shared" si="2"/>
        <v>1.11970509383378</v>
      </c>
      <c r="AP18" s="35">
        <f t="shared" si="3"/>
        <v>2.2412267767620171</v>
      </c>
      <c r="AQ18" s="8">
        <f>'ankeet 31.12.2013 '!AK18+'ankeet 31.12.2013 '!AL18</f>
        <v>3.8796498470384426</v>
      </c>
      <c r="AR18" s="8">
        <f>'ankeet 31.12.2013 '!P18+'ankeet 31.12.2013 '!R18+'ankeet 31.12.2013 '!AG18*1.2+'ankeet 31.12.2013 '!AH18*1.2</f>
        <v>3.8139014410247292</v>
      </c>
    </row>
    <row r="19" spans="1:44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>
        <f t="shared" si="11"/>
        <v>0</v>
      </c>
      <c r="AL19" s="8">
        <f t="shared" si="12"/>
        <v>0</v>
      </c>
      <c r="AM19" s="8"/>
      <c r="AN19" s="8"/>
      <c r="AO19" s="8"/>
      <c r="AP19" s="8"/>
      <c r="AQ19" s="8">
        <f>'ankeet 31.12.2013 '!AK19+'ankeet 31.12.2013 '!AL19</f>
        <v>3.0655977530478848</v>
      </c>
      <c r="AR19" s="8">
        <f>'ankeet 31.12.2013 '!P19+'ankeet 31.12.2013 '!R19+'ankeet 31.12.2013 '!AG19*1.2+'ankeet 31.12.2013 '!AH19*1.2</f>
        <v>3.7198021265822385</v>
      </c>
    </row>
    <row r="20" spans="1:44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11"/>
        <v>1.1300613231680514</v>
      </c>
      <c r="AL20" s="8">
        <f t="shared" si="12"/>
        <v>2.5965659296102066</v>
      </c>
      <c r="AM20" s="8">
        <f t="shared" si="0"/>
        <v>0.88369138252207025</v>
      </c>
      <c r="AN20" s="8">
        <f t="shared" si="1"/>
        <v>1.6710127549342522</v>
      </c>
      <c r="AO20" s="8">
        <f t="shared" si="2"/>
        <v>0.94171776930670958</v>
      </c>
      <c r="AP20" s="8">
        <f t="shared" si="3"/>
        <v>2.1638049413418394</v>
      </c>
      <c r="AQ20" s="8">
        <f>'ankeet 31.12.2013 '!AK20+'ankeet 31.12.2013 '!AL20</f>
        <v>2.3279999999999998</v>
      </c>
      <c r="AR20" s="8">
        <f>'ankeet 31.12.2013 '!P20+'ankeet 31.12.2013 '!R20+'ankeet 31.12.2013 '!AG20*1.2+'ankeet 31.12.2013 '!AH20*1.2</f>
        <v>2.33</v>
      </c>
    </row>
    <row r="21" spans="1:44" s="36" customFormat="1" x14ac:dyDescent="0.25">
      <c r="A21" s="12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8">
        <f t="shared" si="11"/>
        <v>0.96</v>
      </c>
      <c r="AL21" s="8">
        <f t="shared" si="12"/>
        <v>1.3679999999999999</v>
      </c>
      <c r="AM21" s="35">
        <f t="shared" si="0"/>
        <v>0.76225327123530717</v>
      </c>
      <c r="AN21" s="35">
        <f t="shared" si="1"/>
        <v>1.0803619386026526</v>
      </c>
      <c r="AO21" s="35">
        <f t="shared" si="2"/>
        <v>0.9160878332959892</v>
      </c>
      <c r="AP21" s="35">
        <f t="shared" si="3"/>
        <v>1.621903520208605</v>
      </c>
      <c r="AQ21" s="8">
        <f>'ankeet 31.12.2013 '!AK21+'ankeet 31.12.2013 '!AL21</f>
        <v>3.036</v>
      </c>
      <c r="AR21" s="8">
        <f>'ankeet 31.12.2013 '!P21+'ankeet 31.12.2013 '!R21+'ankeet 31.12.2013 '!AG21*1.2+'ankeet 31.12.2013 '!AH21*1.2</f>
        <v>3.036</v>
      </c>
    </row>
    <row r="22" spans="1:44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11"/>
        <v>1.3320000000000001</v>
      </c>
      <c r="AL22" s="8">
        <f t="shared" si="12"/>
        <v>1.704</v>
      </c>
      <c r="AM22" s="8">
        <f t="shared" si="0"/>
        <v>1.0845812438757276</v>
      </c>
      <c r="AN22" s="8">
        <f t="shared" si="1"/>
        <v>1.373533830622842</v>
      </c>
      <c r="AO22" s="8">
        <f t="shared" si="2"/>
        <v>1.080019864260884</v>
      </c>
      <c r="AP22" s="8">
        <f t="shared" si="3"/>
        <v>1.3716961563845502</v>
      </c>
      <c r="AQ22" s="8">
        <f>'ankeet 31.12.2013 '!AK22+'ankeet 31.12.2013 '!AL22</f>
        <v>2.6227380620353591</v>
      </c>
      <c r="AR22" s="8">
        <f>'ankeet 31.12.2013 '!P22+'ankeet 31.12.2013 '!R22+'ankeet 31.12.2013 '!AG22*1.2+'ankeet 31.12.2013 '!AH22*1.2</f>
        <v>3.3635096356146761</v>
      </c>
    </row>
    <row r="23" spans="1:44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11"/>
        <v>1.1196363809467138</v>
      </c>
      <c r="AL23" s="8">
        <f t="shared" si="12"/>
        <v>2.2335174994684244</v>
      </c>
      <c r="AM23" s="8">
        <f t="shared" si="0"/>
        <v>0.867745159737904</v>
      </c>
      <c r="AN23" s="8">
        <f t="shared" si="1"/>
        <v>1.3183505438103387</v>
      </c>
      <c r="AO23" s="8">
        <f t="shared" si="2"/>
        <v>0.93286424087352371</v>
      </c>
      <c r="AP23" s="8">
        <f t="shared" si="3"/>
        <v>1.8613296477425756</v>
      </c>
      <c r="AQ23" s="8">
        <f>'ankeet 31.12.2013 '!AK23+'ankeet 31.12.2013 '!AL23</f>
        <v>2.1360000000000001</v>
      </c>
      <c r="AR23" s="8">
        <f>'ankeet 31.12.2013 '!P23+'ankeet 31.12.2013 '!R23+'ankeet 31.12.2013 '!AG23*1.2+'ankeet 31.12.2013 '!AH23*1.2</f>
        <v>3.0720000000000001</v>
      </c>
    </row>
    <row r="24" spans="1:44" s="36" customFormat="1" x14ac:dyDescent="0.25">
      <c r="A24" s="12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8">
        <f t="shared" si="11"/>
        <v>1.536</v>
      </c>
      <c r="AL24" s="8">
        <f t="shared" si="12"/>
        <v>1.536</v>
      </c>
      <c r="AM24" s="35">
        <f t="shared" si="0"/>
        <v>0.88999817651349378</v>
      </c>
      <c r="AN24" s="35">
        <f t="shared" si="1"/>
        <v>0.8942359891425834</v>
      </c>
      <c r="AO24" s="35">
        <f t="shared" si="2"/>
        <v>1.2799895914650012</v>
      </c>
      <c r="AP24" s="35">
        <f t="shared" si="3"/>
        <v>1.469523117889131</v>
      </c>
      <c r="AQ24" s="8">
        <f>'ankeet 31.12.2013 '!AK24+'ankeet 31.12.2013 '!AL24</f>
        <v>2.3879999999999999</v>
      </c>
      <c r="AR24" s="8">
        <f>'ankeet 31.12.2013 '!P24+'ankeet 31.12.2013 '!R24+'ankeet 31.12.2013 '!AG24*1.2+'ankeet 31.12.2013 '!AH24*1.2</f>
        <v>2.39</v>
      </c>
    </row>
    <row r="25" spans="1:44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11"/>
        <v>0.89999999999999991</v>
      </c>
      <c r="AL25" s="8">
        <f t="shared" si="12"/>
        <v>1.488</v>
      </c>
      <c r="AM25" s="8">
        <f t="shared" si="0"/>
        <v>0.75615624673314896</v>
      </c>
      <c r="AN25" s="8">
        <f t="shared" si="1"/>
        <v>1.2315762399589876</v>
      </c>
      <c r="AO25" s="8">
        <f t="shared" si="2"/>
        <v>0.65771646125267458</v>
      </c>
      <c r="AP25" s="8">
        <f t="shared" si="3"/>
        <v>1.1102469659745284</v>
      </c>
      <c r="AQ25" s="8">
        <f>'ankeet 31.12.2013 '!AK25+'ankeet 31.12.2013 '!AL25</f>
        <v>2.9939999999999998</v>
      </c>
      <c r="AR25" s="8">
        <f>'ankeet 31.12.2013 '!P25+'ankeet 31.12.2013 '!R25+'ankeet 31.12.2013 '!AG25*1.2+'ankeet 31.12.2013 '!AH25*1.2</f>
        <v>3.274</v>
      </c>
    </row>
    <row r="26" spans="1:44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 t="shared" si="11"/>
        <v>1.26</v>
      </c>
      <c r="AL26" s="8">
        <f t="shared" si="12"/>
        <v>1.62</v>
      </c>
      <c r="AM26" s="8">
        <f>(Q26+W26)/B26</f>
        <v>0.94997561885093085</v>
      </c>
      <c r="AN26" s="8">
        <f>(T26+Z26)/E26</f>
        <v>1.199990389697756</v>
      </c>
      <c r="AO26" s="8">
        <f>(R26+X26)/C26</f>
        <v>1.0500039249548629</v>
      </c>
      <c r="AP26" s="8">
        <f>(U26+V26+AA26+AB26)/(F26+G26)</f>
        <v>1.4598601909633748</v>
      </c>
      <c r="AQ26" s="8">
        <f>'ankeet 31.12.2013 '!AK26+'ankeet 31.12.2013 '!AL26</f>
        <v>2.2080000000000002</v>
      </c>
      <c r="AR26" s="8">
        <f>'ankeet 31.12.2013 '!P26+'ankeet 31.12.2013 '!R26+'ankeet 31.12.2013 '!AG26*1.2+'ankeet 31.12.2013 '!AH26*1.2</f>
        <v>2.7359999999999998</v>
      </c>
    </row>
    <row r="27" spans="1:44" s="36" customFormat="1" x14ac:dyDescent="0.25">
      <c r="A27" s="9" t="s">
        <v>81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8">
        <f t="shared" si="11"/>
        <v>1.08</v>
      </c>
      <c r="AL27" s="8">
        <f t="shared" si="12"/>
        <v>1.6559999999999999</v>
      </c>
      <c r="AM27" s="35">
        <f t="shared" ref="AM27:AM43" si="13">(Q27+W27)/B27</f>
        <v>0.62302965535666577</v>
      </c>
      <c r="AN27" s="35">
        <f t="shared" ref="AN27:AN43" si="14">(T27+Z27)/E27</f>
        <v>1.221218548858982</v>
      </c>
      <c r="AO27" s="35">
        <f t="shared" ref="AO27:AO43" si="15">(R27+X27)/C27</f>
        <v>0.89567558472152109</v>
      </c>
      <c r="AP27" s="35">
        <f t="shared" ref="AP27:AP43" si="16">(U27+V27+AA27+AB27)/(F27+G27)</f>
        <v>1.4802664508036163</v>
      </c>
      <c r="AQ27" s="8">
        <f>'ankeet 31.12.2013 '!AK27+'ankeet 31.12.2013 '!AL27</f>
        <v>1.9536</v>
      </c>
      <c r="AR27" s="8">
        <f>'ankeet 31.12.2013 '!P27+'ankeet 31.12.2013 '!R27+'ankeet 31.12.2013 '!AG27*1.2+'ankeet 31.12.2013 '!AH27*1.2</f>
        <v>1.9530000000000001</v>
      </c>
    </row>
    <row r="28" spans="1:44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0.91679999999999995</v>
      </c>
      <c r="AL28" s="8">
        <f t="shared" si="12"/>
        <v>0.77400000000000002</v>
      </c>
      <c r="AM28" s="8">
        <f t="shared" si="13"/>
        <v>0.76399873769748139</v>
      </c>
      <c r="AN28" s="8">
        <f t="shared" si="14"/>
        <v>0.64499962748652739</v>
      </c>
      <c r="AO28" s="8">
        <f t="shared" si="15"/>
        <v>0.76400345399595515</v>
      </c>
      <c r="AP28" s="8">
        <f t="shared" si="16"/>
        <v>0.64499891706945289</v>
      </c>
      <c r="AQ28" s="8">
        <f>'ankeet 31.12.2013 '!AK28+'ankeet 31.12.2013 '!AL28</f>
        <v>1.98</v>
      </c>
      <c r="AR28" s="8">
        <f>'ankeet 31.12.2013 '!P28+'ankeet 31.12.2013 '!R28+'ankeet 31.12.2013 '!AG28*1.2+'ankeet 31.12.2013 '!AH28*1.2</f>
        <v>1.98</v>
      </c>
    </row>
    <row r="29" spans="1:44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0.85199999999999998</v>
      </c>
      <c r="AL29" s="8">
        <f t="shared" si="12"/>
        <v>1.1279999999999999</v>
      </c>
      <c r="AM29" s="8">
        <f t="shared" si="13"/>
        <v>0.72615968478812642</v>
      </c>
      <c r="AN29" s="8">
        <f t="shared" si="14"/>
        <v>0.91472088969194165</v>
      </c>
      <c r="AO29" s="8">
        <f t="shared" si="15"/>
        <v>0.71665866739007955</v>
      </c>
      <c r="AP29" s="8">
        <f t="shared" si="16"/>
        <v>0.93633352400462933</v>
      </c>
      <c r="AQ29" s="8">
        <f>'ankeet 31.12.2013 '!AK29+'ankeet 31.12.2013 '!AL29</f>
        <v>2.7359999999999998</v>
      </c>
      <c r="AR29" s="8">
        <f>'ankeet 31.12.2013 '!P29+'ankeet 31.12.2013 '!R29+'ankeet 31.12.2013 '!AG29*1.2+'ankeet 31.12.2013 '!AH29*1.2</f>
        <v>4.0199999999999996</v>
      </c>
    </row>
    <row r="30" spans="1:44" s="36" customFormat="1" x14ac:dyDescent="0.25">
      <c r="A30" s="12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8">
        <f t="shared" si="11"/>
        <v>1.548</v>
      </c>
      <c r="AL30" s="8">
        <f t="shared" si="12"/>
        <v>2.4</v>
      </c>
      <c r="AM30" s="35">
        <f t="shared" si="13"/>
        <v>1.1361670232202252</v>
      </c>
      <c r="AN30" s="35">
        <f t="shared" si="14"/>
        <v>1.1442430025445292</v>
      </c>
      <c r="AO30" s="35">
        <f t="shared" si="15"/>
        <v>1.2921573137074518</v>
      </c>
      <c r="AP30" s="35">
        <f t="shared" si="16"/>
        <v>1.9963516839043864</v>
      </c>
      <c r="AQ30" s="8">
        <f>'ankeet 31.12.2013 '!AK30+'ankeet 31.12.2013 '!AL30</f>
        <v>1.6319999999999999</v>
      </c>
      <c r="AR30" s="8">
        <f>'ankeet 31.12.2013 '!P30+'ankeet 31.12.2013 '!R30+'ankeet 31.12.2013 '!AG30*1.2+'ankeet 31.12.2013 '!AH30*1.2</f>
        <v>1.968</v>
      </c>
    </row>
    <row r="31" spans="1:44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1.0680000000000001</v>
      </c>
      <c r="AL31" s="8">
        <f t="shared" si="12"/>
        <v>0.89999999999999991</v>
      </c>
      <c r="AM31" s="8">
        <f t="shared" si="13"/>
        <v>0.76098776051466765</v>
      </c>
      <c r="AN31" s="8">
        <f t="shared" si="14"/>
        <v>0.58309961193879967</v>
      </c>
      <c r="AO31" s="8">
        <f t="shared" si="15"/>
        <v>0.89000139840581727</v>
      </c>
      <c r="AP31" s="8">
        <f t="shared" si="16"/>
        <v>0.85747002559612018</v>
      </c>
      <c r="AQ31" s="8">
        <f>'ankeet 31.12.2013 '!AK31+'ankeet 31.12.2013 '!AL31</f>
        <v>3.3719999999999999</v>
      </c>
      <c r="AR31" s="8">
        <f>'ankeet 31.12.2013 '!P31+'ankeet 31.12.2013 '!R31+'ankeet 31.12.2013 '!AG31*1.2+'ankeet 31.12.2013 '!AH31*1.2</f>
        <v>5.6280000000000001</v>
      </c>
    </row>
    <row r="32" spans="1:44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2.028</v>
      </c>
      <c r="AL32" s="8">
        <f t="shared" si="12"/>
        <v>3.0359999999999996</v>
      </c>
      <c r="AM32" s="8">
        <f t="shared" si="13"/>
        <v>0.91588165515316444</v>
      </c>
      <c r="AN32" s="8">
        <f t="shared" si="14"/>
        <v>1.3636522205823158</v>
      </c>
      <c r="AO32" s="8">
        <f t="shared" si="15"/>
        <v>1.540762331838565</v>
      </c>
      <c r="AP32" s="8">
        <f t="shared" si="16"/>
        <v>2.2919541323690349</v>
      </c>
      <c r="AQ32" s="8">
        <f>'ankeet 31.12.2013 '!AK32+'ankeet 31.12.2013 '!AL32</f>
        <v>2.0759999999999996</v>
      </c>
      <c r="AR32" s="8">
        <f>'ankeet 31.12.2013 '!P32+'ankeet 31.12.2013 '!R32+'ankeet 31.12.2013 '!AG32*1.2+'ankeet 31.12.2013 '!AH32*1.2</f>
        <v>4.84</v>
      </c>
    </row>
    <row r="33" spans="1:44" s="36" customFormat="1" x14ac:dyDescent="0.25">
      <c r="A33" s="12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8">
        <f t="shared" si="11"/>
        <v>2.7839999999999998</v>
      </c>
      <c r="AL33" s="8">
        <f t="shared" si="12"/>
        <v>2.0640000000000001</v>
      </c>
      <c r="AM33" s="35">
        <f t="shared" si="13"/>
        <v>0.95</v>
      </c>
      <c r="AN33" s="35">
        <f t="shared" si="14"/>
        <v>0.78000585480093676</v>
      </c>
      <c r="AO33" s="35">
        <f t="shared" si="15"/>
        <v>2.122851919561243</v>
      </c>
      <c r="AP33" s="35">
        <f t="shared" si="16"/>
        <v>1.4646207974980454</v>
      </c>
      <c r="AQ33" s="8">
        <f>'ankeet 31.12.2013 '!AK33+'ankeet 31.12.2013 '!AL33</f>
        <v>2.4239999999999999</v>
      </c>
      <c r="AR33" s="8">
        <f>'ankeet 31.12.2013 '!P33+'ankeet 31.12.2013 '!R33+'ankeet 31.12.2013 '!AG33*1.2+'ankeet 31.12.2013 '!AH33*1.2</f>
        <v>2.85</v>
      </c>
    </row>
    <row r="34" spans="1:44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1.26</v>
      </c>
      <c r="AL34" s="8">
        <f t="shared" si="12"/>
        <v>1.5960000000000001</v>
      </c>
      <c r="AM34" s="8">
        <f t="shared" si="13"/>
        <v>0.89198693402935159</v>
      </c>
      <c r="AN34" s="8">
        <f t="shared" si="14"/>
        <v>1.125046284051838</v>
      </c>
      <c r="AO34" s="8">
        <f t="shared" si="15"/>
        <v>1.0499937382592361</v>
      </c>
      <c r="AP34" s="8">
        <f t="shared" si="16"/>
        <v>1.3250159948816378</v>
      </c>
      <c r="AQ34" s="8">
        <f>'ankeet 31.12.2013 '!AK34+'ankeet 31.12.2013 '!AL34</f>
        <v>1.8959999999999999</v>
      </c>
      <c r="AR34" s="8">
        <f>'ankeet 31.12.2013 '!P34+'ankeet 31.12.2013 '!R34+'ankeet 31.12.2013 '!AG34*1.2+'ankeet 31.12.2013 '!AH34*1.2</f>
        <v>1.8959999999999999</v>
      </c>
    </row>
    <row r="35" spans="1:44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0.69599999999999995</v>
      </c>
      <c r="AL35" s="8">
        <f t="shared" si="12"/>
        <v>1.2</v>
      </c>
      <c r="AM35" s="8">
        <f t="shared" si="13"/>
        <v>0.58041581642691309</v>
      </c>
      <c r="AN35" s="8">
        <f t="shared" si="14"/>
        <v>1.0000077174352295</v>
      </c>
      <c r="AO35" s="8">
        <f t="shared" si="15"/>
        <v>0.58043368497948133</v>
      </c>
      <c r="AP35" s="8">
        <f t="shared" si="16"/>
        <v>1.3255250168251249</v>
      </c>
      <c r="AQ35" s="8">
        <f>'ankeet 31.12.2013 '!AK35+'ankeet 31.12.2013 '!AL35</f>
        <v>2.8327359964237919</v>
      </c>
      <c r="AR35" s="8">
        <f>'ankeet 31.12.2013 '!P35+'ankeet 31.12.2013 '!R35+'ankeet 31.12.2013 '!AG35*1.2+'ankeet 31.12.2013 '!AH35*1.2</f>
        <v>2.7017529547177879</v>
      </c>
    </row>
    <row r="36" spans="1:44" s="36" customFormat="1" x14ac:dyDescent="0.25">
      <c r="A36" s="33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8">
        <f t="shared" si="11"/>
        <v>0.84479999999999988</v>
      </c>
      <c r="AL36" s="8">
        <f t="shared" si="12"/>
        <v>1.6248</v>
      </c>
      <c r="AM36" s="35">
        <f t="shared" si="13"/>
        <v>0.70401046207497819</v>
      </c>
      <c r="AN36" s="35">
        <f t="shared" si="14"/>
        <v>1.3540235648032088</v>
      </c>
      <c r="AO36" s="35">
        <f t="shared" si="15"/>
        <v>0.70402829028290281</v>
      </c>
      <c r="AP36" s="35">
        <f t="shared" si="16"/>
        <v>1.3539094650205763</v>
      </c>
      <c r="AQ36" s="8">
        <f>'ankeet 31.12.2013 '!AK36+'ankeet 31.12.2013 '!AL36</f>
        <v>2.4695999999999998</v>
      </c>
      <c r="AR36" s="8">
        <f>'ankeet 31.12.2013 '!P36+'ankeet 31.12.2013 '!R36+'ankeet 31.12.2013 '!AG36*1.2+'ankeet 31.12.2013 '!AH36*1.2</f>
        <v>2.46</v>
      </c>
    </row>
    <row r="37" spans="1:44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1.1556</v>
      </c>
      <c r="AL37" s="8">
        <f t="shared" si="12"/>
        <v>1.2624</v>
      </c>
      <c r="AM37" s="8">
        <f t="shared" si="13"/>
        <v>0.79768577372009708</v>
      </c>
      <c r="AN37" s="8">
        <f t="shared" si="14"/>
        <v>0.90181023221093604</v>
      </c>
      <c r="AO37" s="8">
        <f t="shared" si="15"/>
        <v>0.95315272684254126</v>
      </c>
      <c r="AP37" s="8">
        <f t="shared" si="16"/>
        <v>1.0535346012832263</v>
      </c>
      <c r="AQ37" s="8">
        <f>'ankeet 31.12.2013 '!AK37+'ankeet 31.12.2013 '!AL37</f>
        <v>2.2800000000000002</v>
      </c>
      <c r="AR37" s="8">
        <f>'ankeet 31.12.2013 '!P37+'ankeet 31.12.2013 '!R37+'ankeet 31.12.2013 '!AG37*1.2+'ankeet 31.12.2013 '!AH37*1.2</f>
        <v>2.6280000000000001</v>
      </c>
    </row>
    <row r="38" spans="1:44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1.212</v>
      </c>
      <c r="AL38" s="8">
        <f t="shared" si="12"/>
        <v>1.4159999999999999</v>
      </c>
      <c r="AM38" s="8">
        <f t="shared" si="13"/>
        <v>1.0076549220165065</v>
      </c>
      <c r="AN38" s="8">
        <f t="shared" si="14"/>
        <v>1.1770239741039215</v>
      </c>
      <c r="AO38" s="8">
        <f t="shared" si="15"/>
        <v>1.0085282298863867</v>
      </c>
      <c r="AP38" s="8">
        <f t="shared" si="16"/>
        <v>1.1675336016402156</v>
      </c>
      <c r="AQ38" s="8">
        <f>'ankeet 31.12.2013 '!AK38+'ankeet 31.12.2013 '!AL38</f>
        <v>2.6280000000000001</v>
      </c>
      <c r="AR38" s="8">
        <f>'ankeet 31.12.2013 '!P38+'ankeet 31.12.2013 '!R38+'ankeet 31.12.2013 '!AG38*1.2+'ankeet 31.12.2013 '!AH38*1.2</f>
        <v>2.63</v>
      </c>
    </row>
    <row r="39" spans="1:44" s="36" customFormat="1" x14ac:dyDescent="0.25">
      <c r="A39" s="12" t="s">
        <v>68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8">
        <f t="shared" si="11"/>
        <v>1.056</v>
      </c>
      <c r="AL39" s="8">
        <f t="shared" si="12"/>
        <v>2.2919999999999998</v>
      </c>
      <c r="AM39" s="35">
        <f t="shared" si="13"/>
        <v>0.87999913388043216</v>
      </c>
      <c r="AN39" s="35">
        <f t="shared" si="14"/>
        <v>1.9100051171379624</v>
      </c>
      <c r="AO39" s="35">
        <f t="shared" si="15"/>
        <v>0.88000873457801065</v>
      </c>
      <c r="AP39" s="35">
        <f t="shared" si="16"/>
        <v>1.9100163378157597</v>
      </c>
      <c r="AQ39" s="8">
        <f>'ankeet 31.12.2013 '!AK39+'ankeet 31.12.2013 '!AL39</f>
        <v>3.3479999999999999</v>
      </c>
      <c r="AR39" s="8">
        <f>'ankeet 31.12.2013 '!P39+'ankeet 31.12.2013 '!R39+'ankeet 31.12.2013 '!AG39*1.2+'ankeet 31.12.2013 '!AH39*1.2</f>
        <v>3.3530999999999995</v>
      </c>
    </row>
    <row r="40" spans="1:44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0.92399999999999993</v>
      </c>
      <c r="AL40" s="8">
        <f t="shared" si="12"/>
        <v>1.1399999999999999</v>
      </c>
      <c r="AM40" s="8">
        <f t="shared" si="13"/>
        <v>0.7730582524271844</v>
      </c>
      <c r="AN40" s="8">
        <f t="shared" si="14"/>
        <v>0.9519913367825773</v>
      </c>
      <c r="AO40" s="8">
        <f t="shared" si="15"/>
        <v>0.77325056433408579</v>
      </c>
      <c r="AP40" s="8">
        <f t="shared" si="16"/>
        <v>0.95197535338890904</v>
      </c>
      <c r="AQ40" s="8">
        <f>'ankeet 31.12.2013 '!AK40+'ankeet 31.12.2013 '!AL40</f>
        <v>2.8319999999999999</v>
      </c>
      <c r="AR40" s="8">
        <f>'ankeet 31.12.2013 '!P40+'ankeet 31.12.2013 '!R40+'ankeet 31.12.2013 '!AG40*1.2+'ankeet 31.12.2013 '!AH40*1.2</f>
        <v>2.8319999999999999</v>
      </c>
    </row>
    <row r="41" spans="1:44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1.1780842572062085</v>
      </c>
      <c r="AL41" s="8">
        <f t="shared" si="12"/>
        <v>2.0523444976076552</v>
      </c>
      <c r="AM41" s="8">
        <f t="shared" si="13"/>
        <v>2.0729641693811081</v>
      </c>
      <c r="AN41" s="8">
        <f t="shared" si="14"/>
        <v>2.7898520084566596</v>
      </c>
      <c r="AO41" s="8">
        <f t="shared" si="15"/>
        <v>0.98036253776435045</v>
      </c>
      <c r="AP41" s="8">
        <f t="shared" si="16"/>
        <v>1.7102392344497608</v>
      </c>
      <c r="AQ41" s="8">
        <f>'ankeet 31.12.2013 '!AK41+'ankeet 31.12.2013 '!AL41</f>
        <v>5.1321144592018326</v>
      </c>
      <c r="AR41" s="8">
        <f>'ankeet 31.12.2013 '!P41+'ankeet 31.12.2013 '!R41+'ankeet 31.12.2013 '!AG41*1.2+'ankeet 31.12.2013 '!AH41*1.2</f>
        <v>3.2634951266248957</v>
      </c>
    </row>
    <row r="42" spans="1:44" s="36" customFormat="1" x14ac:dyDescent="0.25">
      <c r="A42" s="33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8">
        <f t="shared" si="11"/>
        <v>1.764</v>
      </c>
      <c r="AL42" s="8">
        <f t="shared" si="12"/>
        <v>2.64</v>
      </c>
      <c r="AM42" s="35">
        <f t="shared" si="13"/>
        <v>1.2526459031823802</v>
      </c>
      <c r="AN42" s="35">
        <f t="shared" si="14"/>
        <v>1.8533815584036302</v>
      </c>
      <c r="AO42" s="35">
        <f t="shared" si="15"/>
        <v>1.629702444208289</v>
      </c>
      <c r="AP42" s="35">
        <f t="shared" si="16"/>
        <v>1.8465690408648316</v>
      </c>
      <c r="AQ42" s="8">
        <f>'ankeet 31.12.2013 '!AK42+'ankeet 31.12.2013 '!AL42</f>
        <v>3.84</v>
      </c>
      <c r="AR42" s="8">
        <f>'ankeet 31.12.2013 '!P42+'ankeet 31.12.2013 '!R42+'ankeet 31.12.2013 '!AG42*1.2+'ankeet 31.12.2013 '!AH42*1.2</f>
        <v>4.4000000000000004</v>
      </c>
    </row>
    <row r="43" spans="1:44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0.92399999999999993</v>
      </c>
      <c r="AL43" s="8">
        <f t="shared" si="12"/>
        <v>1.1879999999999999</v>
      </c>
      <c r="AM43" s="8">
        <f t="shared" si="13"/>
        <v>0.75755637294098832</v>
      </c>
      <c r="AN43" s="8">
        <f t="shared" si="14"/>
        <v>0.97603269856618735</v>
      </c>
      <c r="AO43" s="8">
        <f t="shared" si="15"/>
        <v>0.76044728434504794</v>
      </c>
      <c r="AP43" s="8">
        <f t="shared" si="16"/>
        <v>1.2926315444776151</v>
      </c>
      <c r="AQ43" s="8">
        <f>'ankeet 31.12.2013 '!AK43+'ankeet 31.12.2013 '!AL43</f>
        <v>2.1048</v>
      </c>
      <c r="AR43" s="8">
        <f>'ankeet 31.12.2013 '!P43+'ankeet 31.12.2013 '!R43+'ankeet 31.12.2013 '!AG43*1.2+'ankeet 31.12.2013 '!AH43*1.2</f>
        <v>2.11</v>
      </c>
    </row>
    <row r="46" spans="1:44" x14ac:dyDescent="0.25">
      <c r="A46" s="11" t="s">
        <v>45</v>
      </c>
    </row>
    <row r="47" spans="1:44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defaultRowHeight="15" x14ac:dyDescent="0.25"/>
  <cols>
    <col min="1" max="1" width="25.42578125" style="11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60" t="s">
        <v>0</v>
      </c>
      <c r="C2" s="61"/>
      <c r="D2" s="62"/>
      <c r="E2" s="60" t="s">
        <v>4</v>
      </c>
      <c r="F2" s="61"/>
      <c r="G2" s="61"/>
      <c r="H2" s="16"/>
      <c r="I2" s="18" t="s">
        <v>6</v>
      </c>
      <c r="J2" s="19"/>
      <c r="K2" s="20" t="s">
        <v>7</v>
      </c>
      <c r="L2" s="3"/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63" t="s">
        <v>12</v>
      </c>
      <c r="AA2" s="64"/>
      <c r="AB2" s="65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v>41639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20" t="s">
        <v>1</v>
      </c>
      <c r="J3" s="20" t="s">
        <v>2</v>
      </c>
      <c r="K3" s="20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f>'ankeet 31.12.2013 '!K4</f>
        <v>1.02</v>
      </c>
      <c r="J4" s="4">
        <v>0.77</v>
      </c>
      <c r="K4" s="4">
        <f>'ankeet 31.12.2013 '!M4</f>
        <v>1.3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5" si="0">(Q4+W4)/B4</f>
        <v>1.3378944945866438</v>
      </c>
      <c r="AH4" s="15">
        <f t="shared" ref="AH4:AH25" si="1">(T4+Z4)/E4</f>
        <v>2.1815022088343299</v>
      </c>
      <c r="AI4" s="15">
        <f t="shared" ref="AI4:AI25" si="2">(R4+X4)/C4</f>
        <v>2.0532136351808479</v>
      </c>
      <c r="AJ4" s="15">
        <f t="shared" ref="AJ4:AJ25" si="3">(U4+V4+AA4+AB4)/(F4+G4)</f>
        <v>3.0793226931744515</v>
      </c>
    </row>
    <row r="5" spans="1:36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f>'ankeet 31.12.2013 '!K5</f>
        <v>1.175</v>
      </c>
      <c r="J5" s="4">
        <v>0.77</v>
      </c>
      <c r="K5" s="4">
        <f>'ankeet 31.12.2013 '!M5</f>
        <v>1.3080000000000001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3" si="4">W5/B5</f>
        <v>0</v>
      </c>
      <c r="AD5">
        <f t="shared" ref="AD5:AD43" si="5">Z5/E5</f>
        <v>0</v>
      </c>
      <c r="AE5">
        <f t="shared" ref="AE5:AE43" si="6">(X5+Y5)/(C5+D5)</f>
        <v>0</v>
      </c>
      <c r="AF5">
        <f t="shared" ref="AF5:AF43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x14ac:dyDescent="0.25">
      <c r="A6" s="33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f>'ankeet 31.12.2013 '!K6</f>
        <v>0.73</v>
      </c>
      <c r="J6" s="4">
        <v>0.77</v>
      </c>
      <c r="K6" s="4">
        <f>'ankeet 31.12.2013 '!M6</f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4">
        <f>ROUND(('ankeet 31.12.2013 '!K7),2)</f>
        <v>0.8</v>
      </c>
      <c r="J7" s="4">
        <v>0.77</v>
      </c>
      <c r="K7" s="4">
        <f>ROUND(('ankeet 31.12.2013 '!M7),2)</f>
        <v>1.1000000000000001</v>
      </c>
      <c r="L7" s="7">
        <f>U7/F7</f>
        <v>1.6965011825839753</v>
      </c>
      <c r="M7" s="8">
        <f>I7*1.2</f>
        <v>0.96</v>
      </c>
      <c r="N7" s="8">
        <f>J7*1.2</f>
        <v>0.92399999999999993</v>
      </c>
      <c r="O7" s="8">
        <f>K7*1.2</f>
        <v>1.32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f>'ankeet 31.12.2013 '!K8</f>
        <v>0.88</v>
      </c>
      <c r="J8" s="4">
        <v>0.77</v>
      </c>
      <c r="K8" s="4">
        <f>'ankeet 31.12.2013 '!M8</f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15">
        <f t="shared" si="0"/>
        <v>0.88003251834997398</v>
      </c>
      <c r="AH8" s="15">
        <f t="shared" si="1"/>
        <v>1.2995790594155217</v>
      </c>
      <c r="AI8" s="15">
        <f t="shared" si="2"/>
        <v>1.0519376194565246</v>
      </c>
      <c r="AJ8" s="15">
        <f t="shared" si="3"/>
        <v>1.5630771489392941</v>
      </c>
    </row>
    <row r="9" spans="1:36" x14ac:dyDescent="0.25">
      <c r="A9" s="33" t="s">
        <v>89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f>'ankeet 31.12.2013 '!K9</f>
        <v>0.95</v>
      </c>
      <c r="J9" s="4">
        <v>0.77</v>
      </c>
      <c r="K9" s="4">
        <f>'ankeet 31.12.2013 '!M9</f>
        <v>1.1299999999999999</v>
      </c>
      <c r="L9" s="13">
        <v>0</v>
      </c>
      <c r="M9" s="4">
        <v>1.1399999999999999</v>
      </c>
      <c r="N9" s="4">
        <v>1.1399999999999999</v>
      </c>
      <c r="O9" s="4">
        <v>1.36</v>
      </c>
      <c r="P9" s="13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3">
        <v>9.2550000000000008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0.72976541867329492</v>
      </c>
      <c r="AH9" s="15">
        <f t="shared" si="1"/>
        <v>1.2112785459064781</v>
      </c>
      <c r="AI9" s="15">
        <f t="shared" si="2"/>
        <v>0.90068069306930687</v>
      </c>
      <c r="AJ9" s="15">
        <f t="shared" si="3"/>
        <v>3.9637995049504946</v>
      </c>
    </row>
    <row r="10" spans="1:36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f>'ankeet 31.12.2013 '!K10</f>
        <v>0.6</v>
      </c>
      <c r="J10" s="4">
        <v>0.77</v>
      </c>
      <c r="K10" s="4">
        <f>'ankeet 31.12.2013 '!M10</f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15">
        <f t="shared" si="0"/>
        <v>0.61889388411085056</v>
      </c>
      <c r="AH10" s="15">
        <f t="shared" si="1"/>
        <v>0.79558602983379723</v>
      </c>
      <c r="AI10" s="15">
        <f t="shared" si="2"/>
        <v>0.81573140314685566</v>
      </c>
      <c r="AJ10" s="15">
        <f t="shared" si="3"/>
        <v>0.84199271802577591</v>
      </c>
    </row>
    <row r="11" spans="1:36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f>'ankeet 31.12.2013 '!K11</f>
        <v>0.98</v>
      </c>
      <c r="J11" s="4">
        <v>0.77</v>
      </c>
      <c r="K11" s="4">
        <f>'ankeet 31.12.2013 '!M11</f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15">
        <f t="shared" si="0"/>
        <v>0.97989817704056492</v>
      </c>
      <c r="AH11" s="15">
        <f t="shared" si="1"/>
        <v>1.299988393108823</v>
      </c>
      <c r="AI11" s="15">
        <f t="shared" si="2"/>
        <v>0.98074142916150364</v>
      </c>
      <c r="AJ11" s="15">
        <f t="shared" si="3"/>
        <v>1.7523994811932551</v>
      </c>
    </row>
    <row r="12" spans="1:36" x14ac:dyDescent="0.25">
      <c r="A12" s="33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f>'ankeet 31.12.2013 '!K12</f>
        <v>0.8</v>
      </c>
      <c r="J12" s="4">
        <v>0.77</v>
      </c>
      <c r="K12" s="4">
        <f>'ankeet 31.12.2013 '!M12</f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0.69999728798850114</v>
      </c>
      <c r="AH12" s="15">
        <f t="shared" si="1"/>
        <v>1.4699969707818137</v>
      </c>
      <c r="AI12" s="15">
        <f t="shared" si="2"/>
        <v>0.70003393281303028</v>
      </c>
      <c r="AJ12" s="15">
        <f t="shared" si="3"/>
        <v>1.470012706480305</v>
      </c>
    </row>
    <row r="13" spans="1:36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f>'ankeet 31.12.2013 '!K13</f>
        <v>1.1499999999999999</v>
      </c>
      <c r="J13" s="4">
        <v>0.77</v>
      </c>
      <c r="K13" s="4">
        <f>'ankeet 31.12.2013 '!M13</f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1.1520338946782789</v>
      </c>
      <c r="AH13" s="15">
        <f t="shared" si="1"/>
        <v>1.3016703656114941</v>
      </c>
      <c r="AI13" s="15">
        <f t="shared" si="2"/>
        <v>1.2099607267705321</v>
      </c>
      <c r="AJ13" s="15">
        <f t="shared" si="3"/>
        <v>1.3286790266512165</v>
      </c>
    </row>
    <row r="14" spans="1:36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f>'ankeet 31.12.2013 '!K14</f>
        <v>0.88</v>
      </c>
      <c r="J14" s="4">
        <v>0.77</v>
      </c>
      <c r="K14" s="4">
        <f>'ankeet 31.12.2013 '!M14</f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>
        <f t="shared" si="4"/>
        <v>0.11849604637715984</v>
      </c>
      <c r="AD14">
        <f t="shared" si="5"/>
        <v>0.11882713454940048</v>
      </c>
      <c r="AE14">
        <f t="shared" si="6"/>
        <v>7.8722718617255022E-2</v>
      </c>
      <c r="AF14">
        <f t="shared" si="7"/>
        <v>6.5533099571828804E-2</v>
      </c>
      <c r="AG14" s="15">
        <f t="shared" si="0"/>
        <v>0.99849814896860367</v>
      </c>
      <c r="AH14" s="15">
        <f t="shared" si="1"/>
        <v>1.0288065780725819</v>
      </c>
      <c r="AI14" s="15">
        <f t="shared" si="2"/>
        <v>0.95872857770616671</v>
      </c>
      <c r="AJ14" s="15">
        <f t="shared" si="3"/>
        <v>0.97554666713653904</v>
      </c>
    </row>
    <row r="15" spans="1:36" x14ac:dyDescent="0.25">
      <c r="A15" s="33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f>'ankeet 31.12.2013 '!K15</f>
        <v>1.1399999999999999</v>
      </c>
      <c r="J15" s="4">
        <v>0.77</v>
      </c>
      <c r="K15" s="4">
        <f>'ankeet 31.12.2013 '!M15</f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>
        <f t="shared" si="4"/>
        <v>0.15870462046204623</v>
      </c>
      <c r="AD15">
        <f t="shared" si="5"/>
        <v>0</v>
      </c>
      <c r="AE15">
        <f t="shared" si="6"/>
        <v>5.0186942766752951E-2</v>
      </c>
      <c r="AF15">
        <f t="shared" si="7"/>
        <v>0</v>
      </c>
      <c r="AG15" s="15">
        <f t="shared" si="0"/>
        <v>1.2987004950495051</v>
      </c>
      <c r="AH15" s="15">
        <f t="shared" si="1"/>
        <v>1.6800059823946671</v>
      </c>
      <c r="AI15" s="15">
        <f t="shared" si="2"/>
        <v>1.7280127925570579</v>
      </c>
      <c r="AJ15" s="15">
        <f t="shared" si="3"/>
        <v>2.7099811676082863</v>
      </c>
    </row>
    <row r="16" spans="1:36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f>'ankeet 31.12.2013 '!K16</f>
        <v>0.88</v>
      </c>
      <c r="J16" s="4">
        <v>0.77</v>
      </c>
      <c r="K16" s="4">
        <f>'ankeet 31.12.2013 '!M16</f>
        <v>1.64</v>
      </c>
      <c r="L16" s="4"/>
      <c r="M16" s="4"/>
      <c r="N16" s="4"/>
      <c r="O16" s="4"/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>
        <f t="shared" si="4"/>
        <v>6.9620980531868437E-2</v>
      </c>
      <c r="AD16">
        <f t="shared" si="5"/>
        <v>3.5452454816255349E-2</v>
      </c>
      <c r="AE16">
        <f t="shared" si="6"/>
        <v>6.6647452986526398E-2</v>
      </c>
      <c r="AF16">
        <f t="shared" si="7"/>
        <v>0</v>
      </c>
      <c r="AG16" s="15">
        <f t="shared" si="0"/>
        <v>0.51169926678465538</v>
      </c>
      <c r="AH16" s="15">
        <f t="shared" si="1"/>
        <v>1.0327977651216991</v>
      </c>
      <c r="AI16" s="15">
        <f t="shared" si="2"/>
        <v>0.87509244802366659</v>
      </c>
      <c r="AJ16" s="15">
        <f t="shared" si="3"/>
        <v>0.79187448988845555</v>
      </c>
    </row>
    <row r="17" spans="1:36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f>'ankeet 31.12.2013 '!K17</f>
        <v>1</v>
      </c>
      <c r="J17" s="4">
        <v>0.77</v>
      </c>
      <c r="K17" s="4">
        <f>'ankeet 31.12.2013 '!M17</f>
        <v>2.08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 s="15">
        <f t="shared" si="0"/>
        <v>0.87942701671976364</v>
      </c>
      <c r="AH17" s="15">
        <f t="shared" si="1"/>
        <v>1.639238711141366</v>
      </c>
      <c r="AI17" s="15">
        <f t="shared" si="2"/>
        <v>1.0438565051643804</v>
      </c>
      <c r="AJ17" s="15">
        <f t="shared" si="3"/>
        <v>1.8885325850953669</v>
      </c>
    </row>
    <row r="18" spans="1:36" x14ac:dyDescent="0.25">
      <c r="A18" s="33" t="s">
        <v>87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f>'ankeet 31.12.2013 '!K18</f>
        <v>1.4</v>
      </c>
      <c r="J18" s="4">
        <v>0.77</v>
      </c>
      <c r="K18" s="4">
        <f>'ankeet 31.12.2013 '!M18</f>
        <v>1.75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>
        <f t="shared" si="4"/>
        <v>0.54089526292916124</v>
      </c>
      <c r="AD18">
        <f t="shared" si="5"/>
        <v>0.1528042328042328</v>
      </c>
      <c r="AE18">
        <f t="shared" si="6"/>
        <v>2.5260955687609891E-2</v>
      </c>
      <c r="AF18">
        <f t="shared" si="7"/>
        <v>0.16324062877871826</v>
      </c>
      <c r="AG18" s="15">
        <f t="shared" si="0"/>
        <v>1.5241199478487613</v>
      </c>
      <c r="AH18" s="15">
        <f t="shared" si="1"/>
        <v>2.2328042328042326</v>
      </c>
      <c r="AI18" s="15">
        <f t="shared" si="2"/>
        <v>1.0035387594311278</v>
      </c>
      <c r="AJ18" s="15">
        <f t="shared" si="3"/>
        <v>2.2432331876104548</v>
      </c>
    </row>
    <row r="19" spans="1:36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>
        <f>'ankeet 31.12.2013 '!K19</f>
        <v>0.87730034253633926</v>
      </c>
      <c r="J19" s="4">
        <v>0.77</v>
      </c>
      <c r="K19" s="4">
        <f>'ankeet 31.12.2013 '!M19</f>
        <v>1.6654359165974266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G19" s="15"/>
      <c r="AH19" s="15"/>
      <c r="AI19" s="15"/>
      <c r="AJ19" s="15"/>
    </row>
    <row r="20" spans="1:36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4">
        <f>'ankeet 31.12.2013 '!K20</f>
        <v>0.8</v>
      </c>
      <c r="J20" s="4">
        <v>0.77</v>
      </c>
      <c r="K20" s="4">
        <f>'ankeet 31.12.2013 '!M20</f>
        <v>1.1399999999999999</v>
      </c>
      <c r="L20" s="7">
        <f>U20/F20</f>
        <v>2.1628588419743742</v>
      </c>
      <c r="M20" s="8">
        <f>I20*1.2</f>
        <v>0.96</v>
      </c>
      <c r="N20" s="8">
        <f>J20*1.2</f>
        <v>0.92399999999999993</v>
      </c>
      <c r="O20" s="8">
        <f>K20*1.2</f>
        <v>1.3679999999999999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15">
        <f t="shared" si="0"/>
        <v>0.88369138252207025</v>
      </c>
      <c r="AH20" s="15">
        <f t="shared" si="1"/>
        <v>1.6710127549342522</v>
      </c>
      <c r="AI20" s="15">
        <f t="shared" si="2"/>
        <v>0.94171776930670958</v>
      </c>
      <c r="AJ20" s="15">
        <f t="shared" si="3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f>'ankeet 31.12.2013 '!K21</f>
        <v>1.1100000000000001</v>
      </c>
      <c r="J21" s="4">
        <v>0.77</v>
      </c>
      <c r="K21" s="4">
        <f>'ankeet 31.12.2013 '!M21</f>
        <v>1.42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 s="15">
        <f t="shared" si="0"/>
        <v>0.76225327123530717</v>
      </c>
      <c r="AH21" s="15">
        <f t="shared" si="1"/>
        <v>1.0803619386026526</v>
      </c>
      <c r="AI21" s="15">
        <f t="shared" si="2"/>
        <v>0.9160878332959892</v>
      </c>
      <c r="AJ21" s="15">
        <f t="shared" si="3"/>
        <v>1.621903520208605</v>
      </c>
    </row>
    <row r="22" spans="1:36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f>'ankeet 31.12.2013 '!K22</f>
        <v>0.76100000000000001</v>
      </c>
      <c r="J22" s="4">
        <v>0.77</v>
      </c>
      <c r="K22" s="4">
        <f>'ankeet 31.12.2013 '!M22</f>
        <v>1.2130000000000001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15">
        <f t="shared" si="0"/>
        <v>1.0845812438757276</v>
      </c>
      <c r="AH22" s="15">
        <f t="shared" si="1"/>
        <v>1.373533830622842</v>
      </c>
      <c r="AI22" s="15">
        <f t="shared" si="2"/>
        <v>1.080019864260884</v>
      </c>
      <c r="AJ22" s="15">
        <f t="shared" si="3"/>
        <v>1.3716961563845502</v>
      </c>
    </row>
    <row r="23" spans="1:36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'ankeet 31.12.2013 '!K23</f>
        <v>0.89</v>
      </c>
      <c r="J23" s="4">
        <v>0.77</v>
      </c>
      <c r="K23" s="4">
        <f>'ankeet 31.12.2013 '!M23</f>
        <v>0.89</v>
      </c>
      <c r="L23" s="4">
        <f>ROUND((U23/F23),3)</f>
        <v>1.698</v>
      </c>
      <c r="M23" s="7">
        <f>I23*1.2</f>
        <v>1.0680000000000001</v>
      </c>
      <c r="N23" s="7">
        <f>J23*1.2</f>
        <v>0.92399999999999993</v>
      </c>
      <c r="O23" s="7">
        <f>K23*1.2</f>
        <v>1.0680000000000001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>
        <f t="shared" si="4"/>
        <v>0.10616369895976012</v>
      </c>
      <c r="AD23">
        <f t="shared" si="5"/>
        <v>0.10538616644262495</v>
      </c>
      <c r="AE23">
        <f t="shared" si="6"/>
        <v>0.17103031745559491</v>
      </c>
      <c r="AF23">
        <f t="shared" si="7"/>
        <v>0.16326458289035367</v>
      </c>
      <c r="AG23" s="15">
        <f t="shared" si="0"/>
        <v>0.867745159737904</v>
      </c>
      <c r="AH23" s="15">
        <f t="shared" si="1"/>
        <v>1.3183505438103387</v>
      </c>
      <c r="AI23" s="15">
        <f t="shared" si="2"/>
        <v>0.93286424087352371</v>
      </c>
      <c r="AJ23" s="15">
        <f t="shared" si="3"/>
        <v>1.8613296477425756</v>
      </c>
    </row>
    <row r="24" spans="1:36" x14ac:dyDescent="0.25">
      <c r="A24" s="12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f>'ankeet 31.12.2013 '!K24</f>
        <v>0.75</v>
      </c>
      <c r="J24" s="4">
        <v>0.77</v>
      </c>
      <c r="K24" s="4">
        <f>'ankeet 31.12.2013 '!M24</f>
        <v>1.24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0.88999817651349378</v>
      </c>
      <c r="AH24" s="15">
        <f t="shared" si="1"/>
        <v>0.8942359891425834</v>
      </c>
      <c r="AI24" s="15">
        <f t="shared" si="2"/>
        <v>1.2799895914650012</v>
      </c>
      <c r="AJ24" s="15">
        <f t="shared" si="3"/>
        <v>1.469523117889131</v>
      </c>
    </row>
    <row r="25" spans="1:36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f>'ankeet 31.12.2013 '!K25</f>
        <v>1.163</v>
      </c>
      <c r="J25" s="4">
        <v>0.77</v>
      </c>
      <c r="K25" s="4">
        <f>'ankeet 31.12.2013 '!M25</f>
        <v>1.3320000000000001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15">
        <f t="shared" si="0"/>
        <v>0.75615624673314896</v>
      </c>
      <c r="AH25" s="15">
        <f t="shared" si="1"/>
        <v>1.2315762399589876</v>
      </c>
      <c r="AI25" s="15">
        <f t="shared" si="2"/>
        <v>0.65771646125267458</v>
      </c>
      <c r="AJ25" s="15">
        <f t="shared" si="3"/>
        <v>1.1102469659745284</v>
      </c>
    </row>
    <row r="26" spans="1:36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f>'ankeet 31.12.2013 '!K26</f>
        <v>0.62</v>
      </c>
      <c r="J26" s="4">
        <v>0.77</v>
      </c>
      <c r="K26" s="4">
        <f>'ankeet 31.12.2013 '!M26</f>
        <v>1.22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>(Q26+W26)/B26</f>
        <v>0.94997561885093085</v>
      </c>
      <c r="AH26" s="15">
        <f>(T26+Z26)/E26</f>
        <v>1.199990389697756</v>
      </c>
      <c r="AI26" s="15">
        <f>(R26+X26)/C26</f>
        <v>1.0500039249548629</v>
      </c>
      <c r="AJ26" s="15">
        <f>(U26+V26+AA26+AB26)/(F26+G26)</f>
        <v>1.4598601909633748</v>
      </c>
    </row>
    <row r="27" spans="1:36" x14ac:dyDescent="0.25">
      <c r="A27" s="9" t="s">
        <v>81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f>'ankeet 31.12.2013 '!K27</f>
        <v>0.875</v>
      </c>
      <c r="J27" s="4">
        <v>0.77</v>
      </c>
      <c r="K27" s="4">
        <f>'ankeet 31.12.2013 '!M27</f>
        <v>0.753</v>
      </c>
      <c r="L27" s="4">
        <v>1.38</v>
      </c>
      <c r="M27" s="4"/>
      <c r="N27" s="4"/>
      <c r="O27" s="4"/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15">
        <f t="shared" ref="AG27:AG43" si="8">(Q27+W27)/B27</f>
        <v>0.62302965535666577</v>
      </c>
      <c r="AH27" s="15">
        <f t="shared" ref="AH27:AH43" si="9">(T27+Z27)/E27</f>
        <v>1.2065107428461317</v>
      </c>
      <c r="AI27" s="15">
        <f t="shared" ref="AI27:AI43" si="10">(R27+X27)/C27</f>
        <v>0.89567558472152109</v>
      </c>
      <c r="AJ27" s="15">
        <f t="shared" ref="AJ27:AJ43" si="11">(U27+V27+AA27+AB27)/(F27+G27)</f>
        <v>1.4802664508036163</v>
      </c>
    </row>
    <row r="28" spans="1:36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f>'ankeet 31.12.2013 '!K28</f>
        <v>0.71</v>
      </c>
      <c r="J28" s="4">
        <v>0.77</v>
      </c>
      <c r="K28" s="4">
        <f>'ankeet 31.12.2013 '!M28</f>
        <v>0.94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8"/>
        <v>0.76399873769748139</v>
      </c>
      <c r="AH28" s="15">
        <f t="shared" si="9"/>
        <v>0.64499962748652739</v>
      </c>
      <c r="AI28" s="15">
        <f t="shared" si="10"/>
        <v>0.76400345399595515</v>
      </c>
      <c r="AJ28" s="15">
        <f t="shared" si="11"/>
        <v>0.64499891706945289</v>
      </c>
    </row>
    <row r="29" spans="1:36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f>'ankeet 31.12.2013 '!K29</f>
        <v>1.1200000000000001</v>
      </c>
      <c r="J29" s="4">
        <v>0.77</v>
      </c>
      <c r="K29" s="4">
        <f>'ankeet 31.12.2013 '!M29</f>
        <v>1.1599999999999999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 t="shared" si="8"/>
        <v>0.72615968478812642</v>
      </c>
      <c r="AH29" s="15">
        <f t="shared" si="9"/>
        <v>0.91472088969194165</v>
      </c>
      <c r="AI29" s="15">
        <f t="shared" si="10"/>
        <v>0.71665866739007955</v>
      </c>
      <c r="AJ29" s="15">
        <f t="shared" si="11"/>
        <v>0.93633352400462933</v>
      </c>
    </row>
    <row r="30" spans="1:36" x14ac:dyDescent="0.25">
      <c r="A30" s="12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f>'ankeet 31.12.2013 '!K30</f>
        <v>0.77</v>
      </c>
      <c r="J30" s="4">
        <v>0.77</v>
      </c>
      <c r="K30" s="4">
        <f>'ankeet 31.12.2013 '!M30</f>
        <v>0.59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>
        <v>0</v>
      </c>
      <c r="AD30">
        <v>0</v>
      </c>
      <c r="AE30">
        <v>0</v>
      </c>
      <c r="AF30">
        <v>0</v>
      </c>
      <c r="AG30" s="15">
        <f t="shared" si="8"/>
        <v>1.1361670232202252</v>
      </c>
      <c r="AH30" s="15">
        <f t="shared" si="9"/>
        <v>1.1442430025445292</v>
      </c>
      <c r="AI30" s="15">
        <f t="shared" si="10"/>
        <v>1.2921573137074518</v>
      </c>
      <c r="AJ30" s="15">
        <f t="shared" si="11"/>
        <v>1.9963516839043864</v>
      </c>
    </row>
    <row r="31" spans="1:36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f>'ankeet 31.12.2013 '!K31</f>
        <v>1.1200000000000001</v>
      </c>
      <c r="J31" s="4">
        <v>0.77</v>
      </c>
      <c r="K31" s="4">
        <f>'ankeet 31.12.2013 '!M31</f>
        <v>1.69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8"/>
        <v>0.76098776051466765</v>
      </c>
      <c r="AH31" s="15">
        <f t="shared" si="9"/>
        <v>0.58309961193879967</v>
      </c>
      <c r="AI31" s="15">
        <f t="shared" si="10"/>
        <v>0.89000139840581727</v>
      </c>
      <c r="AJ31" s="15">
        <f t="shared" si="11"/>
        <v>0.85747002559612018</v>
      </c>
    </row>
    <row r="32" spans="1:36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f>'ankeet 31.12.2013 '!K32</f>
        <v>0.95</v>
      </c>
      <c r="J32" s="4">
        <v>0.77</v>
      </c>
      <c r="K32" s="4">
        <f>'ankeet 31.12.2013 '!M32</f>
        <v>0.78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15">
        <f t="shared" si="8"/>
        <v>0.91588165515316444</v>
      </c>
      <c r="AH32" s="15">
        <f t="shared" si="9"/>
        <v>1.3636522205823158</v>
      </c>
      <c r="AI32" s="15">
        <f t="shared" si="10"/>
        <v>1.540762331838565</v>
      </c>
      <c r="AJ32" s="15">
        <f t="shared" si="11"/>
        <v>2.2919541323690349</v>
      </c>
    </row>
    <row r="33" spans="1:36" x14ac:dyDescent="0.25">
      <c r="A33" s="12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f>'ankeet 31.12.2013 '!K33</f>
        <v>0.89</v>
      </c>
      <c r="J33" s="4">
        <v>0.77</v>
      </c>
      <c r="K33" s="4">
        <f>'ankeet 31.12.2013 '!M33</f>
        <v>1.1299999999999999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15">
        <f t="shared" si="8"/>
        <v>0.95</v>
      </c>
      <c r="AH33" s="15">
        <f t="shared" si="9"/>
        <v>0.78000585480093676</v>
      </c>
      <c r="AI33" s="15">
        <f t="shared" si="10"/>
        <v>2.122851919561243</v>
      </c>
      <c r="AJ33" s="15">
        <f t="shared" si="11"/>
        <v>1.4646207974980454</v>
      </c>
    </row>
    <row r="34" spans="1:36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f>'ankeet 31.12.2013 '!K34</f>
        <v>0.57999999999999996</v>
      </c>
      <c r="J34" s="4">
        <v>0.77</v>
      </c>
      <c r="K34" s="4">
        <f>'ankeet 31.12.2013 '!M34</f>
        <v>1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8"/>
        <v>0.89198693402935159</v>
      </c>
      <c r="AH34" s="15">
        <f t="shared" si="9"/>
        <v>1.125046284051838</v>
      </c>
      <c r="AI34" s="15">
        <f t="shared" si="10"/>
        <v>1.0499937382592361</v>
      </c>
      <c r="AJ34" s="15">
        <f t="shared" si="11"/>
        <v>1.3250159948816378</v>
      </c>
    </row>
    <row r="35" spans="1:36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f>'ankeet 31.12.2013 '!K35</f>
        <v>0.91</v>
      </c>
      <c r="J35" s="4">
        <v>0.77</v>
      </c>
      <c r="K35" s="4">
        <f>'ankeet 31.12.2013 '!M35</f>
        <v>1.32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15">
        <f t="shared" si="8"/>
        <v>0.58041581642691309</v>
      </c>
      <c r="AH35" s="15">
        <f t="shared" si="9"/>
        <v>1.0000077174352295</v>
      </c>
      <c r="AI35" s="15">
        <f t="shared" si="10"/>
        <v>0.58043368497948133</v>
      </c>
      <c r="AJ35" s="15">
        <f t="shared" si="11"/>
        <v>1.3255250168251249</v>
      </c>
    </row>
    <row r="36" spans="1:36" x14ac:dyDescent="0.25">
      <c r="A36" s="33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f>'ankeet 31.12.2013 '!K36</f>
        <v>0.70399999999999996</v>
      </c>
      <c r="J36" s="4">
        <v>0.77</v>
      </c>
      <c r="K36" s="4">
        <f>'ankeet 31.12.2013 '!M36</f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8"/>
        <v>0.70401046207497819</v>
      </c>
      <c r="AH36" s="15">
        <f t="shared" si="9"/>
        <v>1.3540235648032088</v>
      </c>
      <c r="AI36" s="15">
        <f t="shared" si="10"/>
        <v>0.70402829028290281</v>
      </c>
      <c r="AJ36" s="15">
        <f t="shared" si="11"/>
        <v>1.3539094650205763</v>
      </c>
    </row>
    <row r="37" spans="1:36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f>'ankeet 31.12.2013 '!K37</f>
        <v>0.91</v>
      </c>
      <c r="J37" s="4">
        <v>0.77</v>
      </c>
      <c r="K37" s="4">
        <f>'ankeet 31.12.2013 '!M37</f>
        <v>0.99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8"/>
        <v>0.79768577372009708</v>
      </c>
      <c r="AH37" s="15">
        <f t="shared" si="9"/>
        <v>0.90181023221093604</v>
      </c>
      <c r="AI37" s="15">
        <f t="shared" si="10"/>
        <v>0.95315272684254126</v>
      </c>
      <c r="AJ37" s="15">
        <f t="shared" si="11"/>
        <v>1.0535346012832263</v>
      </c>
    </row>
    <row r="38" spans="1:36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f>'ankeet 31.12.2013 '!K38</f>
        <v>1.01</v>
      </c>
      <c r="J38" s="4">
        <v>0.77</v>
      </c>
      <c r="K38" s="4">
        <f>'ankeet 31.12.2013 '!M38</f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8"/>
        <v>1.0076549220165065</v>
      </c>
      <c r="AH38" s="15">
        <f t="shared" si="9"/>
        <v>1.1770239741039215</v>
      </c>
      <c r="AI38" s="15">
        <f t="shared" si="10"/>
        <v>1.0085282298863867</v>
      </c>
      <c r="AJ38" s="15">
        <f t="shared" si="11"/>
        <v>1.1675336016402156</v>
      </c>
    </row>
    <row r="39" spans="1:36" x14ac:dyDescent="0.25">
      <c r="A39" s="12" t="s">
        <v>68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f>'ankeet 31.12.2013 '!K39</f>
        <v>0.88</v>
      </c>
      <c r="J39" s="4">
        <v>0.77</v>
      </c>
      <c r="K39" s="4">
        <f>'ankeet 31.12.2013 '!M39</f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8"/>
        <v>0.87999913388043216</v>
      </c>
      <c r="AH39" s="15">
        <f t="shared" si="9"/>
        <v>1.9100051171379624</v>
      </c>
      <c r="AI39" s="15">
        <f t="shared" si="10"/>
        <v>0.88000873457801065</v>
      </c>
      <c r="AJ39" s="15">
        <f t="shared" si="11"/>
        <v>1.9100163378157597</v>
      </c>
    </row>
    <row r="40" spans="1:36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f>'ankeet 31.12.2013 '!K40</f>
        <v>0.81</v>
      </c>
      <c r="J40" s="4">
        <v>0.77</v>
      </c>
      <c r="K40" s="4">
        <f>'ankeet 31.12.2013 '!M40</f>
        <v>1.55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8"/>
        <v>0.7730582524271844</v>
      </c>
      <c r="AH40" s="15">
        <f t="shared" si="9"/>
        <v>0.9519913367825773</v>
      </c>
      <c r="AI40" s="15">
        <f t="shared" si="10"/>
        <v>0.77325056433408579</v>
      </c>
      <c r="AJ40" s="15">
        <f t="shared" si="11"/>
        <v>0.97857675111773468</v>
      </c>
    </row>
    <row r="41" spans="1:36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f>'ankeet 31.12.2013 '!K41</f>
        <v>0.93</v>
      </c>
      <c r="J41" s="4">
        <v>0.77</v>
      </c>
      <c r="K41" s="4">
        <f>'ankeet 31.12.2013 '!M41</f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>
        <f t="shared" si="4"/>
        <v>1.5078175895765471</v>
      </c>
      <c r="AD41">
        <f t="shared" si="5"/>
        <v>0.1923890063424947</v>
      </c>
      <c r="AE41">
        <f t="shared" si="6"/>
        <v>0.25498891352549891</v>
      </c>
      <c r="AF41">
        <f t="shared" si="7"/>
        <v>1.014354066985646E-2</v>
      </c>
      <c r="AG41" s="15">
        <f t="shared" si="8"/>
        <v>2.4379478827361565</v>
      </c>
      <c r="AH41" s="15">
        <f t="shared" si="9"/>
        <v>1.8422832980972514</v>
      </c>
      <c r="AI41" s="15">
        <f t="shared" si="10"/>
        <v>1.1782477341389728</v>
      </c>
      <c r="AJ41" s="15">
        <f t="shared" si="11"/>
        <v>1.6600956937799047</v>
      </c>
    </row>
    <row r="42" spans="1:36" x14ac:dyDescent="0.25">
      <c r="A42" s="33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f>'ankeet 31.12.2013 '!K42</f>
        <v>1.25</v>
      </c>
      <c r="J42" s="4">
        <v>0.77</v>
      </c>
      <c r="K42" s="4">
        <f>'ankeet 31.12.2013 '!M42</f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8"/>
        <v>1.2526459031823802</v>
      </c>
      <c r="AH42" s="15">
        <f t="shared" si="9"/>
        <v>1.8533815584036302</v>
      </c>
      <c r="AI42" s="15">
        <f t="shared" si="10"/>
        <v>1.629702444208289</v>
      </c>
      <c r="AJ42" s="15">
        <f t="shared" si="11"/>
        <v>1.8465690408648316</v>
      </c>
    </row>
    <row r="43" spans="1:36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f>'ankeet 31.12.2013 '!K43</f>
        <v>0.76800000000000002</v>
      </c>
      <c r="J43" s="4">
        <v>0.77</v>
      </c>
      <c r="K43" s="4">
        <f>'ankeet 31.12.2013 '!M43</f>
        <v>0.98599999999999999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8"/>
        <v>0.75755637294098832</v>
      </c>
      <c r="AH43" s="15">
        <f t="shared" si="9"/>
        <v>0.97603269856618735</v>
      </c>
      <c r="AI43" s="15">
        <f t="shared" si="10"/>
        <v>0.76044728434504794</v>
      </c>
      <c r="AJ43" s="15">
        <f t="shared" si="11"/>
        <v>1.2926315444776151</v>
      </c>
    </row>
    <row r="45" spans="1:36" x14ac:dyDescent="0.25">
      <c r="I45">
        <f>SUM(I4:I43)/39</f>
        <v>0.93700770109067555</v>
      </c>
      <c r="K45">
        <f>SUM(K4:K43)/39</f>
        <v>1.3036265619640366</v>
      </c>
    </row>
    <row r="46" spans="1:36" x14ac:dyDescent="0.25">
      <c r="A46" s="11" t="s">
        <v>45</v>
      </c>
    </row>
    <row r="47" spans="1:36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AO38" sqref="AO38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8">
        <f>'ankeet 31.12.2013 '!O4</f>
        <v>1.224</v>
      </c>
      <c r="N4" s="4">
        <v>2.38</v>
      </c>
      <c r="O4" s="4">
        <f>'ankeet 31.12.2013 '!Q4</f>
        <v>1.56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  <c r="AK4" s="31">
        <f>M4+O4</f>
        <v>2.7839999999999998</v>
      </c>
    </row>
    <row r="5" spans="1:37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8">
        <f>'ankeet 31.12.2013 '!O5</f>
        <v>1.41</v>
      </c>
      <c r="N5" s="4">
        <v>2.38</v>
      </c>
      <c r="O5" s="4">
        <f>'ankeet 31.12.2013 '!Q5</f>
        <v>1.569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 t="shared" ref="AK5:AK43" si="8">M5+O5</f>
        <v>2.9790000000000001</v>
      </c>
    </row>
    <row r="6" spans="1:37" x14ac:dyDescent="0.25">
      <c r="A6" s="33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8">
        <f>'ankeet 31.12.2013 '!O6</f>
        <v>0.88</v>
      </c>
      <c r="N6" s="4">
        <v>2.38</v>
      </c>
      <c r="O6" s="4">
        <f>'ankeet 31.12.2013 '!Q6</f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 t="shared" si="8"/>
        <v>1.5899999999999999</v>
      </c>
    </row>
    <row r="7" spans="1:37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'ankeet 31.12.2013 '!O7</f>
        <v>0.9591127739176909</v>
      </c>
      <c r="N7" s="4">
        <v>2.38</v>
      </c>
      <c r="O7" s="8">
        <f>'ankeet 31.12.2013 '!Q7</f>
        <v>1.3192731901550019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 t="shared" si="8"/>
        <v>2.2783859640726929</v>
      </c>
    </row>
    <row r="8" spans="1:37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8">
        <f>'ankeet 31.12.2013 '!O8</f>
        <v>1.06</v>
      </c>
      <c r="N8" s="4">
        <v>2.38</v>
      </c>
      <c r="O8" s="4">
        <f>'ankeet 31.12.2013 '!Q8</f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  <c r="AK8" s="8">
        <f t="shared" si="8"/>
        <v>2.62</v>
      </c>
    </row>
    <row r="9" spans="1:37" x14ac:dyDescent="0.25">
      <c r="A9" s="33" t="s">
        <v>89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8">
        <f>'ankeet 31.12.2013 '!O9</f>
        <v>1.1399999999999999</v>
      </c>
      <c r="N9" s="4">
        <v>2.38</v>
      </c>
      <c r="O9" s="4">
        <f>'ankeet 31.12.2013 '!Q9</f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  <c r="AK9" s="8">
        <f t="shared" si="8"/>
        <v>2.5</v>
      </c>
    </row>
    <row r="10" spans="1:37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8">
        <f>'ankeet 31.12.2013 '!O10</f>
        <v>0.72</v>
      </c>
      <c r="N10" s="4">
        <v>2.38</v>
      </c>
      <c r="O10" s="4">
        <f>'ankeet 31.12.2013 '!Q10</f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  <c r="AK10" s="8">
        <f t="shared" si="8"/>
        <v>1.68</v>
      </c>
    </row>
    <row r="11" spans="1:37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8">
        <f>'ankeet 31.12.2013 '!O11</f>
        <v>1.1759999999999999</v>
      </c>
      <c r="N11" s="4">
        <v>2.38</v>
      </c>
      <c r="O11" s="4">
        <f>'ankeet 31.12.2013 '!Q11</f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  <c r="AK11" s="8">
        <f t="shared" si="8"/>
        <v>2.7359999999999998</v>
      </c>
    </row>
    <row r="12" spans="1:37" x14ac:dyDescent="0.25">
      <c r="A12" s="33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8">
        <f>'ankeet 31.12.2013 '!O12</f>
        <v>0.96</v>
      </c>
      <c r="N12" s="4">
        <v>2.38</v>
      </c>
      <c r="O12" s="4">
        <f>'ankeet 31.12.2013 '!Q12</f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  <c r="AK12" s="8">
        <f t="shared" si="8"/>
        <v>2.88</v>
      </c>
    </row>
    <row r="13" spans="1:37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8">
        <f>'ankeet 31.12.2013 '!O13</f>
        <v>1.38</v>
      </c>
      <c r="N13" s="4">
        <v>2.38</v>
      </c>
      <c r="O13" s="4">
        <f>'ankeet 31.12.2013 '!Q13</f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  <c r="AK13" s="8">
        <f t="shared" si="8"/>
        <v>2.94</v>
      </c>
    </row>
    <row r="14" spans="1:37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8">
        <f>'ankeet 31.12.2013 '!O14</f>
        <v>1.06</v>
      </c>
      <c r="N14" s="4">
        <v>2.38</v>
      </c>
      <c r="O14" s="4">
        <f>'ankeet 31.12.2013 '!Q14</f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  <c r="AK14" s="8">
        <f t="shared" si="8"/>
        <v>2.1500000000000004</v>
      </c>
    </row>
    <row r="15" spans="1:37" x14ac:dyDescent="0.25">
      <c r="A15" s="33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8">
        <f>'ankeet 31.12.2013 '!O15</f>
        <v>1.3680000000000001</v>
      </c>
      <c r="N15" s="4">
        <v>2.38</v>
      </c>
      <c r="O15" s="4">
        <f>'ankeet 31.12.2013 '!Q15</f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  <c r="AK15" s="8">
        <f t="shared" si="8"/>
        <v>3.3840000000000003</v>
      </c>
    </row>
    <row r="16" spans="1:37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8">
        <f>'ankeet 31.12.2013 '!O16</f>
        <v>1.06</v>
      </c>
      <c r="N16" s="4">
        <v>2.38</v>
      </c>
      <c r="O16" s="4">
        <f>'ankeet 31.12.2013 '!Q16</f>
        <v>1.97</v>
      </c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  <c r="AK16" s="8">
        <f t="shared" si="8"/>
        <v>3.0300000000000002</v>
      </c>
    </row>
    <row r="17" spans="1:37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8">
        <f>'ankeet 31.12.2013 '!O17</f>
        <v>1.2</v>
      </c>
      <c r="N17" s="4">
        <v>2.38</v>
      </c>
      <c r="O17" s="4">
        <f>'ankeet 31.12.2013 '!Q17</f>
        <v>2.496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  <c r="AK17" s="8">
        <f t="shared" si="8"/>
        <v>3.6959999999999997</v>
      </c>
    </row>
    <row r="18" spans="1:37" x14ac:dyDescent="0.25">
      <c r="A18" s="33" t="s">
        <v>87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8">
        <f>'ankeet 31.12.2013 '!O18</f>
        <v>1.68</v>
      </c>
      <c r="N18" s="4">
        <v>2.38</v>
      </c>
      <c r="O18" s="4">
        <f>'ankeet 31.12.2013 '!Q18</f>
        <v>2.1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 s="4">
        <f t="shared" si="4"/>
        <v>0.54089526292916124</v>
      </c>
      <c r="AD18" s="4">
        <f t="shared" si="5"/>
        <v>0.1528042328042328</v>
      </c>
      <c r="AE18" s="4">
        <f t="shared" si="6"/>
        <v>2.5260955687609891E-2</v>
      </c>
      <c r="AF18" s="4">
        <f t="shared" si="7"/>
        <v>0.16324062877871826</v>
      </c>
      <c r="AG18" s="8">
        <f t="shared" si="0"/>
        <v>1.5241199478487613</v>
      </c>
      <c r="AH18" s="8">
        <f t="shared" si="1"/>
        <v>2.2328042328042326</v>
      </c>
      <c r="AI18" s="8">
        <f t="shared" si="2"/>
        <v>1.0035387594311278</v>
      </c>
      <c r="AJ18" s="8">
        <f t="shared" si="3"/>
        <v>2.2432331876104548</v>
      </c>
      <c r="AK18" s="8">
        <f t="shared" si="8"/>
        <v>3.7800000000000002</v>
      </c>
    </row>
    <row r="19" spans="1:37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8">
        <f>'ankeet 31.12.2013 '!O19</f>
        <v>1.0527604110436071</v>
      </c>
      <c r="N19" s="4">
        <v>2.38</v>
      </c>
      <c r="O19" s="4">
        <f>'ankeet 31.12.2013 '!Q19</f>
        <v>1.9985230999169119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  <c r="AK19" s="8">
        <f t="shared" si="8"/>
        <v>3.051283510960519</v>
      </c>
    </row>
    <row r="20" spans="1:37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'ankeet 31.12.2013 '!O20</f>
        <v>0.96</v>
      </c>
      <c r="N20" s="4">
        <v>2.38</v>
      </c>
      <c r="O20" s="4">
        <f>'ankeet 31.12.2013 '!Q20</f>
        <v>1.37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  <c r="AK20" s="8">
        <f t="shared" si="8"/>
        <v>2.33</v>
      </c>
    </row>
    <row r="21" spans="1:37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8">
        <f>'ankeet 31.12.2013 '!O21</f>
        <v>1.3320000000000001</v>
      </c>
      <c r="N21" s="4">
        <v>2.38</v>
      </c>
      <c r="O21" s="4">
        <f>'ankeet 31.12.2013 '!Q21</f>
        <v>1.704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  <c r="AK21" s="8">
        <f t="shared" si="8"/>
        <v>3.036</v>
      </c>
    </row>
    <row r="22" spans="1:37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8">
        <f>'ankeet 31.12.2013 '!O22</f>
        <v>0.91320000000000001</v>
      </c>
      <c r="N22" s="4">
        <v>2.38</v>
      </c>
      <c r="O22" s="4">
        <f>'ankeet 31.12.2013 '!Q22</f>
        <v>1.4556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  <c r="AK22" s="8">
        <f t="shared" si="8"/>
        <v>2.3688000000000002</v>
      </c>
    </row>
    <row r="23" spans="1:37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8">
        <f>'ankeet 31.12.2013 '!O23</f>
        <v>1.0680000000000001</v>
      </c>
      <c r="N23" s="4">
        <v>2.38</v>
      </c>
      <c r="O23" s="4">
        <f>'ankeet 31.12.2013 '!Q23</f>
        <v>1.0680000000000001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  <c r="AK23" s="8">
        <f t="shared" si="8"/>
        <v>2.1360000000000001</v>
      </c>
    </row>
    <row r="24" spans="1:37" x14ac:dyDescent="0.25">
      <c r="A24" s="12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8">
        <f>'ankeet 31.12.2013 '!O24</f>
        <v>0.9</v>
      </c>
      <c r="N24" s="4">
        <v>2.38</v>
      </c>
      <c r="O24" s="4">
        <f>'ankeet 31.12.2013 '!Q24</f>
        <v>1.49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  <c r="AK24" s="8">
        <f t="shared" si="8"/>
        <v>2.39</v>
      </c>
    </row>
    <row r="25" spans="1:37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8">
        <f>'ankeet 31.12.2013 '!O25</f>
        <v>1.3959999999999999</v>
      </c>
      <c r="N25" s="4">
        <v>2.38</v>
      </c>
      <c r="O25" s="4">
        <f>'ankeet 31.12.2013 '!Q25</f>
        <v>1.5980000000000001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  <c r="AK25" s="8">
        <f t="shared" si="8"/>
        <v>2.9939999999999998</v>
      </c>
    </row>
    <row r="26" spans="1:37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8">
        <f>'ankeet 31.12.2013 '!O26</f>
        <v>0.74399999999999999</v>
      </c>
      <c r="N26" s="4">
        <v>2.38</v>
      </c>
      <c r="O26" s="4">
        <f>'ankeet 31.12.2013 '!Q26</f>
        <v>1.464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  <c r="AK26" s="8">
        <f t="shared" si="8"/>
        <v>2.2080000000000002</v>
      </c>
    </row>
    <row r="27" spans="1:37" x14ac:dyDescent="0.25">
      <c r="A27" s="9" t="s">
        <v>81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8">
        <f>'ankeet 31.12.2013 '!O27</f>
        <v>1.05</v>
      </c>
      <c r="N27" s="4">
        <v>2.38</v>
      </c>
      <c r="O27" s="4">
        <f>'ankeet 31.12.2013 '!Q27</f>
        <v>0.90300000000000002</v>
      </c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9">(Q27+W27)/B27</f>
        <v>0.62302965535666577</v>
      </c>
      <c r="AH27" s="8">
        <f t="shared" ref="AH27:AH43" si="10">(T27+Z27)/E27</f>
        <v>1.2065107428461317</v>
      </c>
      <c r="AI27" s="8">
        <f t="shared" ref="AI27:AI43" si="11">(R27+X27)/C27</f>
        <v>0.89567558472152109</v>
      </c>
      <c r="AJ27" s="8">
        <f t="shared" ref="AJ27:AJ43" si="12">(U27+V27+AA27+AB27)/(F27+G27)</f>
        <v>1.4802664508036163</v>
      </c>
      <c r="AK27" s="8">
        <f t="shared" si="8"/>
        <v>1.9530000000000001</v>
      </c>
    </row>
    <row r="28" spans="1:37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8">
        <f>'ankeet 31.12.2013 '!O28</f>
        <v>0.85</v>
      </c>
      <c r="N28" s="4">
        <v>2.38</v>
      </c>
      <c r="O28" s="4">
        <f>'ankeet 31.12.2013 '!Q28</f>
        <v>1.1299999999999999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9"/>
        <v>0.76399873769748139</v>
      </c>
      <c r="AH28" s="8">
        <f t="shared" si="10"/>
        <v>0.64499962748652739</v>
      </c>
      <c r="AI28" s="8">
        <f t="shared" si="11"/>
        <v>0.76400345399595515</v>
      </c>
      <c r="AJ28" s="8">
        <f t="shared" si="12"/>
        <v>0.64499891706945289</v>
      </c>
      <c r="AK28" s="8">
        <f t="shared" si="8"/>
        <v>1.98</v>
      </c>
    </row>
    <row r="29" spans="1:37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8">
        <f>'ankeet 31.12.2013 '!O29</f>
        <v>1.3440000000000001</v>
      </c>
      <c r="N29" s="4">
        <v>2.38</v>
      </c>
      <c r="O29" s="4">
        <f>'ankeet 31.12.2013 '!Q29</f>
        <v>1.3919999999999999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9"/>
        <v>0.72615968478812642</v>
      </c>
      <c r="AH29" s="8">
        <f t="shared" si="10"/>
        <v>0.91472088969194165</v>
      </c>
      <c r="AI29" s="8">
        <f t="shared" si="11"/>
        <v>0.71665866739007955</v>
      </c>
      <c r="AJ29" s="8">
        <f t="shared" si="12"/>
        <v>0.93633352400462933</v>
      </c>
      <c r="AK29" s="8">
        <f t="shared" si="8"/>
        <v>2.7359999999999998</v>
      </c>
    </row>
    <row r="30" spans="1:37" x14ac:dyDescent="0.25">
      <c r="A30" s="12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8">
        <f>'ankeet 31.12.2013 '!O30</f>
        <v>0.92400000000000004</v>
      </c>
      <c r="N30" s="4">
        <v>2.38</v>
      </c>
      <c r="O30" s="4">
        <f>'ankeet 31.12.2013 '!Q30</f>
        <v>0.70799999999999996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9"/>
        <v>1.1361670232202252</v>
      </c>
      <c r="AH30" s="8">
        <f t="shared" si="10"/>
        <v>1.1442430025445292</v>
      </c>
      <c r="AI30" s="8">
        <f t="shared" si="11"/>
        <v>1.2921573137074518</v>
      </c>
      <c r="AJ30" s="8">
        <f t="shared" si="12"/>
        <v>1.9963516839043864</v>
      </c>
      <c r="AK30" s="8">
        <f t="shared" si="8"/>
        <v>1.6320000000000001</v>
      </c>
    </row>
    <row r="31" spans="1:37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8">
        <f>'ankeet 31.12.2013 '!O31</f>
        <v>1.3440000000000001</v>
      </c>
      <c r="N31" s="4">
        <v>2.38</v>
      </c>
      <c r="O31" s="4">
        <f>'ankeet 31.12.2013 '!Q31</f>
        <v>2.028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9"/>
        <v>0.76098776051466765</v>
      </c>
      <c r="AH31" s="8">
        <f t="shared" si="10"/>
        <v>0.58309961193879967</v>
      </c>
      <c r="AI31" s="8">
        <f t="shared" si="11"/>
        <v>0.89000139840581727</v>
      </c>
      <c r="AJ31" s="8">
        <f t="shared" si="12"/>
        <v>0.85747002559612018</v>
      </c>
      <c r="AK31" s="8">
        <f t="shared" si="8"/>
        <v>3.3719999999999999</v>
      </c>
    </row>
    <row r="32" spans="1:37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8">
        <f>'ankeet 31.12.2013 '!O32</f>
        <v>1.1399999999999999</v>
      </c>
      <c r="N32" s="4">
        <v>2.38</v>
      </c>
      <c r="O32" s="4">
        <f>'ankeet 31.12.2013 '!Q32</f>
        <v>0.94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9"/>
        <v>0.91588165515316444</v>
      </c>
      <c r="AH32" s="8">
        <f t="shared" si="10"/>
        <v>1.3636522205823158</v>
      </c>
      <c r="AI32" s="8">
        <f t="shared" si="11"/>
        <v>1.540762331838565</v>
      </c>
      <c r="AJ32" s="8">
        <f t="shared" si="12"/>
        <v>2.2919541323690349</v>
      </c>
      <c r="AK32" s="8">
        <f t="shared" si="8"/>
        <v>2.08</v>
      </c>
    </row>
    <row r="33" spans="1:37" x14ac:dyDescent="0.25">
      <c r="A33" s="12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8">
        <f>'ankeet 31.12.2013 '!O33</f>
        <v>1.07</v>
      </c>
      <c r="N33" s="4">
        <v>2.38</v>
      </c>
      <c r="O33" s="4">
        <f>'ankeet 31.12.2013 '!Q33</f>
        <v>1.35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9"/>
        <v>0.95</v>
      </c>
      <c r="AH33" s="8">
        <f t="shared" si="10"/>
        <v>0.78000585480093676</v>
      </c>
      <c r="AI33" s="8">
        <f t="shared" si="11"/>
        <v>2.122851919561243</v>
      </c>
      <c r="AJ33" s="8">
        <f t="shared" si="12"/>
        <v>1.4646207974980454</v>
      </c>
      <c r="AK33" s="8">
        <f t="shared" si="8"/>
        <v>2.42</v>
      </c>
    </row>
    <row r="34" spans="1:37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8">
        <f>'ankeet 31.12.2013 '!O34</f>
        <v>0.69599999999999995</v>
      </c>
      <c r="N34" s="4">
        <v>2.38</v>
      </c>
      <c r="O34" s="4">
        <f>'ankeet 31.12.2013 '!Q34</f>
        <v>1.2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9"/>
        <v>0.89198693402935159</v>
      </c>
      <c r="AH34" s="8">
        <f t="shared" si="10"/>
        <v>1.125046284051838</v>
      </c>
      <c r="AI34" s="8">
        <f t="shared" si="11"/>
        <v>1.0499937382592361</v>
      </c>
      <c r="AJ34" s="8">
        <f t="shared" si="12"/>
        <v>1.3250159948816378</v>
      </c>
      <c r="AK34" s="8">
        <f t="shared" si="8"/>
        <v>1.8959999999999999</v>
      </c>
    </row>
    <row r="35" spans="1:37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8">
        <f>'ankeet 31.12.2013 '!O35</f>
        <v>1.0920000000000001</v>
      </c>
      <c r="N35" s="4">
        <v>2.38</v>
      </c>
      <c r="O35" s="4">
        <f>'ankeet 31.12.2013 '!Q35</f>
        <v>1.5840000000000001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9"/>
        <v>0.58041581642691309</v>
      </c>
      <c r="AH35" s="8">
        <f t="shared" si="10"/>
        <v>1.0000077174352295</v>
      </c>
      <c r="AI35" s="8">
        <f t="shared" si="11"/>
        <v>0.58043368497948133</v>
      </c>
      <c r="AJ35" s="8">
        <f t="shared" si="12"/>
        <v>1.3255250168251249</v>
      </c>
      <c r="AK35" s="8">
        <f t="shared" si="8"/>
        <v>2.6760000000000002</v>
      </c>
    </row>
    <row r="36" spans="1:37" x14ac:dyDescent="0.25">
      <c r="A36" s="33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8">
        <f>'ankeet 31.12.2013 '!O36</f>
        <v>0.84</v>
      </c>
      <c r="N36" s="4">
        <v>2.38</v>
      </c>
      <c r="O36" s="4">
        <f>'ankeet 31.12.2013 '!Q36</f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9"/>
        <v>0.70401046207497819</v>
      </c>
      <c r="AH36" s="8">
        <f t="shared" si="10"/>
        <v>1.3540235648032088</v>
      </c>
      <c r="AI36" s="8">
        <f t="shared" si="11"/>
        <v>0.70402829028290281</v>
      </c>
      <c r="AJ36" s="8">
        <f t="shared" si="12"/>
        <v>1.3539094650205763</v>
      </c>
      <c r="AK36" s="8">
        <f t="shared" si="8"/>
        <v>2.46</v>
      </c>
    </row>
    <row r="37" spans="1:37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8">
        <f>'ankeet 31.12.2013 '!O37</f>
        <v>1.0920000000000001</v>
      </c>
      <c r="N37" s="4">
        <v>2.38</v>
      </c>
      <c r="O37" s="4">
        <f>'ankeet 31.12.2013 '!Q37</f>
        <v>1.1879999999999999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9"/>
        <v>0.79768577372009708</v>
      </c>
      <c r="AH37" s="8">
        <f t="shared" si="10"/>
        <v>0.90181023221093604</v>
      </c>
      <c r="AI37" s="8">
        <f t="shared" si="11"/>
        <v>0.95315272684254126</v>
      </c>
      <c r="AJ37" s="8">
        <f t="shared" si="12"/>
        <v>1.0535346012832263</v>
      </c>
      <c r="AK37" s="8">
        <f t="shared" si="8"/>
        <v>2.2800000000000002</v>
      </c>
    </row>
    <row r="38" spans="1:37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8">
        <f>'ankeet 31.12.2013 '!O38</f>
        <v>1.21</v>
      </c>
      <c r="N38" s="4">
        <v>2.38</v>
      </c>
      <c r="O38" s="4">
        <f>'ankeet 31.12.2013 '!Q38</f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9"/>
        <v>1.0076549220165065</v>
      </c>
      <c r="AH38" s="8">
        <f t="shared" si="10"/>
        <v>1.1770239741039215</v>
      </c>
      <c r="AI38" s="8">
        <f t="shared" si="11"/>
        <v>1.0085282298863867</v>
      </c>
      <c r="AJ38" s="8">
        <f t="shared" si="12"/>
        <v>1.1675336016402156</v>
      </c>
      <c r="AK38" s="8">
        <f t="shared" si="8"/>
        <v>2.63</v>
      </c>
    </row>
    <row r="39" spans="1:37" x14ac:dyDescent="0.25">
      <c r="A39" s="12" t="s">
        <v>68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8">
        <f>'ankeet 31.12.2013 '!O39</f>
        <v>1.0551999999999999</v>
      </c>
      <c r="N39" s="4">
        <v>2.38</v>
      </c>
      <c r="O39" s="4">
        <f>'ankeet 31.12.2013 '!Q39</f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9"/>
        <v>0.87999913388043216</v>
      </c>
      <c r="AH39" s="8">
        <f t="shared" si="10"/>
        <v>1.9100051171379624</v>
      </c>
      <c r="AI39" s="8">
        <f t="shared" si="11"/>
        <v>0.88000873457801065</v>
      </c>
      <c r="AJ39" s="8">
        <f t="shared" si="12"/>
        <v>1.9100163378157597</v>
      </c>
      <c r="AK39" s="8">
        <f t="shared" si="8"/>
        <v>3.3530999999999995</v>
      </c>
    </row>
    <row r="40" spans="1:37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8">
        <f>'ankeet 31.12.2013 '!O40</f>
        <v>0.97199999999999998</v>
      </c>
      <c r="N40" s="4">
        <v>2.38</v>
      </c>
      <c r="O40" s="4">
        <f>'ankeet 31.12.2013 '!Q40</f>
        <v>1.86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9"/>
        <v>0.7730582524271844</v>
      </c>
      <c r="AH40" s="8">
        <f t="shared" si="10"/>
        <v>0.9519913367825773</v>
      </c>
      <c r="AI40" s="8">
        <f t="shared" si="11"/>
        <v>0.77325056433408579</v>
      </c>
      <c r="AJ40" s="8">
        <f t="shared" si="12"/>
        <v>0.97857675111773468</v>
      </c>
      <c r="AK40" s="8">
        <f t="shared" si="8"/>
        <v>2.8319999999999999</v>
      </c>
    </row>
    <row r="41" spans="1:37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8">
        <f>'ankeet 31.12.2013 '!O41</f>
        <v>1.1160000000000001</v>
      </c>
      <c r="N41" s="4">
        <v>2.38</v>
      </c>
      <c r="O41" s="4">
        <f>'ankeet 31.12.2013 '!Q41</f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 s="4">
        <f t="shared" si="4"/>
        <v>1.5078175895765471</v>
      </c>
      <c r="AD41" s="4">
        <f t="shared" si="5"/>
        <v>0.1923890063424947</v>
      </c>
      <c r="AE41" s="4">
        <f t="shared" si="6"/>
        <v>0.25498891352549891</v>
      </c>
      <c r="AF41" s="4">
        <f t="shared" si="7"/>
        <v>1.014354066985646E-2</v>
      </c>
      <c r="AG41" s="8">
        <f t="shared" si="9"/>
        <v>2.4379478827361565</v>
      </c>
      <c r="AH41" s="8">
        <f t="shared" si="10"/>
        <v>1.8422832980972514</v>
      </c>
      <c r="AI41" s="8">
        <f t="shared" si="11"/>
        <v>1.1782477341389728</v>
      </c>
      <c r="AJ41" s="8">
        <f t="shared" si="12"/>
        <v>1.6600956937799047</v>
      </c>
      <c r="AK41" s="8">
        <f t="shared" si="8"/>
        <v>3.0960000000000001</v>
      </c>
    </row>
    <row r="42" spans="1:37" x14ac:dyDescent="0.25">
      <c r="A42" s="33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8">
        <f>'ankeet 31.12.2013 '!O42</f>
        <v>1.5</v>
      </c>
      <c r="N42" s="4">
        <v>2.38</v>
      </c>
      <c r="O42" s="4">
        <f>'ankeet 31.12.2013 '!Q42</f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9"/>
        <v>1.2526459031823802</v>
      </c>
      <c r="AH42" s="8">
        <f t="shared" si="10"/>
        <v>1.8533815584036302</v>
      </c>
      <c r="AI42" s="8">
        <f t="shared" si="11"/>
        <v>1.629702444208289</v>
      </c>
      <c r="AJ42" s="8">
        <f t="shared" si="12"/>
        <v>1.8465690408648316</v>
      </c>
      <c r="AK42" s="8">
        <f t="shared" si="8"/>
        <v>3.84</v>
      </c>
    </row>
    <row r="43" spans="1:37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8">
        <f>'ankeet 31.12.2013 '!O43</f>
        <v>0.92</v>
      </c>
      <c r="N43" s="4">
        <v>2.38</v>
      </c>
      <c r="O43" s="4">
        <f>'ankeet 31.12.2013 '!Q43</f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9"/>
        <v>0.75755637294098832</v>
      </c>
      <c r="AH43" s="8">
        <f t="shared" si="10"/>
        <v>0.97603269856618735</v>
      </c>
      <c r="AI43" s="8">
        <f t="shared" si="11"/>
        <v>0.76044728434504794</v>
      </c>
      <c r="AJ43" s="8">
        <f t="shared" si="12"/>
        <v>1.2926315444776151</v>
      </c>
      <c r="AK43" s="8">
        <f t="shared" si="8"/>
        <v>2.11</v>
      </c>
    </row>
    <row r="46" spans="1:37" x14ac:dyDescent="0.25">
      <c r="A46" s="11" t="s">
        <v>45</v>
      </c>
    </row>
    <row r="47" spans="1:37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S34" sqref="AS34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P1" s="32"/>
    </row>
    <row r="2" spans="1:42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66</v>
      </c>
      <c r="AJ2" s="38" t="s">
        <v>67</v>
      </c>
      <c r="AK2" s="27" t="s">
        <v>53</v>
      </c>
      <c r="AL2" s="29"/>
      <c r="AM2" s="27" t="s">
        <v>55</v>
      </c>
      <c r="AN2" s="29"/>
    </row>
    <row r="3" spans="1:42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</row>
    <row r="4" spans="1:42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'ankeet 31.12.2013 '!AK4</f>
        <v>1.2868912610819614</v>
      </c>
      <c r="AJ4" s="8">
        <f>'ankeet 31.12.2013 '!AL4</f>
        <v>1.6192746391614481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</row>
    <row r="5" spans="1:42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>'ankeet 31.12.2013 '!AK5</f>
        <v>1.41</v>
      </c>
      <c r="AJ5" s="8">
        <f>'ankeet 31.12.2013 '!AL5</f>
        <v>1.5696000000000001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</row>
    <row r="6" spans="1:42" s="36" customFormat="1" x14ac:dyDescent="0.25">
      <c r="A6" s="33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>'ankeet 31.12.2013 '!AK6</f>
        <v>1.042681582480061</v>
      </c>
      <c r="AJ6" s="8">
        <f>'ankeet 31.12.2013 '!AL6</f>
        <v>0.83957178794372489</v>
      </c>
      <c r="AK6" s="35">
        <f t="shared" si="0"/>
        <v>0.90567816969397608</v>
      </c>
      <c r="AL6" s="35">
        <f t="shared" si="1"/>
        <v>0.72390883085724844</v>
      </c>
      <c r="AM6" s="35"/>
      <c r="AN6" s="35"/>
    </row>
    <row r="7" spans="1:42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>'ankeet 31.12.2013 '!AK7</f>
        <v>0.9591127739176909</v>
      </c>
      <c r="AJ7" s="8">
        <f>'ankeet 31.12.2013 '!AL7</f>
        <v>1.3192731901550019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</row>
    <row r="8" spans="1:42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>'ankeet 31.12.2013 '!AK8</f>
        <v>1.056</v>
      </c>
      <c r="AJ8" s="8">
        <f>'ankeet 31.12.2013 '!AL8</f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</row>
    <row r="9" spans="1:42" s="36" customFormat="1" x14ac:dyDescent="0.25">
      <c r="A9" s="33" t="s">
        <v>89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>'ankeet 31.12.2013 '!AK9</f>
        <v>1.1399999999999999</v>
      </c>
      <c r="AJ9" s="8">
        <f>'ankeet 31.12.2013 '!AL9</f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</row>
    <row r="10" spans="1:42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>'ankeet 31.12.2013 '!AK10</f>
        <v>0.73519896185577738</v>
      </c>
      <c r="AJ10" s="8">
        <f>'ankeet 31.12.2013 '!AL10</f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</row>
    <row r="11" spans="1:42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>'ankeet 31.12.2013 '!AK11</f>
        <v>1.1759999999999999</v>
      </c>
      <c r="AJ11" s="8">
        <f>'ankeet 31.12.2013 '!AL11</f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1.7523994811932551</v>
      </c>
    </row>
    <row r="12" spans="1:42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>'ankeet 31.12.2013 '!AK12</f>
        <v>0.96</v>
      </c>
      <c r="AJ12" s="8">
        <f>'ankeet 31.12.2013 '!AL12</f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</row>
    <row r="13" spans="1:42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>'ankeet 31.12.2013 '!AK13</f>
        <v>1.38</v>
      </c>
      <c r="AJ13" s="8">
        <f>'ankeet 31.12.2013 '!AL13</f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</row>
    <row r="14" spans="1:42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>'ankeet 31.12.2013 '!AK14</f>
        <v>1.1951045123387671</v>
      </c>
      <c r="AJ14" s="8">
        <f>'ankeet 31.12.2013 '!AL14</f>
        <v>1.2333902153986311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</row>
    <row r="15" spans="1:42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>'ankeet 31.12.2013 '!AK15</f>
        <v>1.5773204775022955</v>
      </c>
      <c r="AJ15" s="8">
        <f>'ankeet 31.12.2013 '!AL15</f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</row>
    <row r="16" spans="1:42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4">
        <f t="shared" si="8"/>
        <v>1.0996209805318684</v>
      </c>
      <c r="AH16" s="4">
        <f t="shared" si="9"/>
        <v>1.0654524548162554</v>
      </c>
      <c r="AI16" s="8">
        <f>'ankeet 31.12.2013 '!AK16</f>
        <v>1.056</v>
      </c>
      <c r="AJ16" s="8">
        <f>'ankeet 31.12.2013 '!AL16</f>
        <v>1.9679999999999997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0.79187448988845555</v>
      </c>
    </row>
    <row r="17" spans="1:40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>'ankeet 31.12.2013 '!AK17</f>
        <v>1.3291933567818126</v>
      </c>
      <c r="AJ17" s="8">
        <f>'ankeet 31.12.2013 '!AL17</f>
        <v>2.6881831878869247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</row>
    <row r="18" spans="1:40" s="36" customFormat="1" x14ac:dyDescent="0.25">
      <c r="A18" s="33" t="s">
        <v>87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>'ankeet 31.12.2013 '!AK18</f>
        <v>1.7796498470384428</v>
      </c>
      <c r="AJ18" s="8">
        <f>'ankeet 31.12.2013 '!AL18</f>
        <v>2.1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</row>
    <row r="19" spans="1:40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>'ankeet 31.12.2013 '!AK19</f>
        <v>1.0599536741684414</v>
      </c>
      <c r="AJ19" s="8">
        <f>'ankeet 31.12.2013 '!AL19</f>
        <v>2.0056440788794436</v>
      </c>
      <c r="AK19" s="8"/>
      <c r="AL19" s="8"/>
      <c r="AM19" s="8"/>
      <c r="AN19" s="8"/>
    </row>
    <row r="20" spans="1:40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>'ankeet 31.12.2013 '!AK20</f>
        <v>0.96</v>
      </c>
      <c r="AJ20" s="8">
        <f>'ankeet 31.12.2013 '!AL20</f>
        <v>1.3679999999999999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</row>
    <row r="21" spans="1:40" s="36" customFormat="1" x14ac:dyDescent="0.25">
      <c r="A21" s="12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>'ankeet 31.12.2013 '!AK21</f>
        <v>1.3320000000000001</v>
      </c>
      <c r="AJ21" s="8">
        <f>'ankeet 31.12.2013 '!AL21</f>
        <v>1.704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</row>
    <row r="22" spans="1:40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>'ankeet 31.12.2013 '!AK22</f>
        <v>1.0404234082999444</v>
      </c>
      <c r="AJ22" s="8">
        <f>'ankeet 31.12.2013 '!AL22</f>
        <v>1.5823146537354145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</row>
    <row r="23" spans="1:40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>'ankeet 31.12.2013 '!AK23</f>
        <v>1.0680000000000001</v>
      </c>
      <c r="AJ23" s="8">
        <f>'ankeet 31.12.2013 '!AL23</f>
        <v>1.0680000000000001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</row>
    <row r="24" spans="1:40" s="36" customFormat="1" x14ac:dyDescent="0.25">
      <c r="A24" s="12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>'ankeet 31.12.2013 '!AK24</f>
        <v>0.89999999999999991</v>
      </c>
      <c r="AJ24" s="8">
        <f>'ankeet 31.12.2013 '!AL24</f>
        <v>1.488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</row>
    <row r="25" spans="1:40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>'ankeet 31.12.2013 '!AK25</f>
        <v>1.3956</v>
      </c>
      <c r="AJ25" s="8">
        <f>'ankeet 31.12.2013 '!AL25</f>
        <v>1.5984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</row>
    <row r="26" spans="1:40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>'ankeet 31.12.2013 '!AK26</f>
        <v>0.74399999999999999</v>
      </c>
      <c r="AJ26" s="8">
        <f>'ankeet 31.12.2013 '!AL26</f>
        <v>1.464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</row>
    <row r="27" spans="1:40" s="36" customFormat="1" x14ac:dyDescent="0.25">
      <c r="A27" s="9" t="s">
        <v>81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>'ankeet 31.12.2013 '!AK27</f>
        <v>1.05</v>
      </c>
      <c r="AJ27" s="8">
        <f>'ankeet 31.12.2013 '!AL27</f>
        <v>0.90359999999999996</v>
      </c>
      <c r="AK27" s="35">
        <f t="shared" ref="AK27:AK43" si="10">(Q27+W27)/B27</f>
        <v>0.62302965535666577</v>
      </c>
      <c r="AL27" s="35">
        <f t="shared" ref="AL27:AL43" si="11">(T27+Z27)/E27</f>
        <v>1.221218548858982</v>
      </c>
      <c r="AM27" s="35">
        <f t="shared" ref="AM27:AM43" si="12">(R27+X27)/C27</f>
        <v>0.89567558472152109</v>
      </c>
      <c r="AN27" s="35">
        <f t="shared" ref="AN27:AN43" si="13">(U27+V27+AA27+AB27)/(F27+G27)</f>
        <v>1.4802664508036163</v>
      </c>
    </row>
    <row r="28" spans="1:40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>'ankeet 31.12.2013 '!AK28</f>
        <v>0.85199999999999998</v>
      </c>
      <c r="AJ28" s="8">
        <f>'ankeet 31.12.2013 '!AL28</f>
        <v>1.1279999999999999</v>
      </c>
      <c r="AK28" s="8">
        <f t="shared" si="10"/>
        <v>0.76399873769748139</v>
      </c>
      <c r="AL28" s="8">
        <f t="shared" si="11"/>
        <v>0.64499962748652739</v>
      </c>
      <c r="AM28" s="8">
        <f t="shared" si="12"/>
        <v>0.76400345399595515</v>
      </c>
      <c r="AN28" s="8">
        <f t="shared" si="13"/>
        <v>0.64499891706945289</v>
      </c>
    </row>
    <row r="29" spans="1:40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>'ankeet 31.12.2013 '!AK29</f>
        <v>1.3440000000000001</v>
      </c>
      <c r="AJ29" s="8">
        <f>'ankeet 31.12.2013 '!AL29</f>
        <v>1.3919999999999999</v>
      </c>
      <c r="AK29" s="8">
        <f t="shared" si="10"/>
        <v>0.72615968478812642</v>
      </c>
      <c r="AL29" s="8">
        <f t="shared" si="11"/>
        <v>0.91472088969194165</v>
      </c>
      <c r="AM29" s="8">
        <f t="shared" si="12"/>
        <v>0.71665866739007955</v>
      </c>
      <c r="AN29" s="8">
        <f t="shared" si="13"/>
        <v>0.93633352400462933</v>
      </c>
    </row>
    <row r="30" spans="1:40" s="36" customFormat="1" x14ac:dyDescent="0.25">
      <c r="A30" s="12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>'ankeet 31.12.2013 '!AK30</f>
        <v>0.92399999999999993</v>
      </c>
      <c r="AJ30" s="8">
        <f>'ankeet 31.12.2013 '!AL30</f>
        <v>0.70799999999999996</v>
      </c>
      <c r="AK30" s="35">
        <f t="shared" si="10"/>
        <v>1.1361670232202252</v>
      </c>
      <c r="AL30" s="35">
        <f t="shared" si="11"/>
        <v>1.1442430025445292</v>
      </c>
      <c r="AM30" s="35">
        <f t="shared" si="12"/>
        <v>1.2921573137074518</v>
      </c>
      <c r="AN30" s="35">
        <f t="shared" si="13"/>
        <v>1.9963516839043864</v>
      </c>
    </row>
    <row r="31" spans="1:40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>'ankeet 31.12.2013 '!AK31</f>
        <v>1.3440000000000001</v>
      </c>
      <c r="AJ31" s="8">
        <f>'ankeet 31.12.2013 '!AL31</f>
        <v>2.028</v>
      </c>
      <c r="AK31" s="8">
        <f t="shared" si="10"/>
        <v>0.76098776051466765</v>
      </c>
      <c r="AL31" s="8">
        <f t="shared" si="11"/>
        <v>0.58309961193879967</v>
      </c>
      <c r="AM31" s="8">
        <f t="shared" si="12"/>
        <v>0.89000139840581727</v>
      </c>
      <c r="AN31" s="8">
        <f t="shared" si="13"/>
        <v>0.85747002559612018</v>
      </c>
    </row>
    <row r="32" spans="1:40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>'ankeet 31.12.2013 '!AK32</f>
        <v>1.1399999999999999</v>
      </c>
      <c r="AJ32" s="8">
        <f>'ankeet 31.12.2013 '!AL32</f>
        <v>0.93599999999999994</v>
      </c>
      <c r="AK32" s="8">
        <f t="shared" si="10"/>
        <v>0.91588165515316444</v>
      </c>
      <c r="AL32" s="8">
        <f t="shared" si="11"/>
        <v>1.3636522205823158</v>
      </c>
      <c r="AM32" s="8">
        <f t="shared" si="12"/>
        <v>1.540762331838565</v>
      </c>
      <c r="AN32" s="8">
        <f t="shared" si="13"/>
        <v>2.2919541323690349</v>
      </c>
    </row>
    <row r="33" spans="1:40" s="36" customFormat="1" x14ac:dyDescent="0.25">
      <c r="A33" s="12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>'ankeet 31.12.2013 '!AK33</f>
        <v>1.0680000000000001</v>
      </c>
      <c r="AJ33" s="8">
        <f>'ankeet 31.12.2013 '!AL33</f>
        <v>1.3559999999999999</v>
      </c>
      <c r="AK33" s="35">
        <f t="shared" si="10"/>
        <v>0.95</v>
      </c>
      <c r="AL33" s="35">
        <f t="shared" si="11"/>
        <v>0.78000585480093676</v>
      </c>
      <c r="AM33" s="35">
        <f t="shared" si="12"/>
        <v>2.122851919561243</v>
      </c>
      <c r="AN33" s="35">
        <f t="shared" si="13"/>
        <v>1.4646207974980454</v>
      </c>
    </row>
    <row r="34" spans="1:40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>'ankeet 31.12.2013 '!AK34</f>
        <v>0.69599999999999995</v>
      </c>
      <c r="AJ34" s="8">
        <f>'ankeet 31.12.2013 '!AL34</f>
        <v>1.2</v>
      </c>
      <c r="AK34" s="8">
        <f t="shared" si="10"/>
        <v>0.89198693402935159</v>
      </c>
      <c r="AL34" s="8">
        <f t="shared" si="11"/>
        <v>1.125046284051838</v>
      </c>
      <c r="AM34" s="8">
        <f t="shared" si="12"/>
        <v>1.0499937382592361</v>
      </c>
      <c r="AN34" s="8">
        <f t="shared" si="13"/>
        <v>1.3250159948816378</v>
      </c>
    </row>
    <row r="35" spans="1:40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>'ankeet 31.12.2013 '!AK35</f>
        <v>1.1755062666940621</v>
      </c>
      <c r="AJ35" s="8">
        <f>'ankeet 31.12.2013 '!AL35</f>
        <v>1.6572297297297298</v>
      </c>
      <c r="AK35" s="8">
        <f t="shared" si="10"/>
        <v>0.58041581642691309</v>
      </c>
      <c r="AL35" s="8">
        <f t="shared" si="11"/>
        <v>1.0000077174352295</v>
      </c>
      <c r="AM35" s="8">
        <f t="shared" si="12"/>
        <v>0.58043368497948133</v>
      </c>
      <c r="AN35" s="8">
        <f t="shared" si="13"/>
        <v>1.3255250168251249</v>
      </c>
    </row>
    <row r="36" spans="1:40" s="36" customFormat="1" x14ac:dyDescent="0.25">
      <c r="A36" s="33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>'ankeet 31.12.2013 '!AK36</f>
        <v>0.84479999999999988</v>
      </c>
      <c r="AJ36" s="8">
        <f>'ankeet 31.12.2013 '!AL36</f>
        <v>1.6248</v>
      </c>
      <c r="AK36" s="35">
        <f t="shared" si="10"/>
        <v>0.70401046207497819</v>
      </c>
      <c r="AL36" s="35">
        <f t="shared" si="11"/>
        <v>1.3540235648032088</v>
      </c>
      <c r="AM36" s="35">
        <f t="shared" si="12"/>
        <v>0.70402829028290281</v>
      </c>
      <c r="AN36" s="35">
        <f t="shared" si="13"/>
        <v>1.3539094650205763</v>
      </c>
    </row>
    <row r="37" spans="1:40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>'ankeet 31.12.2013 '!AK37</f>
        <v>1.0920000000000001</v>
      </c>
      <c r="AJ37" s="8">
        <f>'ankeet 31.12.2013 '!AL37</f>
        <v>1.1879999999999999</v>
      </c>
      <c r="AK37" s="8">
        <f t="shared" si="10"/>
        <v>0.79768577372009708</v>
      </c>
      <c r="AL37" s="8">
        <f t="shared" si="11"/>
        <v>0.90181023221093604</v>
      </c>
      <c r="AM37" s="8">
        <f t="shared" si="12"/>
        <v>0.95315272684254126</v>
      </c>
      <c r="AN37" s="8">
        <f t="shared" si="13"/>
        <v>1.0535346012832263</v>
      </c>
    </row>
    <row r="38" spans="1:40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>'ankeet 31.12.2013 '!AK38</f>
        <v>1.212</v>
      </c>
      <c r="AJ38" s="8">
        <f>'ankeet 31.12.2013 '!AL38</f>
        <v>1.4159999999999999</v>
      </c>
      <c r="AK38" s="8">
        <f t="shared" si="10"/>
        <v>1.0076549220165065</v>
      </c>
      <c r="AL38" s="8">
        <f t="shared" si="11"/>
        <v>1.1770239741039215</v>
      </c>
      <c r="AM38" s="8">
        <f t="shared" si="12"/>
        <v>1.0085282298863867</v>
      </c>
      <c r="AN38" s="8">
        <f t="shared" si="13"/>
        <v>1.1675336016402156</v>
      </c>
    </row>
    <row r="39" spans="1:40" s="36" customFormat="1" x14ac:dyDescent="0.25">
      <c r="A39" s="12" t="s">
        <v>68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>'ankeet 31.12.2013 '!AK39</f>
        <v>1.056</v>
      </c>
      <c r="AJ39" s="8">
        <f>'ankeet 31.12.2013 '!AL39</f>
        <v>2.2919999999999998</v>
      </c>
      <c r="AK39" s="35">
        <f t="shared" si="10"/>
        <v>0.87999913388043216</v>
      </c>
      <c r="AL39" s="35">
        <f t="shared" si="11"/>
        <v>1.9100051171379624</v>
      </c>
      <c r="AM39" s="35">
        <f t="shared" si="12"/>
        <v>0.88000873457801065</v>
      </c>
      <c r="AN39" s="35">
        <f t="shared" si="13"/>
        <v>1.9100163378157597</v>
      </c>
    </row>
    <row r="40" spans="1:40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>'ankeet 31.12.2013 '!AK40</f>
        <v>0.97199999999999998</v>
      </c>
      <c r="AJ40" s="8">
        <f>'ankeet 31.12.2013 '!AL40</f>
        <v>1.8599999999999999</v>
      </c>
      <c r="AK40" s="8">
        <f t="shared" si="10"/>
        <v>0.7730582524271844</v>
      </c>
      <c r="AL40" s="8">
        <f t="shared" si="11"/>
        <v>0.9519913367825773</v>
      </c>
      <c r="AM40" s="8">
        <f t="shared" si="12"/>
        <v>0.77325056433408579</v>
      </c>
      <c r="AN40" s="8">
        <f t="shared" si="13"/>
        <v>0.97857675111773468</v>
      </c>
    </row>
    <row r="41" spans="1:40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>'ankeet 31.12.2013 '!AK41</f>
        <v>1.9767583810302534</v>
      </c>
      <c r="AJ41" s="8">
        <f>'ankeet 31.12.2013 '!AL41</f>
        <v>3.1553560781715793</v>
      </c>
      <c r="AK41" s="8">
        <f t="shared" si="10"/>
        <v>2.0729641693811081</v>
      </c>
      <c r="AL41" s="8">
        <f t="shared" si="11"/>
        <v>2.7898520084566596</v>
      </c>
      <c r="AM41" s="8">
        <f t="shared" si="12"/>
        <v>0.98036253776435045</v>
      </c>
      <c r="AN41" s="8">
        <f t="shared" si="13"/>
        <v>1.7102392344497608</v>
      </c>
    </row>
    <row r="42" spans="1:40" s="36" customFormat="1" x14ac:dyDescent="0.25">
      <c r="A42" s="33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>'ankeet 31.12.2013 '!AK42</f>
        <v>1.5</v>
      </c>
      <c r="AJ42" s="8">
        <f>'ankeet 31.12.2013 '!AL42</f>
        <v>2.34</v>
      </c>
      <c r="AK42" s="35">
        <f t="shared" si="10"/>
        <v>1.2526459031823802</v>
      </c>
      <c r="AL42" s="35">
        <f t="shared" si="11"/>
        <v>1.8533815584036302</v>
      </c>
      <c r="AM42" s="35">
        <f t="shared" si="12"/>
        <v>1.629702444208289</v>
      </c>
      <c r="AN42" s="35">
        <f t="shared" si="13"/>
        <v>1.8465690408648316</v>
      </c>
    </row>
    <row r="43" spans="1:40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>'ankeet 31.12.2013 '!AK43</f>
        <v>0.92159999999999997</v>
      </c>
      <c r="AJ43" s="8">
        <f>'ankeet 31.12.2013 '!AL43</f>
        <v>1.1832</v>
      </c>
      <c r="AK43" s="8">
        <f t="shared" si="10"/>
        <v>0.75755637294098832</v>
      </c>
      <c r="AL43" s="8">
        <f t="shared" si="11"/>
        <v>0.97603269856618735</v>
      </c>
      <c r="AM43" s="8">
        <f t="shared" si="12"/>
        <v>0.76044728434504794</v>
      </c>
      <c r="AN43" s="8">
        <f t="shared" si="13"/>
        <v>1.2926315444776151</v>
      </c>
    </row>
    <row r="46" spans="1:40" x14ac:dyDescent="0.25">
      <c r="A46" s="11" t="s">
        <v>45</v>
      </c>
    </row>
    <row r="47" spans="1:40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AL4" activePane="bottomRight" state="frozen"/>
      <selection pane="topRight" activeCell="B1" sqref="B1"/>
      <selection pane="bottomLeft" activeCell="A4" sqref="A4"/>
      <selection pane="bottomRight" activeCell="AR36" sqref="AR36"/>
    </sheetView>
  </sheetViews>
  <sheetFormatPr defaultRowHeight="15" x14ac:dyDescent="0.25"/>
  <cols>
    <col min="1" max="1" width="26.140625" style="11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  <c r="AK4" s="8">
        <f>'ankeet 31.12.2013 '!O4+'ankeet 31.12.2013 '!Q4</f>
        <v>2.7839999999999998</v>
      </c>
    </row>
    <row r="5" spans="1:37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>'ankeet 31.12.2013 '!O5+'ankeet 31.12.2013 '!Q5</f>
        <v>2.9790000000000001</v>
      </c>
    </row>
    <row r="6" spans="1:37" x14ac:dyDescent="0.25">
      <c r="A6" s="33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>'ankeet 31.12.2013 '!O6+'ankeet 31.12.2013 '!Q6</f>
        <v>1.5899999999999999</v>
      </c>
    </row>
    <row r="7" spans="1:37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>'ankeet 31.12.2013 '!O7+'ankeet 31.12.2013 '!Q7</f>
        <v>2.2783859640726929</v>
      </c>
    </row>
    <row r="8" spans="1:37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  <c r="AK8" s="8">
        <f>'ankeet 31.12.2013 '!O8+'ankeet 31.12.2013 '!Q8</f>
        <v>2.62</v>
      </c>
    </row>
    <row r="9" spans="1:37" x14ac:dyDescent="0.25">
      <c r="A9" s="33" t="s">
        <v>89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  <c r="AK9" s="8">
        <f>'ankeet 31.12.2013 '!O9+'ankeet 31.12.2013 '!Q9</f>
        <v>2.5</v>
      </c>
    </row>
    <row r="10" spans="1:37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  <c r="AK10" s="8">
        <f>'ankeet 31.12.2013 '!O10+'ankeet 31.12.2013 '!Q10</f>
        <v>1.68</v>
      </c>
    </row>
    <row r="11" spans="1:37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  <c r="AK11" s="8">
        <f>'ankeet 31.12.2013 '!O11+'ankeet 31.12.2013 '!Q11</f>
        <v>2.7359999999999998</v>
      </c>
    </row>
    <row r="12" spans="1:37" x14ac:dyDescent="0.25">
      <c r="A12" s="33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  <c r="AK12" s="8">
        <f>'ankeet 31.12.2013 '!O12+'ankeet 31.12.2013 '!Q12</f>
        <v>2.88</v>
      </c>
    </row>
    <row r="13" spans="1:37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  <c r="AK13" s="8">
        <f>'ankeet 31.12.2013 '!O13+'ankeet 31.12.2013 '!Q13</f>
        <v>2.94</v>
      </c>
    </row>
    <row r="14" spans="1:37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  <c r="AK14" s="8">
        <f>'ankeet 31.12.2013 '!O14+'ankeet 31.12.2013 '!Q14</f>
        <v>2.1500000000000004</v>
      </c>
    </row>
    <row r="15" spans="1:37" x14ac:dyDescent="0.25">
      <c r="A15" s="33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  <c r="AK15" s="8">
        <f>'ankeet 31.12.2013 '!O15+'ankeet 31.12.2013 '!Q15</f>
        <v>3.3840000000000003</v>
      </c>
    </row>
    <row r="16" spans="1:37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v>1.236</v>
      </c>
      <c r="N16" s="4"/>
      <c r="O16" s="4">
        <v>1.236</v>
      </c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  <c r="AK16" s="8">
        <f>'ankeet 31.12.2013 '!O16+'ankeet 31.12.2013 '!Q16</f>
        <v>3.0300000000000002</v>
      </c>
    </row>
    <row r="17" spans="1:37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  <c r="AK17" s="8">
        <f>'ankeet 31.12.2013 '!O17+'ankeet 31.12.2013 '!Q17</f>
        <v>3.6959999999999997</v>
      </c>
    </row>
    <row r="18" spans="1:37" x14ac:dyDescent="0.25">
      <c r="A18" s="33" t="s">
        <v>87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 s="4">
        <f t="shared" si="4"/>
        <v>0.54089526292916124</v>
      </c>
      <c r="AD18" s="4">
        <f t="shared" si="5"/>
        <v>0.1528042328042328</v>
      </c>
      <c r="AE18" s="4">
        <f t="shared" si="6"/>
        <v>2.5260955687609891E-2</v>
      </c>
      <c r="AF18" s="4">
        <f t="shared" si="7"/>
        <v>0.16324062877871826</v>
      </c>
      <c r="AG18" s="8">
        <f t="shared" si="0"/>
        <v>1.5241199478487613</v>
      </c>
      <c r="AH18" s="8">
        <f t="shared" si="1"/>
        <v>2.2328042328042326</v>
      </c>
      <c r="AI18" s="8">
        <f t="shared" si="2"/>
        <v>1.0035387594311278</v>
      </c>
      <c r="AJ18" s="8">
        <f t="shared" si="3"/>
        <v>2.2432331876104548</v>
      </c>
      <c r="AK18" s="8">
        <f>'ankeet 31.12.2013 '!O18+'ankeet 31.12.2013 '!Q18</f>
        <v>3.7800000000000002</v>
      </c>
    </row>
    <row r="19" spans="1:37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  <c r="AK19" s="8">
        <f>'ankeet 31.12.2013 '!O19+'ankeet 31.12.2013 '!Q19</f>
        <v>3.051283510960519</v>
      </c>
    </row>
    <row r="20" spans="1:37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  <c r="AK20" s="8">
        <f>'ankeet 31.12.2013 '!O20+'ankeet 31.12.2013 '!Q20</f>
        <v>2.33</v>
      </c>
    </row>
    <row r="21" spans="1:37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  <c r="AK21" s="8">
        <f>'ankeet 31.12.2013 '!O21+'ankeet 31.12.2013 '!Q21</f>
        <v>3.036</v>
      </c>
    </row>
    <row r="22" spans="1:37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  <c r="AK22" s="8">
        <f>'ankeet 31.12.2013 '!O22+'ankeet 31.12.2013 '!Q22</f>
        <v>2.3688000000000002</v>
      </c>
    </row>
    <row r="23" spans="1:37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  <c r="AK23" s="8">
        <f>'ankeet 31.12.2013 '!O23+'ankeet 31.12.2013 '!Q23</f>
        <v>2.1360000000000001</v>
      </c>
    </row>
    <row r="24" spans="1:37" x14ac:dyDescent="0.25">
      <c r="A24" s="12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  <c r="AK24" s="8">
        <f>'ankeet 31.12.2013 '!O24+'ankeet 31.12.2013 '!Q24</f>
        <v>2.39</v>
      </c>
    </row>
    <row r="25" spans="1:37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  <c r="AK25" s="8">
        <f>'ankeet 31.12.2013 '!O25+'ankeet 31.12.2013 '!Q25</f>
        <v>2.9939999999999998</v>
      </c>
    </row>
    <row r="26" spans="1:37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  <c r="AK26" s="8">
        <f>'ankeet 31.12.2013 '!O26+'ankeet 31.12.2013 '!Q26</f>
        <v>2.2080000000000002</v>
      </c>
    </row>
    <row r="27" spans="1:37" x14ac:dyDescent="0.25">
      <c r="A27" s="9" t="s">
        <v>81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v>0.74399999999999999</v>
      </c>
      <c r="N27" s="4"/>
      <c r="O27" s="4">
        <v>1.464</v>
      </c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8">(Q27+W27)/B27</f>
        <v>0.62302965535666577</v>
      </c>
      <c r="AH27" s="8">
        <f t="shared" ref="AH27:AH43" si="9">(T27+Z27)/E27</f>
        <v>1.221218548858982</v>
      </c>
      <c r="AI27" s="8">
        <f t="shared" ref="AI27:AI43" si="10">(R27+X27)/C27</f>
        <v>0.89567558472152109</v>
      </c>
      <c r="AJ27" s="8">
        <f t="shared" ref="AJ27:AJ43" si="11">(U27+V27+AA27+AB27)/(F27+G27)</f>
        <v>1.4802664508036163</v>
      </c>
      <c r="AK27" s="8">
        <f>'ankeet 31.12.2013 '!O27+'ankeet 31.12.2013 '!Q27</f>
        <v>1.9530000000000001</v>
      </c>
    </row>
    <row r="28" spans="1:37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8"/>
        <v>0.76399873769748139</v>
      </c>
      <c r="AH28" s="8">
        <f t="shared" si="9"/>
        <v>0.64499962748652739</v>
      </c>
      <c r="AI28" s="8">
        <f t="shared" si="10"/>
        <v>0.76400345399595515</v>
      </c>
      <c r="AJ28" s="8">
        <f t="shared" si="11"/>
        <v>0.64499891706945289</v>
      </c>
      <c r="AK28" s="8">
        <f>'ankeet 31.12.2013 '!O28+'ankeet 31.12.2013 '!Q28</f>
        <v>1.98</v>
      </c>
    </row>
    <row r="29" spans="1:37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8"/>
        <v>0.72615968478812642</v>
      </c>
      <c r="AH29" s="8">
        <f t="shared" si="9"/>
        <v>0.91472088969194165</v>
      </c>
      <c r="AI29" s="8">
        <f t="shared" si="10"/>
        <v>0.71665866739007955</v>
      </c>
      <c r="AJ29" s="8">
        <f t="shared" si="11"/>
        <v>0.93633352400462933</v>
      </c>
      <c r="AK29" s="8">
        <f>'ankeet 31.12.2013 '!O29+'ankeet 31.12.2013 '!Q29</f>
        <v>2.7359999999999998</v>
      </c>
    </row>
    <row r="30" spans="1:37" x14ac:dyDescent="0.25">
      <c r="A30" s="12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8"/>
        <v>1.1361670232202252</v>
      </c>
      <c r="AH30" s="8">
        <f t="shared" si="9"/>
        <v>1.1442430025445292</v>
      </c>
      <c r="AI30" s="8">
        <f t="shared" si="10"/>
        <v>1.2921573137074518</v>
      </c>
      <c r="AJ30" s="8">
        <f t="shared" si="11"/>
        <v>1.9963516839043864</v>
      </c>
      <c r="AK30" s="8">
        <f>'ankeet 31.12.2013 '!O30+'ankeet 31.12.2013 '!Q30</f>
        <v>1.6320000000000001</v>
      </c>
    </row>
    <row r="31" spans="1:37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8"/>
        <v>0.76098776051466765</v>
      </c>
      <c r="AH31" s="8">
        <f t="shared" si="9"/>
        <v>0.58309961193879967</v>
      </c>
      <c r="AI31" s="8">
        <f t="shared" si="10"/>
        <v>0.89000139840581727</v>
      </c>
      <c r="AJ31" s="8">
        <f t="shared" si="11"/>
        <v>0.85747002559612018</v>
      </c>
      <c r="AK31" s="8">
        <f>'ankeet 31.12.2013 '!O31+'ankeet 31.12.2013 '!Q31</f>
        <v>3.3719999999999999</v>
      </c>
    </row>
    <row r="32" spans="1:37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8"/>
        <v>0.91588165515316444</v>
      </c>
      <c r="AH32" s="8">
        <f t="shared" si="9"/>
        <v>1.3636522205823158</v>
      </c>
      <c r="AI32" s="8">
        <f t="shared" si="10"/>
        <v>1.540762331838565</v>
      </c>
      <c r="AJ32" s="8">
        <f t="shared" si="11"/>
        <v>2.2919541323690349</v>
      </c>
      <c r="AK32" s="8">
        <f>'ankeet 31.12.2013 '!O32+'ankeet 31.12.2013 '!Q32</f>
        <v>2.08</v>
      </c>
    </row>
    <row r="33" spans="1:37" x14ac:dyDescent="0.25">
      <c r="A33" s="12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8"/>
        <v>0.95</v>
      </c>
      <c r="AH33" s="8">
        <f t="shared" si="9"/>
        <v>0.78000585480093676</v>
      </c>
      <c r="AI33" s="8">
        <f t="shared" si="10"/>
        <v>2.122851919561243</v>
      </c>
      <c r="AJ33" s="8">
        <f t="shared" si="11"/>
        <v>1.4646207974980454</v>
      </c>
      <c r="AK33" s="8">
        <f>'ankeet 31.12.2013 '!O33+'ankeet 31.12.2013 '!Q33</f>
        <v>2.42</v>
      </c>
    </row>
    <row r="34" spans="1:37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8"/>
        <v>0.89198693402935159</v>
      </c>
      <c r="AH34" s="8">
        <f t="shared" si="9"/>
        <v>1.125046284051838</v>
      </c>
      <c r="AI34" s="8">
        <f t="shared" si="10"/>
        <v>1.0499937382592361</v>
      </c>
      <c r="AJ34" s="8">
        <f t="shared" si="11"/>
        <v>1.3250159948816378</v>
      </c>
      <c r="AK34" s="8">
        <f>'ankeet 31.12.2013 '!O34+'ankeet 31.12.2013 '!Q34</f>
        <v>1.8959999999999999</v>
      </c>
    </row>
    <row r="35" spans="1:37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8"/>
        <v>0.58041581642691309</v>
      </c>
      <c r="AH35" s="8">
        <f t="shared" si="9"/>
        <v>1.0000077174352295</v>
      </c>
      <c r="AI35" s="8">
        <f t="shared" si="10"/>
        <v>0.58043368497948133</v>
      </c>
      <c r="AJ35" s="8">
        <f t="shared" si="11"/>
        <v>1.3255250168251249</v>
      </c>
      <c r="AK35" s="8">
        <f>'ankeet 31.12.2013 '!O35+'ankeet 31.12.2013 '!Q35</f>
        <v>2.6760000000000002</v>
      </c>
    </row>
    <row r="36" spans="1:37" x14ac:dyDescent="0.25">
      <c r="A36" s="33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8"/>
        <v>0.70401046207497819</v>
      </c>
      <c r="AH36" s="8">
        <f t="shared" si="9"/>
        <v>1.3540235648032088</v>
      </c>
      <c r="AI36" s="8">
        <f t="shared" si="10"/>
        <v>0.70402829028290281</v>
      </c>
      <c r="AJ36" s="8">
        <f t="shared" si="11"/>
        <v>1.3539094650205763</v>
      </c>
      <c r="AK36" s="8">
        <f>'ankeet 31.12.2013 '!O36+'ankeet 31.12.2013 '!Q36</f>
        <v>2.46</v>
      </c>
    </row>
    <row r="37" spans="1:37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8"/>
        <v>0.79768577372009708</v>
      </c>
      <c r="AH37" s="8">
        <f t="shared" si="9"/>
        <v>0.90181023221093604</v>
      </c>
      <c r="AI37" s="8">
        <f t="shared" si="10"/>
        <v>0.95315272684254126</v>
      </c>
      <c r="AJ37" s="8">
        <f t="shared" si="11"/>
        <v>1.0535346012832263</v>
      </c>
      <c r="AK37" s="8">
        <f>'ankeet 31.12.2013 '!O37+'ankeet 31.12.2013 '!Q37</f>
        <v>2.2800000000000002</v>
      </c>
    </row>
    <row r="38" spans="1:37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8"/>
        <v>1.0076549220165065</v>
      </c>
      <c r="AH38" s="8">
        <f t="shared" si="9"/>
        <v>1.1770239741039215</v>
      </c>
      <c r="AI38" s="8">
        <f t="shared" si="10"/>
        <v>1.0085282298863867</v>
      </c>
      <c r="AJ38" s="8">
        <f t="shared" si="11"/>
        <v>1.1675336016402156</v>
      </c>
      <c r="AK38" s="8">
        <f>'ankeet 31.12.2013 '!O38+'ankeet 31.12.2013 '!Q38</f>
        <v>2.63</v>
      </c>
    </row>
    <row r="39" spans="1:37" x14ac:dyDescent="0.25">
      <c r="A39" s="12" t="s">
        <v>68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8"/>
        <v>0.87999913388043216</v>
      </c>
      <c r="AH39" s="8">
        <f t="shared" si="9"/>
        <v>1.9100051171379624</v>
      </c>
      <c r="AI39" s="8">
        <f t="shared" si="10"/>
        <v>0.88000873457801065</v>
      </c>
      <c r="AJ39" s="8">
        <f t="shared" si="11"/>
        <v>1.9100163378157597</v>
      </c>
      <c r="AK39" s="8">
        <f>'ankeet 31.12.2013 '!O39+'ankeet 31.12.2013 '!Q39</f>
        <v>3.3530999999999995</v>
      </c>
    </row>
    <row r="40" spans="1:37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8"/>
        <v>0.7730582524271844</v>
      </c>
      <c r="AH40" s="8">
        <f t="shared" si="9"/>
        <v>0.9519913367825773</v>
      </c>
      <c r="AI40" s="8">
        <f t="shared" si="10"/>
        <v>0.77325056433408579</v>
      </c>
      <c r="AJ40" s="8">
        <f t="shared" si="11"/>
        <v>0.97857675111773468</v>
      </c>
      <c r="AK40" s="8">
        <f>'ankeet 31.12.2013 '!O40+'ankeet 31.12.2013 '!Q40</f>
        <v>2.8319999999999999</v>
      </c>
    </row>
    <row r="41" spans="1:37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8">
        <f t="shared" si="8"/>
        <v>2.0729641693811081</v>
      </c>
      <c r="AH41" s="8">
        <f t="shared" si="9"/>
        <v>2.7898520084566596</v>
      </c>
      <c r="AI41" s="8">
        <f t="shared" si="10"/>
        <v>0.98036253776435045</v>
      </c>
      <c r="AJ41" s="8">
        <f t="shared" si="11"/>
        <v>1.7102392344497608</v>
      </c>
      <c r="AK41" s="8">
        <f>'ankeet 31.12.2013 '!O41+'ankeet 31.12.2013 '!Q41</f>
        <v>3.0960000000000001</v>
      </c>
    </row>
    <row r="42" spans="1:37" x14ac:dyDescent="0.25">
      <c r="A42" s="33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8"/>
        <v>1.2526459031823802</v>
      </c>
      <c r="AH42" s="8">
        <f t="shared" si="9"/>
        <v>1.8533815584036302</v>
      </c>
      <c r="AI42" s="8">
        <f t="shared" si="10"/>
        <v>1.629702444208289</v>
      </c>
      <c r="AJ42" s="8">
        <f t="shared" si="11"/>
        <v>1.8465690408648316</v>
      </c>
      <c r="AK42" s="8">
        <f>'ankeet 31.12.2013 '!O42+'ankeet 31.12.2013 '!Q42</f>
        <v>3.84</v>
      </c>
    </row>
    <row r="43" spans="1:37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8"/>
        <v>0.75755637294098832</v>
      </c>
      <c r="AH43" s="8">
        <f t="shared" si="9"/>
        <v>0.97603269856618735</v>
      </c>
      <c r="AI43" s="8">
        <f t="shared" si="10"/>
        <v>0.76044728434504794</v>
      </c>
      <c r="AJ43" s="8">
        <f t="shared" si="11"/>
        <v>1.2926315444776151</v>
      </c>
      <c r="AK43" s="8">
        <f>'ankeet 31.12.2013 '!O43+'ankeet 31.12.2013 '!Q43</f>
        <v>2.11</v>
      </c>
    </row>
    <row r="46" spans="1:37" x14ac:dyDescent="0.25">
      <c r="A46" s="11" t="s">
        <v>45</v>
      </c>
    </row>
    <row r="47" spans="1:37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zoomScaleNormal="100" workbookViewId="0">
      <pane xSplit="1" ySplit="3" topLeftCell="AO4" activePane="bottomRight" state="frozen"/>
      <selection pane="topRight" activeCell="B1" sqref="B1"/>
      <selection pane="bottomLeft" activeCell="A4" sqref="A4"/>
      <selection pane="bottomRight" activeCell="AQ34" sqref="AQ34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4" t="s">
        <v>64</v>
      </c>
    </row>
    <row r="2" spans="1:41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37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3"/>
    </row>
    <row r="3" spans="1:41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3" t="s">
        <v>65</v>
      </c>
    </row>
    <row r="4" spans="1:41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  <c r="AO4" s="8">
        <f>'ankeet 31.12.2013 '!AK4+'ankeet 31.12.2013 '!AL4</f>
        <v>2.9061659002434093</v>
      </c>
    </row>
    <row r="5" spans="1:41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'ankeet 31.12.2013 '!AK5+'ankeet 31.12.2013 '!AL5</f>
        <v>2.9796</v>
      </c>
    </row>
    <row r="6" spans="1:41" s="36" customFormat="1" x14ac:dyDescent="0.25">
      <c r="A6" s="33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'ankeet 31.12.2013 '!AK6+'ankeet 31.12.2013 '!AL6</f>
        <v>1.8822533704237858</v>
      </c>
    </row>
    <row r="7" spans="1:41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'ankeet 31.12.2013 '!AK7+'ankeet 31.12.2013 '!AL7</f>
        <v>2.2783859640726929</v>
      </c>
    </row>
    <row r="8" spans="1:41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  <c r="AO8" s="8">
        <f>'ankeet 31.12.2013 '!AK8+'ankeet 31.12.2013 '!AL8</f>
        <v>2.6160000000000001</v>
      </c>
    </row>
    <row r="9" spans="1:41" s="36" customFormat="1" x14ac:dyDescent="0.25">
      <c r="A9" s="33" t="s">
        <v>89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  <c r="AO9" s="8">
        <f>'ankeet 31.12.2013 '!AK9+'ankeet 31.12.2013 '!AL9</f>
        <v>2.4959999999999996</v>
      </c>
    </row>
    <row r="10" spans="1:41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  <c r="AO10" s="8">
        <f>'ankeet 31.12.2013 '!AK10+'ankeet 31.12.2013 '!AL10</f>
        <v>1.6951989618557772</v>
      </c>
    </row>
    <row r="11" spans="1:41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1.7523994811932551</v>
      </c>
      <c r="AO11" s="8">
        <f>'ankeet 31.12.2013 '!AK11+'ankeet 31.12.2013 '!AL11</f>
        <v>2.7359999999999998</v>
      </c>
    </row>
    <row r="12" spans="1:41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  <c r="AO12" s="8">
        <f>'ankeet 31.12.2013 '!AK12+'ankeet 31.12.2013 '!AL12</f>
        <v>2.88</v>
      </c>
    </row>
    <row r="13" spans="1:41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  <c r="AO13" s="8">
        <f>'ankeet 31.12.2013 '!AK13+'ankeet 31.12.2013 '!AL13</f>
        <v>2.94</v>
      </c>
    </row>
    <row r="14" spans="1:41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  <c r="AO14" s="8">
        <f>'ankeet 31.12.2013 '!AK14+'ankeet 31.12.2013 '!AL14</f>
        <v>2.4284947277373981</v>
      </c>
    </row>
    <row r="15" spans="1:41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  <c r="AO15" s="8">
        <f>'ankeet 31.12.2013 '!AK15+'ankeet 31.12.2013 '!AL15</f>
        <v>3.5933204775022958</v>
      </c>
    </row>
    <row r="16" spans="1:41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0.79187448988845555</v>
      </c>
      <c r="AO16" s="8">
        <f>'ankeet 31.12.2013 '!AK16+'ankeet 31.12.2013 '!AL16</f>
        <v>3.024</v>
      </c>
    </row>
    <row r="17" spans="1:41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  <c r="AO17" s="8">
        <f>'ankeet 31.12.2013 '!AK17+'ankeet 31.12.2013 '!AL17</f>
        <v>4.0173765446687373</v>
      </c>
    </row>
    <row r="18" spans="1:41" s="36" customFormat="1" x14ac:dyDescent="0.25">
      <c r="A18" s="33" t="s">
        <v>87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  <c r="AO18" s="8">
        <f>'ankeet 31.12.2013 '!AK18+'ankeet 31.12.2013 '!AL18</f>
        <v>3.8796498470384426</v>
      </c>
    </row>
    <row r="19" spans="1:41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/>
      <c r="AL19" s="8"/>
      <c r="AM19" s="8"/>
      <c r="AN19" s="8"/>
      <c r="AO19" s="8">
        <f>'ankeet 31.12.2013 '!AK19+'ankeet 31.12.2013 '!AL19</f>
        <v>3.0655977530478848</v>
      </c>
    </row>
    <row r="20" spans="1:41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  <c r="AO20" s="8">
        <f>'ankeet 31.12.2013 '!AK20+'ankeet 31.12.2013 '!AL20</f>
        <v>2.3279999999999998</v>
      </c>
    </row>
    <row r="21" spans="1:41" s="36" customFormat="1" x14ac:dyDescent="0.25">
      <c r="A21" s="12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  <c r="AO21" s="8">
        <f>'ankeet 31.12.2013 '!AK21+'ankeet 31.12.2013 '!AL21</f>
        <v>3.036</v>
      </c>
    </row>
    <row r="22" spans="1:41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  <c r="AO22" s="8">
        <f>'ankeet 31.12.2013 '!AK22+'ankeet 31.12.2013 '!AL22</f>
        <v>2.6227380620353591</v>
      </c>
    </row>
    <row r="23" spans="1:41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  <c r="AO23" s="8">
        <f>'ankeet 31.12.2013 '!AK23+'ankeet 31.12.2013 '!AL23</f>
        <v>2.1360000000000001</v>
      </c>
    </row>
    <row r="24" spans="1:41" s="36" customFormat="1" x14ac:dyDescent="0.25">
      <c r="A24" s="12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  <c r="AO24" s="8">
        <f>'ankeet 31.12.2013 '!AK24+'ankeet 31.12.2013 '!AL24</f>
        <v>2.3879999999999999</v>
      </c>
    </row>
    <row r="25" spans="1:41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  <c r="AO25" s="8">
        <f>'ankeet 31.12.2013 '!AK25+'ankeet 31.12.2013 '!AL25</f>
        <v>2.9939999999999998</v>
      </c>
    </row>
    <row r="26" spans="1:41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  <c r="AO26" s="8">
        <f>'ankeet 31.12.2013 '!AK26+'ankeet 31.12.2013 '!AL26</f>
        <v>2.2080000000000002</v>
      </c>
    </row>
    <row r="27" spans="1:41" s="36" customFormat="1" x14ac:dyDescent="0.25">
      <c r="A27" s="9" t="s">
        <v>81</v>
      </c>
      <c r="B27" s="34">
        <v>86.088999999999999</v>
      </c>
      <c r="C27" s="34">
        <v>29.715</v>
      </c>
      <c r="D27" s="34">
        <v>1.278</v>
      </c>
      <c r="E27" s="34">
        <v>83.031999999999996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35">
        <f t="shared" ref="AK27:AK43" si="11">(Q27+W27)/B27</f>
        <v>0.62302965535666577</v>
      </c>
      <c r="AL27" s="35">
        <f t="shared" ref="AL27:AL43" si="12">(T27+Z27)/E27</f>
        <v>1.2065107428461317</v>
      </c>
      <c r="AM27" s="35">
        <f t="shared" ref="AM27:AM43" si="13">(R27+X27)/C27</f>
        <v>0.89567558472152109</v>
      </c>
      <c r="AN27" s="35">
        <f t="shared" ref="AN27:AN43" si="14">(U27+V27+AA27+AB27)/(F27+G27)</f>
        <v>1.4802664508036163</v>
      </c>
      <c r="AO27" s="8">
        <f>'ankeet 31.12.2013 '!AK27+'ankeet 31.12.2013 '!AL27</f>
        <v>1.9536</v>
      </c>
    </row>
    <row r="28" spans="1:41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0.76399873769748139</v>
      </c>
      <c r="AL28" s="8">
        <f t="shared" si="12"/>
        <v>0.64499962748652739</v>
      </c>
      <c r="AM28" s="8">
        <f t="shared" si="13"/>
        <v>0.76400345399595515</v>
      </c>
      <c r="AN28" s="8">
        <f t="shared" si="14"/>
        <v>0.64499891706945289</v>
      </c>
      <c r="AO28" s="8">
        <f>'ankeet 31.12.2013 '!AK28+'ankeet 31.12.2013 '!AL28</f>
        <v>1.98</v>
      </c>
    </row>
    <row r="29" spans="1:41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0.72615968478812642</v>
      </c>
      <c r="AL29" s="8">
        <f t="shared" si="12"/>
        <v>0.91472088969194165</v>
      </c>
      <c r="AM29" s="8">
        <f t="shared" si="13"/>
        <v>0.71665866739007955</v>
      </c>
      <c r="AN29" s="8">
        <f t="shared" si="14"/>
        <v>0.93633352400462933</v>
      </c>
      <c r="AO29" s="8">
        <f>'ankeet 31.12.2013 '!AK29+'ankeet 31.12.2013 '!AL29</f>
        <v>2.7359999999999998</v>
      </c>
    </row>
    <row r="30" spans="1:41" s="36" customFormat="1" x14ac:dyDescent="0.25">
      <c r="A30" s="12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35">
        <f t="shared" si="11"/>
        <v>1.1361670232202252</v>
      </c>
      <c r="AL30" s="35">
        <f t="shared" si="12"/>
        <v>1.1442430025445292</v>
      </c>
      <c r="AM30" s="35">
        <f t="shared" si="13"/>
        <v>1.2921573137074518</v>
      </c>
      <c r="AN30" s="35">
        <f t="shared" si="14"/>
        <v>1.9963516839043864</v>
      </c>
      <c r="AO30" s="8">
        <f>'ankeet 31.12.2013 '!AK30+'ankeet 31.12.2013 '!AL30</f>
        <v>1.6319999999999999</v>
      </c>
    </row>
    <row r="31" spans="1:41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0.76098776051466765</v>
      </c>
      <c r="AL31" s="8">
        <f t="shared" si="12"/>
        <v>0.58309961193879967</v>
      </c>
      <c r="AM31" s="8">
        <f t="shared" si="13"/>
        <v>0.89000139840581727</v>
      </c>
      <c r="AN31" s="8">
        <f t="shared" si="14"/>
        <v>0.85747002559612018</v>
      </c>
      <c r="AO31" s="8">
        <f>'ankeet 31.12.2013 '!AK31+'ankeet 31.12.2013 '!AL31</f>
        <v>3.3719999999999999</v>
      </c>
    </row>
    <row r="32" spans="1:41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0.91588165515316444</v>
      </c>
      <c r="AL32" s="8">
        <f t="shared" si="12"/>
        <v>1.3636522205823158</v>
      </c>
      <c r="AM32" s="8">
        <f t="shared" si="13"/>
        <v>1.540762331838565</v>
      </c>
      <c r="AN32" s="8">
        <f t="shared" si="14"/>
        <v>2.2919541323690349</v>
      </c>
      <c r="AO32" s="8">
        <f>'ankeet 31.12.2013 '!AK32+'ankeet 31.12.2013 '!AL32</f>
        <v>2.0759999999999996</v>
      </c>
    </row>
    <row r="33" spans="1:41" s="36" customFormat="1" x14ac:dyDescent="0.25">
      <c r="A33" s="12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35">
        <f t="shared" si="11"/>
        <v>0.95</v>
      </c>
      <c r="AL33" s="35">
        <f t="shared" si="12"/>
        <v>0.78000585480093676</v>
      </c>
      <c r="AM33" s="35">
        <f t="shared" si="13"/>
        <v>2.122851919561243</v>
      </c>
      <c r="AN33" s="35">
        <f t="shared" si="14"/>
        <v>1.4646207974980454</v>
      </c>
      <c r="AO33" s="8">
        <f>'ankeet 31.12.2013 '!AK33+'ankeet 31.12.2013 '!AL33</f>
        <v>2.4239999999999999</v>
      </c>
    </row>
    <row r="34" spans="1:41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0.89198693402935159</v>
      </c>
      <c r="AL34" s="8">
        <f t="shared" si="12"/>
        <v>1.125046284051838</v>
      </c>
      <c r="AM34" s="8">
        <f t="shared" si="13"/>
        <v>1.0499937382592361</v>
      </c>
      <c r="AN34" s="8">
        <f t="shared" si="14"/>
        <v>1.3250159948816378</v>
      </c>
      <c r="AO34" s="8">
        <f>'ankeet 31.12.2013 '!AK34+'ankeet 31.12.2013 '!AL34</f>
        <v>1.8959999999999999</v>
      </c>
    </row>
    <row r="35" spans="1:41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0.58041581642691309</v>
      </c>
      <c r="AL35" s="8">
        <f t="shared" si="12"/>
        <v>1.0000077174352295</v>
      </c>
      <c r="AM35" s="8">
        <f t="shared" si="13"/>
        <v>0.58043368497948133</v>
      </c>
      <c r="AN35" s="8">
        <f t="shared" si="14"/>
        <v>1.3255250168251249</v>
      </c>
      <c r="AO35" s="8">
        <f>'ankeet 31.12.2013 '!AK35+'ankeet 31.12.2013 '!AL35</f>
        <v>2.8327359964237919</v>
      </c>
    </row>
    <row r="36" spans="1:41" s="36" customFormat="1" x14ac:dyDescent="0.25">
      <c r="A36" s="33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35">
        <f t="shared" si="11"/>
        <v>0.70401046207497819</v>
      </c>
      <c r="AL36" s="35">
        <f t="shared" si="12"/>
        <v>1.3540235648032088</v>
      </c>
      <c r="AM36" s="35">
        <f t="shared" si="13"/>
        <v>0.70402829028290281</v>
      </c>
      <c r="AN36" s="35">
        <f t="shared" si="14"/>
        <v>1.3539094650205763</v>
      </c>
      <c r="AO36" s="8">
        <f>'ankeet 31.12.2013 '!AK36+'ankeet 31.12.2013 '!AL36</f>
        <v>2.4695999999999998</v>
      </c>
    </row>
    <row r="37" spans="1:41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0.79768577372009708</v>
      </c>
      <c r="AL37" s="8">
        <f t="shared" si="12"/>
        <v>0.90181023221093604</v>
      </c>
      <c r="AM37" s="8">
        <f t="shared" si="13"/>
        <v>0.95315272684254126</v>
      </c>
      <c r="AN37" s="8">
        <f t="shared" si="14"/>
        <v>1.0535346012832263</v>
      </c>
      <c r="AO37" s="8">
        <f>'ankeet 31.12.2013 '!AK37+'ankeet 31.12.2013 '!AL37</f>
        <v>2.2800000000000002</v>
      </c>
    </row>
    <row r="38" spans="1:41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1.0076549220165065</v>
      </c>
      <c r="AL38" s="8">
        <f t="shared" si="12"/>
        <v>1.1770239741039215</v>
      </c>
      <c r="AM38" s="8">
        <f t="shared" si="13"/>
        <v>1.0085282298863867</v>
      </c>
      <c r="AN38" s="8">
        <f t="shared" si="14"/>
        <v>1.1675336016402156</v>
      </c>
      <c r="AO38" s="8">
        <f>'ankeet 31.12.2013 '!AK38+'ankeet 31.12.2013 '!AL38</f>
        <v>2.6280000000000001</v>
      </c>
    </row>
    <row r="39" spans="1:41" s="36" customFormat="1" x14ac:dyDescent="0.25">
      <c r="A39" s="12" t="s">
        <v>68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35">
        <f t="shared" si="11"/>
        <v>0.87999913388043216</v>
      </c>
      <c r="AL39" s="35">
        <f t="shared" si="12"/>
        <v>1.9100051171379624</v>
      </c>
      <c r="AM39" s="35">
        <f t="shared" si="13"/>
        <v>0.88000873457801065</v>
      </c>
      <c r="AN39" s="35">
        <f t="shared" si="14"/>
        <v>1.9100163378157597</v>
      </c>
      <c r="AO39" s="8">
        <f>'ankeet 31.12.2013 '!AK39+'ankeet 31.12.2013 '!AL39</f>
        <v>3.3479999999999999</v>
      </c>
    </row>
    <row r="40" spans="1:41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0.7730582524271844</v>
      </c>
      <c r="AL40" s="8">
        <f t="shared" si="12"/>
        <v>0.9519913367825773</v>
      </c>
      <c r="AM40" s="8">
        <f t="shared" si="13"/>
        <v>0.77325056433408579</v>
      </c>
      <c r="AN40" s="8">
        <f t="shared" si="14"/>
        <v>0.97857675111773468</v>
      </c>
      <c r="AO40" s="8">
        <f>'ankeet 31.12.2013 '!AK40+'ankeet 31.12.2013 '!AL40</f>
        <v>2.8319999999999999</v>
      </c>
    </row>
    <row r="41" spans="1:41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2.0729641693811081</v>
      </c>
      <c r="AL41" s="8">
        <f t="shared" si="12"/>
        <v>2.7898520084566596</v>
      </c>
      <c r="AM41" s="8">
        <f t="shared" si="13"/>
        <v>0.98036253776435045</v>
      </c>
      <c r="AN41" s="8">
        <f t="shared" si="14"/>
        <v>1.7102392344497608</v>
      </c>
      <c r="AO41" s="8">
        <f>'ankeet 31.12.2013 '!AK41+'ankeet 31.12.2013 '!AL41</f>
        <v>5.1321144592018326</v>
      </c>
    </row>
    <row r="42" spans="1:41" s="36" customFormat="1" x14ac:dyDescent="0.25">
      <c r="A42" s="33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35">
        <f t="shared" si="11"/>
        <v>1.2526459031823802</v>
      </c>
      <c r="AL42" s="35">
        <f t="shared" si="12"/>
        <v>1.8533815584036302</v>
      </c>
      <c r="AM42" s="35">
        <f t="shared" si="13"/>
        <v>1.629702444208289</v>
      </c>
      <c r="AN42" s="35">
        <f t="shared" si="14"/>
        <v>1.8465690408648316</v>
      </c>
      <c r="AO42" s="8">
        <f>'ankeet 31.12.2013 '!AK42+'ankeet 31.12.2013 '!AL42</f>
        <v>3.84</v>
      </c>
    </row>
    <row r="43" spans="1:41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0.75755637294098832</v>
      </c>
      <c r="AL43" s="8">
        <f t="shared" si="12"/>
        <v>0.97603269856618735</v>
      </c>
      <c r="AM43" s="8">
        <f t="shared" si="13"/>
        <v>0.76044728434504794</v>
      </c>
      <c r="AN43" s="8">
        <f t="shared" si="14"/>
        <v>1.2926315444776151</v>
      </c>
      <c r="AO43" s="8">
        <f>'ankeet 31.12.2013 '!AK43+'ankeet 31.12.2013 '!AL43</f>
        <v>2.1048</v>
      </c>
    </row>
    <row r="46" spans="1:41" x14ac:dyDescent="0.25">
      <c r="A46" s="11" t="s">
        <v>45</v>
      </c>
    </row>
    <row r="47" spans="1:41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J7" activePane="bottomRight" state="frozen"/>
      <selection pane="topRight" activeCell="B1" sqref="B1"/>
      <selection pane="bottomLeft" activeCell="A4" sqref="A4"/>
      <selection pane="bottomRight" activeCell="AK28" sqref="AK28"/>
    </sheetView>
  </sheetViews>
  <sheetFormatPr defaultRowHeight="15" x14ac:dyDescent="0.25"/>
  <cols>
    <col min="1" max="1" width="25.42578125" style="11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60" t="s">
        <v>0</v>
      </c>
      <c r="C2" s="61"/>
      <c r="D2" s="62"/>
      <c r="E2" s="60" t="s">
        <v>4</v>
      </c>
      <c r="F2" s="61"/>
      <c r="G2" s="61"/>
      <c r="H2" s="16"/>
      <c r="J2" s="2" t="s">
        <v>6</v>
      </c>
      <c r="L2" s="4" t="s">
        <v>7</v>
      </c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63" t="s">
        <v>12</v>
      </c>
      <c r="AA2" s="64"/>
      <c r="AB2" s="65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v>41639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7">
        <f>'ankeet 31.12.2013 '!L4</f>
        <v>1.02</v>
      </c>
      <c r="K4" s="7">
        <v>2.1800000000000002</v>
      </c>
      <c r="L4" s="7">
        <f>'ankeet 31.12.2013 '!N4</f>
        <v>1.3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5" si="0">(Q4+W4)/B4</f>
        <v>1.3378944945866438</v>
      </c>
      <c r="AH4" s="15">
        <f t="shared" ref="AH4:AH25" si="1">(T4+Z4)/E4</f>
        <v>2.1815022088343299</v>
      </c>
      <c r="AI4" s="15">
        <f t="shared" ref="AI4:AI25" si="2">(R4+X4)/C4</f>
        <v>2.0532136351808479</v>
      </c>
      <c r="AJ4" s="15">
        <f t="shared" ref="AJ4:AJ25" si="3">(U4+V4+AA4+AB4)/(F4+G4)</f>
        <v>3.0793226931744515</v>
      </c>
    </row>
    <row r="5" spans="1:36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7">
        <f>'ankeet 31.12.2013 '!L5</f>
        <v>1.2809999999999999</v>
      </c>
      <c r="K5" s="7">
        <v>2.1800000000000002</v>
      </c>
      <c r="L5" s="7">
        <f>'ankeet 31.12.2013 '!N5</f>
        <v>1.5669999999999999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3" si="4">W5/B5</f>
        <v>0</v>
      </c>
      <c r="AD5">
        <f t="shared" ref="AD5:AD43" si="5">Z5/E5</f>
        <v>0</v>
      </c>
      <c r="AE5">
        <f t="shared" ref="AE5:AE43" si="6">(X5+Y5)/(C5+D5)</f>
        <v>0</v>
      </c>
      <c r="AF5">
        <f t="shared" ref="AF5:AF43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hidden="1" x14ac:dyDescent="0.25">
      <c r="A6" s="33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7">
        <f>'ankeet 31.12.2013 '!L6</f>
        <v>0</v>
      </c>
      <c r="K6" s="7">
        <v>2.1800000000000002</v>
      </c>
      <c r="L6" s="7">
        <f>'ankeet 31.12.2013 '!N6</f>
        <v>0</v>
      </c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'ankeet 31.12.2013 '!L7</f>
        <v>0.80158808497570699</v>
      </c>
      <c r="K7" s="7">
        <v>2.1800000000000002</v>
      </c>
      <c r="L7" s="7">
        <f>'ankeet 31.12.2013 '!N7</f>
        <v>1.5855567017560313</v>
      </c>
      <c r="M7" s="8">
        <f>I7*1.2</f>
        <v>0.95910406086235145</v>
      </c>
      <c r="N7" s="8">
        <f>J7*1.2</f>
        <v>0.96190570197084835</v>
      </c>
      <c r="O7" s="8">
        <f>K7*1.2</f>
        <v>2.6160000000000001</v>
      </c>
      <c r="P7" s="8">
        <f>L7*1.2</f>
        <v>1.9026680421072375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7">
        <f>'ankeet 31.12.2013 '!L8</f>
        <v>1.05</v>
      </c>
      <c r="K8" s="7">
        <v>2.1800000000000002</v>
      </c>
      <c r="L8" s="7">
        <f>'ankeet 31.12.2013 '!N8</f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15">
        <f t="shared" si="0"/>
        <v>0.88003251834997398</v>
      </c>
      <c r="AH8" s="15">
        <f t="shared" si="1"/>
        <v>1.2995790594155217</v>
      </c>
      <c r="AI8" s="15">
        <f t="shared" si="2"/>
        <v>1.0519376194565246</v>
      </c>
      <c r="AJ8" s="15">
        <f t="shared" si="3"/>
        <v>1.5630771489392941</v>
      </c>
    </row>
    <row r="9" spans="1:36" x14ac:dyDescent="0.25">
      <c r="A9" s="33" t="s">
        <v>89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7">
        <f>'ankeet 31.12.2013 '!L9</f>
        <v>0.95</v>
      </c>
      <c r="K9" s="7">
        <v>2.1800000000000002</v>
      </c>
      <c r="L9" s="7">
        <f>'ankeet 31.12.2013 '!N9</f>
        <v>1.1299999999999999</v>
      </c>
      <c r="M9" s="4">
        <v>1.1399999999999999</v>
      </c>
      <c r="N9" s="4">
        <v>1.1399999999999999</v>
      </c>
      <c r="O9" s="4">
        <v>1.36</v>
      </c>
      <c r="P9" s="13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3">
        <v>9.2550000000000008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0.72976541867329492</v>
      </c>
      <c r="AH9" s="15">
        <f t="shared" si="1"/>
        <v>1.2112785459064781</v>
      </c>
      <c r="AI9" s="15">
        <f t="shared" si="2"/>
        <v>0.90068069306930687</v>
      </c>
      <c r="AJ9" s="15">
        <f t="shared" si="3"/>
        <v>3.9637995049504946</v>
      </c>
    </row>
    <row r="10" spans="1:36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7">
        <f>'ankeet 31.12.2013 '!L10</f>
        <v>0.72</v>
      </c>
      <c r="K10" s="7">
        <v>2.1800000000000002</v>
      </c>
      <c r="L10" s="7">
        <f>'ankeet 31.12.2013 '!N10</f>
        <v>0.85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15">
        <f t="shared" si="0"/>
        <v>0.61889388411085056</v>
      </c>
      <c r="AH10" s="15">
        <f t="shared" si="1"/>
        <v>0.79558602983379723</v>
      </c>
      <c r="AI10" s="15">
        <f t="shared" si="2"/>
        <v>0.81573140314685566</v>
      </c>
      <c r="AJ10" s="15">
        <f t="shared" si="3"/>
        <v>0.84199271802577591</v>
      </c>
    </row>
    <row r="11" spans="1:36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7">
        <f>'ankeet 31.12.2013 '!L11</f>
        <v>0.98</v>
      </c>
      <c r="K11" s="7">
        <v>2.1800000000000002</v>
      </c>
      <c r="L11" s="7">
        <f>'ankeet 31.12.2013 '!N11</f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15">
        <f t="shared" si="0"/>
        <v>0.97989817704056492</v>
      </c>
      <c r="AH11" s="15">
        <f t="shared" si="1"/>
        <v>1.299988393108823</v>
      </c>
      <c r="AI11" s="15">
        <f t="shared" si="2"/>
        <v>0.98074142916150364</v>
      </c>
      <c r="AJ11" s="15">
        <f t="shared" si="3"/>
        <v>1.7523994811932551</v>
      </c>
    </row>
    <row r="12" spans="1:36" x14ac:dyDescent="0.25">
      <c r="A12" s="33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7">
        <f>'ankeet 31.12.2013 '!L12</f>
        <v>0.8</v>
      </c>
      <c r="K12" s="7">
        <v>2.1800000000000002</v>
      </c>
      <c r="L12" s="7">
        <f>'ankeet 31.12.2013 '!N12</f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0.69999728798850114</v>
      </c>
      <c r="AH12" s="15">
        <f t="shared" si="1"/>
        <v>1.4699969707818137</v>
      </c>
      <c r="AI12" s="15">
        <f t="shared" si="2"/>
        <v>0.70003393281303028</v>
      </c>
      <c r="AJ12" s="15">
        <f t="shared" si="3"/>
        <v>1.470012706480305</v>
      </c>
    </row>
    <row r="13" spans="1:36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7">
        <f>'ankeet 31.12.2013 '!L13</f>
        <v>1.21</v>
      </c>
      <c r="K13" s="7">
        <v>2.1800000000000002</v>
      </c>
      <c r="L13" s="7">
        <f>'ankeet 31.12.2013 '!N13</f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1.1520338946782789</v>
      </c>
      <c r="AH13" s="15">
        <f t="shared" si="1"/>
        <v>1.3016703656114941</v>
      </c>
      <c r="AI13" s="15">
        <f t="shared" si="2"/>
        <v>1.2099607267705321</v>
      </c>
      <c r="AJ13" s="15">
        <f t="shared" si="3"/>
        <v>1.3286790266512165</v>
      </c>
    </row>
    <row r="14" spans="1:36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7">
        <f>'ankeet 31.12.2013 '!L14</f>
        <v>0.88</v>
      </c>
      <c r="K14" s="7">
        <v>2.1800000000000002</v>
      </c>
      <c r="L14" s="7">
        <f>'ankeet 31.12.2013 '!N14</f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>
        <f t="shared" si="4"/>
        <v>0.11849604637715984</v>
      </c>
      <c r="AD14">
        <f t="shared" si="5"/>
        <v>0.11882713454940048</v>
      </c>
      <c r="AE14">
        <f t="shared" si="6"/>
        <v>7.8722718617255022E-2</v>
      </c>
      <c r="AF14">
        <f t="shared" si="7"/>
        <v>6.5533099571828804E-2</v>
      </c>
      <c r="AG14" s="15">
        <f t="shared" si="0"/>
        <v>0.99849814896860367</v>
      </c>
      <c r="AH14" s="15">
        <f t="shared" si="1"/>
        <v>1.0288065780725819</v>
      </c>
      <c r="AI14" s="15">
        <f t="shared" si="2"/>
        <v>0.95872857770616671</v>
      </c>
      <c r="AJ14" s="15">
        <f t="shared" si="3"/>
        <v>0.97554666713653904</v>
      </c>
    </row>
    <row r="15" spans="1:36" x14ac:dyDescent="0.25">
      <c r="A15" s="33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7">
        <f>'ankeet 31.12.2013 '!L15</f>
        <v>1.68</v>
      </c>
      <c r="K15" s="7">
        <v>2.1800000000000002</v>
      </c>
      <c r="L15" s="7">
        <f>'ankeet 31.12.2013 '!N15</f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>
        <f t="shared" si="4"/>
        <v>0.15870462046204623</v>
      </c>
      <c r="AD15">
        <f t="shared" si="5"/>
        <v>0</v>
      </c>
      <c r="AE15">
        <f t="shared" si="6"/>
        <v>5.0186942766752951E-2</v>
      </c>
      <c r="AF15">
        <f t="shared" si="7"/>
        <v>0</v>
      </c>
      <c r="AG15" s="15">
        <f t="shared" si="0"/>
        <v>1.2987004950495051</v>
      </c>
      <c r="AH15" s="15">
        <f t="shared" si="1"/>
        <v>1.6800059823946671</v>
      </c>
      <c r="AI15" s="15">
        <f t="shared" si="2"/>
        <v>1.7280127925570579</v>
      </c>
      <c r="AJ15" s="15">
        <f t="shared" si="3"/>
        <v>2.7099811676082863</v>
      </c>
    </row>
    <row r="16" spans="1:36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7">
        <f>'ankeet 31.12.2013 '!L16</f>
        <v>1.06</v>
      </c>
      <c r="K16" s="7">
        <v>2.1800000000000002</v>
      </c>
      <c r="L16" s="7">
        <f>'ankeet 31.12.2013 '!N16</f>
        <v>1.97</v>
      </c>
      <c r="M16" s="4"/>
      <c r="N16" s="4"/>
      <c r="O16" s="4"/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>
        <f t="shared" si="4"/>
        <v>6.9620980531868437E-2</v>
      </c>
      <c r="AD16">
        <f t="shared" si="5"/>
        <v>3.5452454816255349E-2</v>
      </c>
      <c r="AE16">
        <f t="shared" si="6"/>
        <v>6.6647452986526398E-2</v>
      </c>
      <c r="AF16">
        <f t="shared" si="7"/>
        <v>0</v>
      </c>
      <c r="AG16" s="15">
        <f t="shared" si="0"/>
        <v>0.51169926678465538</v>
      </c>
      <c r="AH16" s="15">
        <f t="shared" si="1"/>
        <v>1.0327977651216991</v>
      </c>
      <c r="AI16" s="15">
        <f t="shared" si="2"/>
        <v>0.87509244802366659</v>
      </c>
      <c r="AJ16" s="15">
        <f t="shared" si="3"/>
        <v>0.79187448988845555</v>
      </c>
    </row>
    <row r="17" spans="1:36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7">
        <f>'ankeet 31.12.2013 '!L17</f>
        <v>1</v>
      </c>
      <c r="K17" s="7">
        <v>2.1800000000000002</v>
      </c>
      <c r="L17" s="7">
        <f>'ankeet 31.12.2013 '!N17</f>
        <v>2.08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 s="15">
        <f t="shared" si="0"/>
        <v>0.87942701671976364</v>
      </c>
      <c r="AH17" s="15">
        <f t="shared" si="1"/>
        <v>1.639238711141366</v>
      </c>
      <c r="AI17" s="15">
        <f t="shared" si="2"/>
        <v>1.0438565051643804</v>
      </c>
      <c r="AJ17" s="15">
        <f t="shared" si="3"/>
        <v>1.8885325850953669</v>
      </c>
    </row>
    <row r="18" spans="1:36" x14ac:dyDescent="0.25">
      <c r="A18" s="33" t="s">
        <v>87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7">
        <f>'ankeet 31.12.2013 '!L18</f>
        <v>1.4</v>
      </c>
      <c r="K18" s="7">
        <v>2.1800000000000002</v>
      </c>
      <c r="L18" s="7">
        <f>'ankeet 31.12.2013 '!N18</f>
        <v>1.75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>
        <f t="shared" si="4"/>
        <v>0.54089526292916124</v>
      </c>
      <c r="AD18">
        <f t="shared" si="5"/>
        <v>0.1528042328042328</v>
      </c>
      <c r="AE18">
        <f t="shared" si="6"/>
        <v>2.5260955687609891E-2</v>
      </c>
      <c r="AF18">
        <f t="shared" si="7"/>
        <v>0.16324062877871826</v>
      </c>
      <c r="AG18" s="15">
        <f t="shared" si="0"/>
        <v>1.5241199478487613</v>
      </c>
      <c r="AH18" s="15">
        <f t="shared" si="1"/>
        <v>2.2328042328042326</v>
      </c>
      <c r="AI18" s="15">
        <f t="shared" si="2"/>
        <v>1.0035387594311278</v>
      </c>
      <c r="AJ18" s="15">
        <f t="shared" si="3"/>
        <v>2.2432331876104548</v>
      </c>
    </row>
    <row r="19" spans="1:36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7">
        <f>'ankeet 31.12.2013 '!L19</f>
        <v>0.94208393612571906</v>
      </c>
      <c r="K19" s="7">
        <v>2.1800000000000002</v>
      </c>
      <c r="L19" s="7">
        <f>'ankeet 31.12.2013 '!N19</f>
        <v>2.1554533217116836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G19" s="15"/>
      <c r="AH19" s="15"/>
      <c r="AI19" s="15"/>
      <c r="AJ19" s="15"/>
    </row>
    <row r="20" spans="1:36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'ankeet 31.12.2013 '!L20</f>
        <v>0.8</v>
      </c>
      <c r="K20" s="7">
        <v>2.1800000000000002</v>
      </c>
      <c r="L20" s="7">
        <f>'ankeet 31.12.2013 '!N20</f>
        <v>1.1399999999999999</v>
      </c>
      <c r="M20" s="8">
        <f>I20*1.2</f>
        <v>1.0533287438244108</v>
      </c>
      <c r="N20" s="8">
        <f>J20*1.2</f>
        <v>0.96</v>
      </c>
      <c r="O20" s="8">
        <f>K20*1.2</f>
        <v>2.6160000000000001</v>
      </c>
      <c r="P20" s="8">
        <f>L20*1.2</f>
        <v>1.3679999999999999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15">
        <f t="shared" si="0"/>
        <v>0.88369138252207025</v>
      </c>
      <c r="AH20" s="15">
        <f t="shared" si="1"/>
        <v>1.6710127549342522</v>
      </c>
      <c r="AI20" s="15">
        <f t="shared" si="2"/>
        <v>0.94171776930670958</v>
      </c>
      <c r="AJ20" s="15">
        <f t="shared" si="3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7">
        <f>'ankeet 31.12.2013 '!L21</f>
        <v>1.1100000000000001</v>
      </c>
      <c r="K21" s="7">
        <v>2.1800000000000002</v>
      </c>
      <c r="L21" s="7">
        <f>'ankeet 31.12.2013 '!N21</f>
        <v>1.42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 s="15">
        <f t="shared" si="0"/>
        <v>0.76225327123530717</v>
      </c>
      <c r="AH21" s="15">
        <f t="shared" si="1"/>
        <v>1.0803619386026526</v>
      </c>
      <c r="AI21" s="15">
        <f t="shared" si="2"/>
        <v>0.9160878332959892</v>
      </c>
      <c r="AJ21" s="15">
        <f t="shared" si="3"/>
        <v>1.621903520208605</v>
      </c>
    </row>
    <row r="22" spans="1:36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7">
        <f>'ankeet 31.12.2013 '!L22</f>
        <v>0.76200000000000001</v>
      </c>
      <c r="K22" s="7">
        <v>2.1800000000000002</v>
      </c>
      <c r="L22" s="7">
        <f>'ankeet 31.12.2013 '!N22</f>
        <v>1.6990000000000001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15">
        <f t="shared" si="0"/>
        <v>1.0845812438757276</v>
      </c>
      <c r="AH22" s="15">
        <f t="shared" si="1"/>
        <v>1.373533830622842</v>
      </c>
      <c r="AI22" s="15">
        <f t="shared" si="2"/>
        <v>1.080019864260884</v>
      </c>
      <c r="AJ22" s="15">
        <f t="shared" si="3"/>
        <v>1.3716961563845502</v>
      </c>
    </row>
    <row r="23" spans="1:36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7">
        <f>'ankeet 31.12.2013 '!L23</f>
        <v>1.28</v>
      </c>
      <c r="K23" s="7">
        <v>2.1800000000000002</v>
      </c>
      <c r="L23" s="7">
        <f>'ankeet 31.12.2013 '!N23</f>
        <v>1.28</v>
      </c>
      <c r="M23" s="7">
        <f>I23*1.2</f>
        <v>0.91439999999999999</v>
      </c>
      <c r="N23" s="7">
        <f>J23*1.2</f>
        <v>1.536</v>
      </c>
      <c r="O23" s="7">
        <f>K23*1.2</f>
        <v>2.6160000000000001</v>
      </c>
      <c r="P23" s="7">
        <f>L23*1.2</f>
        <v>1.536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>
        <f t="shared" si="4"/>
        <v>0.10616369895976012</v>
      </c>
      <c r="AD23">
        <f t="shared" si="5"/>
        <v>0.10538616644262495</v>
      </c>
      <c r="AE23">
        <f t="shared" si="6"/>
        <v>0.17103031745559491</v>
      </c>
      <c r="AF23">
        <f t="shared" si="7"/>
        <v>0.16326458289035367</v>
      </c>
      <c r="AG23" s="15">
        <f t="shared" si="0"/>
        <v>0.867745159737904</v>
      </c>
      <c r="AH23" s="15">
        <f t="shared" si="1"/>
        <v>1.3183505438103387</v>
      </c>
      <c r="AI23" s="15">
        <f t="shared" si="2"/>
        <v>0.93286424087352371</v>
      </c>
      <c r="AJ23" s="15">
        <f t="shared" si="3"/>
        <v>1.8613296477425756</v>
      </c>
    </row>
    <row r="24" spans="1:36" x14ac:dyDescent="0.25">
      <c r="A24" s="12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7">
        <f>'ankeet 31.12.2013 '!L24</f>
        <v>0.75</v>
      </c>
      <c r="K24" s="7">
        <v>2.1800000000000002</v>
      </c>
      <c r="L24" s="7">
        <f>'ankeet 31.12.2013 '!N24</f>
        <v>1.24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0.88999817651349378</v>
      </c>
      <c r="AH24" s="15">
        <f t="shared" si="1"/>
        <v>0.8942359891425834</v>
      </c>
      <c r="AI24" s="15">
        <f t="shared" si="2"/>
        <v>1.2799895914650012</v>
      </c>
      <c r="AJ24" s="15">
        <f t="shared" si="3"/>
        <v>1.469523117889131</v>
      </c>
    </row>
    <row r="25" spans="1:36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7">
        <f>'ankeet 31.12.2013 '!L25</f>
        <v>1.258</v>
      </c>
      <c r="K25" s="7">
        <v>2.1800000000000002</v>
      </c>
      <c r="L25" s="7">
        <f>'ankeet 31.12.2013 '!N25</f>
        <v>1.4710000000000001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15">
        <f t="shared" si="0"/>
        <v>0.75615624673314896</v>
      </c>
      <c r="AH25" s="15">
        <f t="shared" si="1"/>
        <v>1.2315762399589876</v>
      </c>
      <c r="AI25" s="15">
        <f t="shared" si="2"/>
        <v>0.65771646125267458</v>
      </c>
      <c r="AJ25" s="15">
        <f t="shared" si="3"/>
        <v>1.1102469659745284</v>
      </c>
    </row>
    <row r="26" spans="1:36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7">
        <f>'ankeet 31.12.2013 '!L26</f>
        <v>0.9</v>
      </c>
      <c r="K26" s="7">
        <v>2.1800000000000002</v>
      </c>
      <c r="L26" s="7">
        <f>'ankeet 31.12.2013 '!N26</f>
        <v>1.38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>(Q26+W26)/B26</f>
        <v>0.94997561885093085</v>
      </c>
      <c r="AH26" s="15">
        <f>(T26+Z26)/E26</f>
        <v>1.199990389697756</v>
      </c>
      <c r="AI26" s="15">
        <f>(R26+X26)/C26</f>
        <v>1.0500039249548629</v>
      </c>
      <c r="AJ26" s="15">
        <f>(U26+V26+AA26+AB26)/(F26+G26)</f>
        <v>1.4598601909633748</v>
      </c>
    </row>
    <row r="27" spans="1:36" x14ac:dyDescent="0.25">
      <c r="A27" s="9" t="s">
        <v>81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7">
        <f>'ankeet 31.12.2013 '!L27</f>
        <v>0.875</v>
      </c>
      <c r="K27" s="7">
        <v>2.1800000000000002</v>
      </c>
      <c r="L27" s="7">
        <f>'ankeet 31.12.2013 '!N27</f>
        <v>0.753</v>
      </c>
      <c r="M27" s="4"/>
      <c r="N27" s="4"/>
      <c r="O27" s="4"/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15">
        <f t="shared" ref="AG27:AG43" si="8">(Q27+W27)/B27</f>
        <v>0.62302965535666577</v>
      </c>
      <c r="AH27" s="15">
        <f t="shared" ref="AH27:AH43" si="9">(T27+Z27)/E27</f>
        <v>1.2065107428461317</v>
      </c>
      <c r="AI27" s="15">
        <f t="shared" ref="AI27:AI43" si="10">(R27+X27)/C27</f>
        <v>0.89567558472152109</v>
      </c>
      <c r="AJ27" s="15">
        <f t="shared" ref="AJ27:AJ43" si="11">(U27+V27+AA27+AB27)/(F27+G27)</f>
        <v>1.4802664508036163</v>
      </c>
    </row>
    <row r="28" spans="1:36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7">
        <f>'ankeet 31.12.2013 '!L28</f>
        <v>0.71</v>
      </c>
      <c r="K28" s="7">
        <v>2.1800000000000002</v>
      </c>
      <c r="L28" s="7">
        <f>'ankeet 31.12.2013 '!N28</f>
        <v>0.94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8"/>
        <v>0.76399873769748139</v>
      </c>
      <c r="AH28" s="15">
        <f t="shared" si="9"/>
        <v>0.64499962748652739</v>
      </c>
      <c r="AI28" s="15">
        <f t="shared" si="10"/>
        <v>0.76400345399595515</v>
      </c>
      <c r="AJ28" s="15">
        <f t="shared" si="11"/>
        <v>0.64499891706945289</v>
      </c>
    </row>
    <row r="29" spans="1:36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7">
        <f>'ankeet 31.12.2013 '!L29</f>
        <v>1.29</v>
      </c>
      <c r="K29" s="7">
        <v>2.1800000000000002</v>
      </c>
      <c r="L29" s="7">
        <f>'ankeet 31.12.2013 '!N29</f>
        <v>2.06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 t="shared" si="8"/>
        <v>0.72615968478812642</v>
      </c>
      <c r="AH29" s="15">
        <f t="shared" si="9"/>
        <v>0.91472088969194165</v>
      </c>
      <c r="AI29" s="15">
        <f t="shared" si="10"/>
        <v>0.71665866739007955</v>
      </c>
      <c r="AJ29" s="15">
        <f t="shared" si="11"/>
        <v>0.93633352400462933</v>
      </c>
    </row>
    <row r="30" spans="1:36" x14ac:dyDescent="0.25">
      <c r="A30" s="12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7">
        <f>'ankeet 31.12.2013 '!L30</f>
        <v>0.89</v>
      </c>
      <c r="K30" s="7">
        <v>2.1800000000000002</v>
      </c>
      <c r="L30" s="7">
        <f>'ankeet 31.12.2013 '!N30</f>
        <v>0.75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>
        <v>0</v>
      </c>
      <c r="AD30">
        <v>0</v>
      </c>
      <c r="AE30">
        <v>0</v>
      </c>
      <c r="AF30">
        <v>0</v>
      </c>
      <c r="AG30" s="15">
        <f t="shared" si="8"/>
        <v>1.1361670232202252</v>
      </c>
      <c r="AH30" s="15">
        <f t="shared" si="9"/>
        <v>1.1442430025445292</v>
      </c>
      <c r="AI30" s="15">
        <f t="shared" si="10"/>
        <v>1.2921573137074518</v>
      </c>
      <c r="AJ30" s="15">
        <f t="shared" si="11"/>
        <v>1.9963516839043864</v>
      </c>
    </row>
    <row r="31" spans="1:36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7">
        <f>'ankeet 31.12.2013 '!L31</f>
        <v>1.87</v>
      </c>
      <c r="K31" s="7">
        <v>2.1800000000000002</v>
      </c>
      <c r="L31" s="7">
        <f>'ankeet 31.12.2013 '!N31</f>
        <v>2.82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8"/>
        <v>0.76098776051466765</v>
      </c>
      <c r="AH31" s="15">
        <f t="shared" si="9"/>
        <v>0.58309961193879967</v>
      </c>
      <c r="AI31" s="15">
        <f t="shared" si="10"/>
        <v>0.89000139840581727</v>
      </c>
      <c r="AJ31" s="15">
        <f t="shared" si="11"/>
        <v>0.85747002559612018</v>
      </c>
    </row>
    <row r="32" spans="1:36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7">
        <f>'ankeet 31.12.2013 '!L32</f>
        <v>2.3199999999999998</v>
      </c>
      <c r="K32" s="7">
        <v>2.1800000000000002</v>
      </c>
      <c r="L32" s="7">
        <f>'ankeet 31.12.2013 '!N32</f>
        <v>1.72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15">
        <f t="shared" si="8"/>
        <v>0.91588165515316444</v>
      </c>
      <c r="AH32" s="15">
        <f t="shared" si="9"/>
        <v>1.3636522205823158</v>
      </c>
      <c r="AI32" s="15">
        <f t="shared" si="10"/>
        <v>1.540762331838565</v>
      </c>
      <c r="AJ32" s="15">
        <f t="shared" si="11"/>
        <v>2.2919541323690349</v>
      </c>
    </row>
    <row r="33" spans="1:36" x14ac:dyDescent="0.25">
      <c r="A33" s="12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7">
        <f>'ankeet 31.12.2013 '!L33</f>
        <v>1.05</v>
      </c>
      <c r="K33" s="7">
        <v>2.1800000000000002</v>
      </c>
      <c r="L33" s="7">
        <f>'ankeet 31.12.2013 '!N33</f>
        <v>1.33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15">
        <f t="shared" si="8"/>
        <v>0.95</v>
      </c>
      <c r="AH33" s="15">
        <f t="shared" si="9"/>
        <v>0.78000585480093676</v>
      </c>
      <c r="AI33" s="15">
        <f t="shared" si="10"/>
        <v>2.122851919561243</v>
      </c>
      <c r="AJ33" s="15">
        <f t="shared" si="11"/>
        <v>1.4646207974980454</v>
      </c>
    </row>
    <row r="34" spans="1:36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7">
        <f>'ankeet 31.12.2013 '!L34</f>
        <v>0.57999999999999996</v>
      </c>
      <c r="K34" s="7">
        <v>2.1800000000000002</v>
      </c>
      <c r="L34" s="7">
        <f>'ankeet 31.12.2013 '!N34</f>
        <v>1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8"/>
        <v>0.89198693402935159</v>
      </c>
      <c r="AH34" s="15">
        <f t="shared" si="9"/>
        <v>1.125046284051838</v>
      </c>
      <c r="AI34" s="15">
        <f t="shared" si="10"/>
        <v>1.0499937382592361</v>
      </c>
      <c r="AJ34" s="15">
        <f t="shared" si="11"/>
        <v>1.3250159948816378</v>
      </c>
    </row>
    <row r="35" spans="1:36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7">
        <f>'ankeet 31.12.2013 '!L35</f>
        <v>0.91</v>
      </c>
      <c r="K35" s="7">
        <v>2.1800000000000002</v>
      </c>
      <c r="L35" s="7">
        <f>'ankeet 31.12.2013 '!N35</f>
        <v>1.32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15">
        <f t="shared" si="8"/>
        <v>0.58041581642691309</v>
      </c>
      <c r="AH35" s="15">
        <f t="shared" si="9"/>
        <v>1.0000077174352295</v>
      </c>
      <c r="AI35" s="15">
        <f t="shared" si="10"/>
        <v>0.58043368497948133</v>
      </c>
      <c r="AJ35" s="15">
        <f t="shared" si="11"/>
        <v>1.3255250168251249</v>
      </c>
    </row>
    <row r="36" spans="1:36" x14ac:dyDescent="0.25">
      <c r="A36" s="33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7">
        <f>'ankeet 31.12.2013 '!L36</f>
        <v>0.70399999999999996</v>
      </c>
      <c r="K36" s="7">
        <v>2.1800000000000002</v>
      </c>
      <c r="L36" s="7">
        <f>'ankeet 31.12.2013 '!N36</f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8"/>
        <v>0.70401046207497819</v>
      </c>
      <c r="AH36" s="15">
        <f t="shared" si="9"/>
        <v>1.3540235648032088</v>
      </c>
      <c r="AI36" s="15">
        <f t="shared" si="10"/>
        <v>0.70402829028290281</v>
      </c>
      <c r="AJ36" s="15">
        <f t="shared" si="11"/>
        <v>1.3539094650205763</v>
      </c>
    </row>
    <row r="37" spans="1:36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7">
        <f>'ankeet 31.12.2013 '!L37</f>
        <v>1.06</v>
      </c>
      <c r="K37" s="7">
        <v>2.1800000000000002</v>
      </c>
      <c r="L37" s="7">
        <f>'ankeet 31.12.2013 '!N37</f>
        <v>1.1299999999999999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8"/>
        <v>0.79768577372009708</v>
      </c>
      <c r="AH37" s="15">
        <f t="shared" si="9"/>
        <v>0.90181023221093604</v>
      </c>
      <c r="AI37" s="15">
        <f t="shared" si="10"/>
        <v>0.95315272684254126</v>
      </c>
      <c r="AJ37" s="15">
        <f t="shared" si="11"/>
        <v>1.0535346012832263</v>
      </c>
    </row>
    <row r="38" spans="1:36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7">
        <f>'ankeet 31.12.2013 '!L38</f>
        <v>1.01</v>
      </c>
      <c r="K38" s="7">
        <v>2.1800000000000002</v>
      </c>
      <c r="L38" s="7">
        <f>'ankeet 31.12.2013 '!N38</f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8"/>
        <v>1.0076549220165065</v>
      </c>
      <c r="AH38" s="15">
        <f t="shared" si="9"/>
        <v>1.1770239741039215</v>
      </c>
      <c r="AI38" s="15">
        <f t="shared" si="10"/>
        <v>1.0085282298863867</v>
      </c>
      <c r="AJ38" s="15">
        <f t="shared" si="11"/>
        <v>1.1675336016402156</v>
      </c>
    </row>
    <row r="39" spans="1:36" x14ac:dyDescent="0.25">
      <c r="A39" s="12" t="s">
        <v>68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7">
        <f>'ankeet 31.12.2013 '!L39</f>
        <v>0.88</v>
      </c>
      <c r="K39" s="7">
        <v>2.1800000000000002</v>
      </c>
      <c r="L39" s="7">
        <f>'ankeet 31.12.2013 '!N39</f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8"/>
        <v>0.87999913388043216</v>
      </c>
      <c r="AH39" s="15">
        <f t="shared" si="9"/>
        <v>1.9100051171379624</v>
      </c>
      <c r="AI39" s="15">
        <f t="shared" si="10"/>
        <v>0.88000873457801065</v>
      </c>
      <c r="AJ39" s="15">
        <f t="shared" si="11"/>
        <v>1.9100163378157597</v>
      </c>
    </row>
    <row r="40" spans="1:36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7">
        <f>'ankeet 31.12.2013 '!L40</f>
        <v>0.81</v>
      </c>
      <c r="K40" s="7">
        <v>2.1800000000000002</v>
      </c>
      <c r="L40" s="7">
        <f>'ankeet 31.12.2013 '!N40</f>
        <v>1.55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8"/>
        <v>0.7730582524271844</v>
      </c>
      <c r="AH40" s="15">
        <f t="shared" si="9"/>
        <v>0.9519913367825773</v>
      </c>
      <c r="AI40" s="15">
        <f t="shared" si="10"/>
        <v>0.77325056433408579</v>
      </c>
      <c r="AJ40" s="15">
        <f t="shared" si="11"/>
        <v>0.97857675111773468</v>
      </c>
    </row>
    <row r="41" spans="1:36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7">
        <f>'ankeet 31.12.2013 '!L41</f>
        <v>0.93</v>
      </c>
      <c r="K41" s="7">
        <v>2.1800000000000002</v>
      </c>
      <c r="L41" s="7">
        <f>'ankeet 31.12.2013 '!N41</f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>
        <f t="shared" si="4"/>
        <v>1.5078175895765471</v>
      </c>
      <c r="AD41">
        <f t="shared" si="5"/>
        <v>0.1923890063424947</v>
      </c>
      <c r="AE41">
        <f t="shared" si="6"/>
        <v>0.25498891352549891</v>
      </c>
      <c r="AF41">
        <f t="shared" si="7"/>
        <v>1.014354066985646E-2</v>
      </c>
      <c r="AG41" s="15">
        <f t="shared" si="8"/>
        <v>2.4379478827361565</v>
      </c>
      <c r="AH41" s="15">
        <f t="shared" si="9"/>
        <v>1.8422832980972514</v>
      </c>
      <c r="AI41" s="15">
        <f t="shared" si="10"/>
        <v>1.1782477341389728</v>
      </c>
      <c r="AJ41" s="15">
        <f t="shared" si="11"/>
        <v>1.6600956937799047</v>
      </c>
    </row>
    <row r="42" spans="1:36" x14ac:dyDescent="0.25">
      <c r="A42" s="33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7">
        <f>'ankeet 31.12.2013 '!L42</f>
        <v>1.47</v>
      </c>
      <c r="K42" s="7">
        <v>2.1800000000000002</v>
      </c>
      <c r="L42" s="7">
        <f>'ankeet 31.12.2013 '!N42</f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8"/>
        <v>1.2526459031823802</v>
      </c>
      <c r="AH42" s="15">
        <f t="shared" si="9"/>
        <v>1.8533815584036302</v>
      </c>
      <c r="AI42" s="15">
        <f t="shared" si="10"/>
        <v>1.629702444208289</v>
      </c>
      <c r="AJ42" s="15">
        <f t="shared" si="11"/>
        <v>1.8465690408648316</v>
      </c>
    </row>
    <row r="43" spans="1:36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7">
        <f>'ankeet 31.12.2013 '!L43</f>
        <v>0.76800000000000002</v>
      </c>
      <c r="K43" s="7">
        <v>2.1800000000000002</v>
      </c>
      <c r="L43" s="7">
        <f>'ankeet 31.12.2013 '!N43</f>
        <v>0.98599999999999999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8"/>
        <v>0.75755637294098832</v>
      </c>
      <c r="AH43" s="15">
        <f t="shared" si="9"/>
        <v>0.97603269856618735</v>
      </c>
      <c r="AI43" s="15">
        <f t="shared" si="10"/>
        <v>0.76044728434504794</v>
      </c>
      <c r="AJ43" s="15">
        <f t="shared" si="11"/>
        <v>1.2926315444776151</v>
      </c>
    </row>
    <row r="46" spans="1:36" x14ac:dyDescent="0.25">
      <c r="A46" s="11" t="s">
        <v>45</v>
      </c>
    </row>
    <row r="47" spans="1:36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M33" sqref="AM33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</row>
    <row r="2" spans="1:36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</row>
    <row r="3" spans="1:36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>'ankeet 31.12.2013 '!AM4</f>
        <v>1.0148965683613775</v>
      </c>
      <c r="AH4" s="8">
        <f t="shared" ref="AH4" si="0">(T4+Z4)/E4</f>
        <v>2.1815022088343299</v>
      </c>
      <c r="AI4" s="8">
        <f>'ankeet 31.12.2013 '!AO4</f>
        <v>0.96312880430980208</v>
      </c>
      <c r="AJ4" s="8">
        <f t="shared" ref="AJ4:AJ25" si="1">(U4+V4+AA4+AB4)/(F4+G4)</f>
        <v>3.0793226931744515</v>
      </c>
    </row>
    <row r="5" spans="1:36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2">W5/B5</f>
        <v>0</v>
      </c>
      <c r="AD5" s="4">
        <f t="shared" ref="AD5:AD43" si="3">Z5/E5</f>
        <v>0</v>
      </c>
      <c r="AE5" s="4">
        <f t="shared" ref="AE5:AE43" si="4">(X5+Y5)/(C5+D5)</f>
        <v>0</v>
      </c>
      <c r="AF5" s="4">
        <f t="shared" ref="AF5:AF43" si="5">(AA5+AB5)/(F5+G5)</f>
        <v>0</v>
      </c>
      <c r="AG5" s="8">
        <f>'ankeet 31.12.2013 '!AM5</f>
        <v>0.97705995889468089</v>
      </c>
      <c r="AH5" s="8">
        <f t="shared" ref="AH5:AH43" si="6">(T5+Z5)/E5</f>
        <v>1.0513394445204542</v>
      </c>
      <c r="AI5" s="8">
        <f>'ankeet 31.12.2013 '!AO5</f>
        <v>0.97796332543774545</v>
      </c>
      <c r="AJ5" s="8">
        <f t="shared" si="1"/>
        <v>1.2934140769794407</v>
      </c>
    </row>
    <row r="6" spans="1:36" x14ac:dyDescent="0.25">
      <c r="A6" s="33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>'ankeet 31.12.2013 '!AM6</f>
        <v>0.87293481789546645</v>
      </c>
      <c r="AH6" s="8">
        <f t="shared" si="6"/>
        <v>0.72390883085724844</v>
      </c>
      <c r="AI6" s="8">
        <f>'ankeet 31.12.2013 '!AO6</f>
        <v>0</v>
      </c>
      <c r="AJ6" s="8"/>
    </row>
    <row r="7" spans="1:36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>'ankeet 31.12.2013 '!AM7</f>
        <v>0.79926064493140914</v>
      </c>
      <c r="AH7" s="8">
        <f t="shared" si="6"/>
        <v>1.0993674792544803</v>
      </c>
      <c r="AI7" s="8">
        <f>'ankeet 31.12.2013 '!AO7</f>
        <v>0.80158808497570699</v>
      </c>
      <c r="AJ7" s="8">
        <f t="shared" si="1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2"/>
        <v>0</v>
      </c>
      <c r="AD8" s="4">
        <f t="shared" si="3"/>
        <v>0</v>
      </c>
      <c r="AE8" s="4">
        <f t="shared" si="4"/>
        <v>0</v>
      </c>
      <c r="AF8" s="4">
        <f t="shared" si="5"/>
        <v>0</v>
      </c>
      <c r="AG8" s="8">
        <f>'ankeet 31.12.2013 '!AM8</f>
        <v>0.8800110081643886</v>
      </c>
      <c r="AH8" s="8">
        <f t="shared" si="6"/>
        <v>1.2995790594155217</v>
      </c>
      <c r="AI8" s="8">
        <f>'ankeet 31.12.2013 '!AO8</f>
        <v>1.0572793806326739</v>
      </c>
      <c r="AJ8" s="8">
        <f t="shared" si="1"/>
        <v>1.5630771489392941</v>
      </c>
    </row>
    <row r="9" spans="1:36" x14ac:dyDescent="0.25">
      <c r="A9" s="33" t="s">
        <v>89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>'ankeet 31.12.2013 '!AM9</f>
        <v>0.75166273709399301</v>
      </c>
      <c r="AH9" s="8">
        <f t="shared" si="6"/>
        <v>1.2112785459064781</v>
      </c>
      <c r="AI9" s="8">
        <f>'ankeet 31.12.2013 '!AO9</f>
        <v>0.9480074275103556</v>
      </c>
      <c r="AJ9" s="8">
        <f t="shared" si="1"/>
        <v>3.9637995049504946</v>
      </c>
    </row>
    <row r="10" spans="1:36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2"/>
        <v>1.0967769959169489E-2</v>
      </c>
      <c r="AD10" s="4">
        <f t="shared" si="3"/>
        <v>0</v>
      </c>
      <c r="AE10" s="4">
        <f t="shared" si="4"/>
        <v>0.10334020974245813</v>
      </c>
      <c r="AF10" s="4">
        <f t="shared" si="5"/>
        <v>0</v>
      </c>
      <c r="AG10" s="8">
        <f>'ankeet 31.12.2013 '!AM10</f>
        <v>0.61562194458389508</v>
      </c>
      <c r="AH10" s="8">
        <f t="shared" si="6"/>
        <v>0.79558602983379723</v>
      </c>
      <c r="AI10" s="8">
        <f>'ankeet 31.12.2013 '!AO10</f>
        <v>0.82797896789470016</v>
      </c>
      <c r="AJ10" s="8">
        <f t="shared" si="1"/>
        <v>0.84199271802577591</v>
      </c>
    </row>
    <row r="11" spans="1:36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0</v>
      </c>
      <c r="AD11" s="4">
        <f t="shared" si="3"/>
        <v>0</v>
      </c>
      <c r="AE11" s="4">
        <f t="shared" si="4"/>
        <v>0</v>
      </c>
      <c r="AF11" s="4">
        <f t="shared" si="5"/>
        <v>0</v>
      </c>
      <c r="AG11" s="8">
        <f>'ankeet 31.12.2013 '!AM11</f>
        <v>0.97995502102278276</v>
      </c>
      <c r="AH11" s="8">
        <f t="shared" si="6"/>
        <v>1.299988393108823</v>
      </c>
      <c r="AI11" s="8">
        <f>'ankeet 31.12.2013 '!AO11</f>
        <v>0.98036257705412655</v>
      </c>
      <c r="AJ11" s="8">
        <f t="shared" si="1"/>
        <v>1.7523994811932551</v>
      </c>
    </row>
    <row r="12" spans="1:36" x14ac:dyDescent="0.25">
      <c r="A12" s="33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>'ankeet 31.12.2013 '!AM12</f>
        <v>0.7504168011186404</v>
      </c>
      <c r="AH12" s="8">
        <f t="shared" si="6"/>
        <v>1.4699969707818137</v>
      </c>
      <c r="AI12" s="8">
        <f>'ankeet 31.12.2013 '!AO12</f>
        <v>0.74894907908992414</v>
      </c>
      <c r="AJ12" s="8">
        <f t="shared" si="1"/>
        <v>1.470012706480305</v>
      </c>
    </row>
    <row r="13" spans="1:36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>'ankeet 31.12.2013 '!AM13</f>
        <v>1.1510149141226511</v>
      </c>
      <c r="AH13" s="8">
        <f t="shared" si="6"/>
        <v>1.3016703656114941</v>
      </c>
      <c r="AI13" s="8">
        <f>'ankeet 31.12.2013 '!AO13</f>
        <v>1.2099916443115353</v>
      </c>
      <c r="AJ13" s="8">
        <f t="shared" si="1"/>
        <v>1.3286790266512165</v>
      </c>
    </row>
    <row r="14" spans="1:36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2"/>
        <v>0.11849604637715984</v>
      </c>
      <c r="AD14" s="4">
        <f t="shared" si="3"/>
        <v>0.11882713454940048</v>
      </c>
      <c r="AE14" s="4">
        <f t="shared" si="4"/>
        <v>7.8722718617255022E-2</v>
      </c>
      <c r="AF14" s="4">
        <f t="shared" si="5"/>
        <v>6.5533099571828804E-2</v>
      </c>
      <c r="AG14" s="8">
        <f>'ankeet 31.12.2013 '!AM14</f>
        <v>0.99592100862332233</v>
      </c>
      <c r="AH14" s="8">
        <f t="shared" si="6"/>
        <v>1.0288065780725819</v>
      </c>
      <c r="AI14" s="8">
        <f>'ankeet 31.12.2013 '!AO14</f>
        <v>0.96429450517628335</v>
      </c>
      <c r="AJ14" s="8">
        <f t="shared" si="1"/>
        <v>0.97554666713653904</v>
      </c>
    </row>
    <row r="15" spans="1:36" x14ac:dyDescent="0.25">
      <c r="A15" s="33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2"/>
        <v>0.15870462046204623</v>
      </c>
      <c r="AD15" s="4">
        <f t="shared" si="3"/>
        <v>0</v>
      </c>
      <c r="AE15" s="4">
        <f t="shared" si="4"/>
        <v>5.0186942766752951E-2</v>
      </c>
      <c r="AF15" s="4">
        <f t="shared" si="5"/>
        <v>0</v>
      </c>
      <c r="AG15" s="8">
        <f>'ankeet 31.12.2013 '!AM15</f>
        <v>1.3144322007958371</v>
      </c>
      <c r="AH15" s="8">
        <f t="shared" si="6"/>
        <v>1.6800059823946671</v>
      </c>
      <c r="AI15" s="8">
        <f>'ankeet 31.12.2013 '!AO15</f>
        <v>1.7368780339805823</v>
      </c>
      <c r="AJ15" s="8">
        <f t="shared" si="1"/>
        <v>2.7099811676082863</v>
      </c>
    </row>
    <row r="16" spans="1:36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2"/>
        <v>6.9620980531868437E-2</v>
      </c>
      <c r="AD16" s="4">
        <f t="shared" si="3"/>
        <v>3.5452454816255349E-2</v>
      </c>
      <c r="AE16" s="4">
        <f t="shared" si="4"/>
        <v>6.6647452986526398E-2</v>
      </c>
      <c r="AF16" s="4">
        <f t="shared" si="5"/>
        <v>0</v>
      </c>
      <c r="AG16" s="8">
        <f>'ankeet 31.12.2013 '!AM16</f>
        <v>0.87876293637989888</v>
      </c>
      <c r="AH16" s="8">
        <f t="shared" si="6"/>
        <v>1.0327977651216991</v>
      </c>
      <c r="AI16" s="8">
        <f>'ankeet 31.12.2013 '!AO16</f>
        <v>1.0520537573348476</v>
      </c>
      <c r="AJ16" s="8">
        <f t="shared" si="1"/>
        <v>0.79187448988845555</v>
      </c>
    </row>
    <row r="17" spans="1:36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2"/>
        <v>0</v>
      </c>
      <c r="AD17" s="4">
        <f t="shared" si="3"/>
        <v>0</v>
      </c>
      <c r="AE17" s="4">
        <f t="shared" si="4"/>
        <v>0</v>
      </c>
      <c r="AF17" s="4">
        <f t="shared" si="5"/>
        <v>0</v>
      </c>
      <c r="AG17" s="8">
        <f>'ankeet 31.12.2013 '!AM17</f>
        <v>1.0967482704805385</v>
      </c>
      <c r="AH17" s="8">
        <f t="shared" si="6"/>
        <v>1.639238711141366</v>
      </c>
      <c r="AI17" s="8">
        <f>'ankeet 31.12.2013 '!AO17</f>
        <v>1.1025974965632011</v>
      </c>
      <c r="AJ17" s="8">
        <f t="shared" si="1"/>
        <v>1.8885325850953669</v>
      </c>
    </row>
    <row r="18" spans="1:36" x14ac:dyDescent="0.25">
      <c r="A18" s="33" t="s">
        <v>87</v>
      </c>
      <c r="B18" s="4">
        <v>41.515999999999998</v>
      </c>
      <c r="C18" s="4">
        <v>14.92</v>
      </c>
      <c r="D18" s="4">
        <v>0</v>
      </c>
      <c r="E18" s="4">
        <v>38.89</v>
      </c>
      <c r="F18" s="4">
        <v>13.564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40.279000000000003</v>
      </c>
      <c r="R18" s="4">
        <v>14.988</v>
      </c>
      <c r="S18" s="4">
        <v>0</v>
      </c>
      <c r="T18" s="4">
        <v>80.891000000000005</v>
      </c>
      <c r="U18" s="4">
        <v>28.213000000000001</v>
      </c>
      <c r="V18" s="4">
        <v>0</v>
      </c>
      <c r="W18" s="4">
        <v>4.5049999999999999</v>
      </c>
      <c r="X18" s="4">
        <v>1.718</v>
      </c>
      <c r="Y18" s="4">
        <v>0</v>
      </c>
      <c r="Z18" s="4">
        <v>6.2770000000000001</v>
      </c>
      <c r="AA18" s="4">
        <v>2.1869999999999998</v>
      </c>
      <c r="AB18" s="4">
        <v>0</v>
      </c>
      <c r="AC18" s="4">
        <f t="shared" si="2"/>
        <v>0.1085123807688602</v>
      </c>
      <c r="AD18" s="4">
        <f t="shared" si="3"/>
        <v>0.16140395988686038</v>
      </c>
      <c r="AE18" s="4">
        <f t="shared" si="4"/>
        <v>0.11514745308310992</v>
      </c>
      <c r="AF18" s="4">
        <f t="shared" si="5"/>
        <v>0.16123562370982009</v>
      </c>
      <c r="AG18" s="8">
        <f>'ankeet 31.12.2013 '!AM18</f>
        <v>0.83575983192657843</v>
      </c>
      <c r="AH18" s="8">
        <f t="shared" si="6"/>
        <v>2.2413988171766523</v>
      </c>
      <c r="AI18" s="8">
        <f>'ankeet 31.12.2013 '!AO18</f>
        <v>2.6658601672300297</v>
      </c>
      <c r="AJ18" s="8">
        <f t="shared" si="1"/>
        <v>2.2412267767620171</v>
      </c>
    </row>
    <row r="19" spans="1:36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>
        <f>'ankeet 31.12.2013 '!AM19</f>
        <v>0.88329472847370116</v>
      </c>
      <c r="AH19" s="8" t="e">
        <f t="shared" si="6"/>
        <v>#DIV/0!</v>
      </c>
      <c r="AI19" s="8">
        <f>'ankeet 31.12.2013 '!AO19</f>
        <v>0.94347921480435237</v>
      </c>
      <c r="AJ19" s="8"/>
    </row>
    <row r="20" spans="1:36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2"/>
        <v>5.9174293350611491E-3</v>
      </c>
      <c r="AD20" s="4">
        <f t="shared" si="3"/>
        <v>5.889227873654812E-3</v>
      </c>
      <c r="AE20" s="4">
        <f t="shared" si="4"/>
        <v>1.4628205774898577E-3</v>
      </c>
      <c r="AF20" s="4">
        <f t="shared" si="5"/>
        <v>9.4609936746499425E-4</v>
      </c>
      <c r="AG20" s="8">
        <f>'ankeet 31.12.2013 '!AM20</f>
        <v>0.78255887533991209</v>
      </c>
      <c r="AH20" s="8">
        <f t="shared" si="6"/>
        <v>1.6710127549342522</v>
      </c>
      <c r="AI20" s="8">
        <f>'ankeet 31.12.2013 '!AO20</f>
        <v>0.8396981652430382</v>
      </c>
      <c r="AJ20" s="8">
        <f t="shared" si="1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2"/>
        <v>0</v>
      </c>
      <c r="AD21" s="4">
        <f t="shared" si="3"/>
        <v>0</v>
      </c>
      <c r="AE21" s="4">
        <f t="shared" si="4"/>
        <v>0</v>
      </c>
      <c r="AF21" s="4">
        <f t="shared" si="5"/>
        <v>0</v>
      </c>
      <c r="AG21" s="8">
        <f>'ankeet 31.12.2013 '!AM21</f>
        <v>1.1099996126969021</v>
      </c>
      <c r="AH21" s="8">
        <f t="shared" si="6"/>
        <v>1.0803619386026526</v>
      </c>
      <c r="AI21" s="8">
        <f>'ankeet 31.12.2013 '!AO21</f>
        <v>1.1100129955558409</v>
      </c>
      <c r="AJ21" s="8">
        <f t="shared" si="1"/>
        <v>1.621903520208605</v>
      </c>
    </row>
    <row r="22" spans="1:36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2"/>
        <v>0</v>
      </c>
      <c r="AD22" s="4">
        <f t="shared" si="3"/>
        <v>0</v>
      </c>
      <c r="AE22" s="4">
        <f t="shared" si="4"/>
        <v>0</v>
      </c>
      <c r="AF22" s="4">
        <f t="shared" si="5"/>
        <v>0</v>
      </c>
      <c r="AG22" s="8">
        <f>'ankeet 31.12.2013 '!AM22</f>
        <v>0.86701956540812453</v>
      </c>
      <c r="AH22" s="8">
        <f t="shared" si="6"/>
        <v>1.373533830622842</v>
      </c>
      <c r="AI22" s="8">
        <f>'ankeet 31.12.2013 '!AO22</f>
        <v>0.92907484989186173</v>
      </c>
      <c r="AJ22" s="8">
        <f t="shared" si="1"/>
        <v>1.3716961563845502</v>
      </c>
    </row>
    <row r="23" spans="1:36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2"/>
        <v>0.10616369895976012</v>
      </c>
      <c r="AD23" s="4">
        <f t="shared" si="3"/>
        <v>0.10538616644262495</v>
      </c>
      <c r="AE23" s="4">
        <f t="shared" si="4"/>
        <v>0.17103031745559491</v>
      </c>
      <c r="AF23" s="4">
        <f t="shared" si="5"/>
        <v>0.16326458289035367</v>
      </c>
      <c r="AG23" s="8">
        <f>'ankeet 31.12.2013 '!AM23</f>
        <v>0.89000208413969673</v>
      </c>
      <c r="AH23" s="8">
        <f t="shared" si="6"/>
        <v>1.3183505438103387</v>
      </c>
      <c r="AI23" s="8">
        <f>'ankeet 31.12.2013 '!AO23</f>
        <v>1.2809333115397188</v>
      </c>
      <c r="AJ23" s="8">
        <f t="shared" si="1"/>
        <v>1.8613296477425756</v>
      </c>
    </row>
    <row r="24" spans="1:36" x14ac:dyDescent="0.25">
      <c r="A24" s="12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>'ankeet 31.12.2013 '!AM24</f>
        <v>0.75641343712275733</v>
      </c>
      <c r="AH24" s="8">
        <f t="shared" si="6"/>
        <v>0.8942359891425834</v>
      </c>
      <c r="AI24" s="8">
        <f>'ankeet 31.12.2013 '!AO24</f>
        <v>0.66466648751770052</v>
      </c>
      <c r="AJ24" s="8">
        <f t="shared" si="1"/>
        <v>1.469523117889131</v>
      </c>
    </row>
    <row r="25" spans="1:36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5"/>
        <v>0</v>
      </c>
      <c r="AG25" s="8">
        <f>'ankeet 31.12.2013 '!AM25</f>
        <v>0.96633945005298694</v>
      </c>
      <c r="AH25" s="8">
        <f t="shared" si="6"/>
        <v>1.2315762399589876</v>
      </c>
      <c r="AI25" s="8">
        <f>'ankeet 31.12.2013 '!AO25</f>
        <v>1.0652110625909752</v>
      </c>
      <c r="AJ25" s="8">
        <f t="shared" si="1"/>
        <v>1.1102469659745284</v>
      </c>
    </row>
    <row r="26" spans="1:36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>'ankeet 31.12.2013 '!AM26</f>
        <v>0.62304922657065209</v>
      </c>
      <c r="AH26" s="8">
        <f t="shared" si="6"/>
        <v>1.199990389697756</v>
      </c>
      <c r="AI26" s="8">
        <f>'ankeet 31.12.2013 '!AO26</f>
        <v>0.89580654319544406</v>
      </c>
      <c r="AJ26" s="8">
        <f>(U26+V26+AA26+AB26)/(F26+G26)</f>
        <v>1.4598601909633748</v>
      </c>
    </row>
    <row r="27" spans="1:36" x14ac:dyDescent="0.25">
      <c r="A27" s="9" t="s">
        <v>81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f>I27*1.2</f>
        <v>0.74399999999999999</v>
      </c>
      <c r="N27" s="4">
        <f>J27*1.2</f>
        <v>1.08</v>
      </c>
      <c r="O27" s="4">
        <f>K27*1.2</f>
        <v>1.464</v>
      </c>
      <c r="P27" s="4">
        <f>L27*1.2</f>
        <v>1.6559999999999999</v>
      </c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5"/>
        <v>0</v>
      </c>
      <c r="AG27" s="8">
        <f>'ankeet 31.12.2013 '!AM27</f>
        <v>0.87500030282695018</v>
      </c>
      <c r="AH27" s="8">
        <f t="shared" si="6"/>
        <v>1.221218548858982</v>
      </c>
      <c r="AI27" s="8">
        <f>'ankeet 31.12.2013 '!AO27</f>
        <v>0.8749985555645432</v>
      </c>
      <c r="AJ27" s="8">
        <f t="shared" ref="AJ27:AJ43" si="7">(U27+V27+AA27+AB27)/(F27+G27)</f>
        <v>1.4802664508036163</v>
      </c>
    </row>
    <row r="28" spans="1:36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>'ankeet 31.12.2013 '!AM28</f>
        <v>0.72655553390375971</v>
      </c>
      <c r="AH28" s="8">
        <f t="shared" si="6"/>
        <v>0.64499962748652739</v>
      </c>
      <c r="AI28" s="8">
        <f>'ankeet 31.12.2013 '!AO28</f>
        <v>0.71600666410354996</v>
      </c>
      <c r="AJ28" s="8">
        <f t="shared" si="7"/>
        <v>0.64499891706945289</v>
      </c>
    </row>
    <row r="29" spans="1:36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>'ankeet 31.12.2013 '!AM29</f>
        <v>1.1265659995665054</v>
      </c>
      <c r="AH29" s="8">
        <f t="shared" si="6"/>
        <v>0.91472088969194165</v>
      </c>
      <c r="AI29" s="8">
        <f>'ankeet 31.12.2013 '!AO29</f>
        <v>1.2903412444022728</v>
      </c>
      <c r="AJ29" s="8">
        <f t="shared" si="7"/>
        <v>0.93633352400462933</v>
      </c>
    </row>
    <row r="30" spans="1:36" x14ac:dyDescent="0.25">
      <c r="A30" s="12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>'ankeet 31.12.2013 '!AM30</f>
        <v>0.76040346671066172</v>
      </c>
      <c r="AH30" s="8">
        <f t="shared" si="6"/>
        <v>1.1442430025445292</v>
      </c>
      <c r="AI30" s="8">
        <f>'ankeet 31.12.2013 '!AO30</f>
        <v>0.89000260010400423</v>
      </c>
      <c r="AJ30" s="8">
        <f t="shared" si="7"/>
        <v>1.9963516839043864</v>
      </c>
    </row>
    <row r="31" spans="1:36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>'ankeet 31.12.2013 '!AM31</f>
        <v>1.0389219715396014</v>
      </c>
      <c r="AH31" s="8">
        <f t="shared" si="6"/>
        <v>0.58309961193879967</v>
      </c>
      <c r="AI31" s="8">
        <f>'ankeet 31.12.2013 '!AO31</f>
        <v>1.8084217293474767</v>
      </c>
      <c r="AJ31" s="8">
        <f t="shared" si="7"/>
        <v>0.85747002559612018</v>
      </c>
    </row>
    <row r="32" spans="1:36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5"/>
        <v>0</v>
      </c>
      <c r="AG32" s="8">
        <f>'ankeet 31.12.2013 '!AM32</f>
        <v>0.95009484897125351</v>
      </c>
      <c r="AH32" s="8">
        <f t="shared" si="6"/>
        <v>1.3636522205823158</v>
      </c>
      <c r="AI32" s="8">
        <f>'ankeet 31.12.2013 '!AO32</f>
        <v>2.3202542744410346</v>
      </c>
      <c r="AJ32" s="8">
        <f t="shared" si="7"/>
        <v>2.2919541323690349</v>
      </c>
    </row>
    <row r="33" spans="1:36" x14ac:dyDescent="0.25">
      <c r="A33" s="12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5"/>
        <v>0</v>
      </c>
      <c r="AG33" s="8">
        <f>'ankeet 31.12.2013 '!AM33</f>
        <v>0.89199263223542047</v>
      </c>
      <c r="AH33" s="8">
        <f t="shared" si="6"/>
        <v>0.78000585480093676</v>
      </c>
      <c r="AI33" s="8">
        <f>'ankeet 31.12.2013 '!AO33</f>
        <v>1.0500018142893428</v>
      </c>
      <c r="AJ33" s="8">
        <f t="shared" si="7"/>
        <v>1.4646207974980454</v>
      </c>
    </row>
    <row r="34" spans="1:36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>'ankeet 31.12.2013 '!AM34</f>
        <v>0.58056599840270218</v>
      </c>
      <c r="AH34" s="8">
        <f t="shared" si="6"/>
        <v>1.125046284051838</v>
      </c>
      <c r="AI34" s="8">
        <f>'ankeet 31.12.2013 '!AO34</f>
        <v>0.58050529656631</v>
      </c>
      <c r="AJ34" s="8">
        <f t="shared" si="7"/>
        <v>1.3250159948816378</v>
      </c>
    </row>
    <row r="35" spans="1:36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  <c r="AG35" s="8">
        <f>'ankeet 31.12.2013 '!AM35</f>
        <v>0.97959471953975752</v>
      </c>
      <c r="AH35" s="8">
        <f t="shared" si="6"/>
        <v>1.0000077174352295</v>
      </c>
      <c r="AI35" s="8">
        <f>'ankeet 31.12.2013 '!AO35</f>
        <v>0.92616967811415585</v>
      </c>
      <c r="AJ35" s="8">
        <f t="shared" si="7"/>
        <v>1.3255250168251249</v>
      </c>
    </row>
    <row r="36" spans="1:36" x14ac:dyDescent="0.25">
      <c r="A36" s="33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>'ankeet 31.12.2013 '!AM36</f>
        <v>0.70400613552287283</v>
      </c>
      <c r="AH36" s="8">
        <f t="shared" si="6"/>
        <v>1.3540235648032088</v>
      </c>
      <c r="AI36" s="8">
        <f>'ankeet 31.12.2013 '!AO36</f>
        <v>0.70397422126745435</v>
      </c>
      <c r="AJ36" s="8">
        <f t="shared" si="7"/>
        <v>1.3539094650205763</v>
      </c>
    </row>
    <row r="37" spans="1:36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>'ankeet 31.12.2013 '!AM37</f>
        <v>0.79790581029515384</v>
      </c>
      <c r="AH37" s="8">
        <f t="shared" si="6"/>
        <v>0.90181023221093604</v>
      </c>
      <c r="AI37" s="8">
        <f>'ankeet 31.12.2013 '!AO37</f>
        <v>0.94913135539171922</v>
      </c>
      <c r="AJ37" s="8">
        <f t="shared" si="7"/>
        <v>1.0535346012832263</v>
      </c>
    </row>
    <row r="38" spans="1:36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>'ankeet 31.12.2013 '!AM38</f>
        <v>1.0083588542604938</v>
      </c>
      <c r="AH38" s="8">
        <f t="shared" si="6"/>
        <v>1.1770239741039215</v>
      </c>
      <c r="AI38" s="8">
        <f>'ankeet 31.12.2013 '!AO38</f>
        <v>1.0082426640290141</v>
      </c>
      <c r="AJ38" s="8">
        <f t="shared" si="7"/>
        <v>1.1675336016402156</v>
      </c>
    </row>
    <row r="39" spans="1:36" x14ac:dyDescent="0.25">
      <c r="A39" s="12" t="s">
        <v>68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>'ankeet 31.12.2013 '!AM39</f>
        <v>0.87886288027576243</v>
      </c>
      <c r="AH39" s="8">
        <f t="shared" si="6"/>
        <v>1.9100051171379624</v>
      </c>
      <c r="AI39" s="8">
        <f>'ankeet 31.12.2013 '!AO39</f>
        <v>0.88003893259793975</v>
      </c>
      <c r="AJ39" s="8">
        <f t="shared" si="7"/>
        <v>1.9100163378157597</v>
      </c>
    </row>
    <row r="40" spans="1:36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>'ankeet 31.12.2013 '!AM40</f>
        <v>0.78114319387153808</v>
      </c>
      <c r="AH40" s="8">
        <f t="shared" si="6"/>
        <v>0.9519913367825773</v>
      </c>
      <c r="AI40" s="8">
        <f>'ankeet 31.12.2013 '!AO40</f>
        <v>0.78241422571319486</v>
      </c>
      <c r="AJ40" s="8">
        <f t="shared" si="7"/>
        <v>0.97857675111773468</v>
      </c>
    </row>
    <row r="41" spans="1:36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2"/>
        <v>1.1428338762214985</v>
      </c>
      <c r="AD41" s="4">
        <f t="shared" si="3"/>
        <v>1.1399577167019028</v>
      </c>
      <c r="AE41" s="4">
        <f t="shared" si="4"/>
        <v>5.1736881005173693E-2</v>
      </c>
      <c r="AF41" s="4">
        <f t="shared" si="5"/>
        <v>6.0287081339712924E-2</v>
      </c>
      <c r="AG41" s="8">
        <f>'ankeet 31.12.2013 '!AM41</f>
        <v>1.6481551512673753</v>
      </c>
      <c r="AH41" s="8">
        <f t="shared" si="6"/>
        <v>2.7898520084566596</v>
      </c>
      <c r="AI41" s="8">
        <f>'ankeet 31.12.2013 '!AO41</f>
        <v>1.0069896360568811</v>
      </c>
      <c r="AJ41" s="8">
        <f t="shared" si="7"/>
        <v>1.7102392344497608</v>
      </c>
    </row>
    <row r="42" spans="1:36" x14ac:dyDescent="0.25">
      <c r="A42" s="33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>'ankeet 31.12.2013 '!AM42</f>
        <v>1.2502995948507416</v>
      </c>
      <c r="AH42" s="8">
        <f t="shared" si="6"/>
        <v>1.8533815584036302</v>
      </c>
      <c r="AI42" s="8">
        <f>'ankeet 31.12.2013 '!AO42</f>
        <v>1.5551976132477445</v>
      </c>
      <c r="AJ42" s="8">
        <f t="shared" si="7"/>
        <v>1.8465690408648316</v>
      </c>
    </row>
    <row r="43" spans="1:36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>'ankeet 31.12.2013 '!AM43</f>
        <v>0.76284743375154584</v>
      </c>
      <c r="AH43" s="8">
        <f t="shared" si="6"/>
        <v>0.97603269856618735</v>
      </c>
      <c r="AI43" s="8">
        <f>'ankeet 31.12.2013 '!AO43</f>
        <v>0.7641306953130107</v>
      </c>
      <c r="AJ43" s="8">
        <f t="shared" si="7"/>
        <v>1.2926315444776151</v>
      </c>
    </row>
    <row r="46" spans="1:36" x14ac:dyDescent="0.25">
      <c r="A46" s="11" t="s">
        <v>45</v>
      </c>
    </row>
    <row r="47" spans="1:36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34" sqref="AN34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7" t="s">
        <v>58</v>
      </c>
      <c r="AI1" s="28"/>
      <c r="AJ1" s="29"/>
    </row>
    <row r="2" spans="1:36" x14ac:dyDescent="0.25">
      <c r="A2" s="6"/>
      <c r="B2" s="54" t="s">
        <v>0</v>
      </c>
      <c r="C2" s="55"/>
      <c r="D2" s="56"/>
      <c r="E2" s="54" t="s">
        <v>4</v>
      </c>
      <c r="F2" s="55"/>
      <c r="G2" s="55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7" t="s">
        <v>12</v>
      </c>
      <c r="AA2" s="58"/>
      <c r="AB2" s="59"/>
      <c r="AC2" s="24" t="s">
        <v>53</v>
      </c>
      <c r="AD2" s="25"/>
      <c r="AE2" s="24" t="s">
        <v>55</v>
      </c>
      <c r="AF2" s="25"/>
      <c r="AG2" s="27" t="s">
        <v>53</v>
      </c>
      <c r="AH2" s="27" t="s">
        <v>53</v>
      </c>
      <c r="AI2" s="29"/>
      <c r="AJ2" s="27" t="s">
        <v>55</v>
      </c>
    </row>
    <row r="3" spans="1:36" ht="21" x14ac:dyDescent="0.35">
      <c r="A3" s="10">
        <v>41639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12" t="s">
        <v>85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>'ankeet 31.12.2013 '!AN4</f>
        <v>1.1609792036435485</v>
      </c>
      <c r="AI4" s="8">
        <f t="shared" ref="AI4" si="1">(R4+X4)/C4</f>
        <v>2.0532136351808479</v>
      </c>
      <c r="AJ4" s="8">
        <f>'ankeet 31.12.2013 '!AP4</f>
        <v>1.1370061307901906</v>
      </c>
    </row>
    <row r="5" spans="1:36" x14ac:dyDescent="0.25">
      <c r="A5" s="12" t="s">
        <v>88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2">W5/B5</f>
        <v>0</v>
      </c>
      <c r="AD5" s="4">
        <f t="shared" ref="AD5:AD43" si="3">Z5/E5</f>
        <v>0</v>
      </c>
      <c r="AE5" s="4">
        <f t="shared" ref="AE5:AE43" si="4">(X5+Y5)/(C5+D5)</f>
        <v>0</v>
      </c>
      <c r="AF5" s="4">
        <f t="shared" ref="AF5:AF43" si="5">(AA5+AB5)/(F5+G5)</f>
        <v>0</v>
      </c>
      <c r="AG5" s="8">
        <f t="shared" si="0"/>
        <v>0.83448706250065552</v>
      </c>
      <c r="AH5" s="8">
        <f>'ankeet 31.12.2013 '!AN5</f>
        <v>1.2097182786392087</v>
      </c>
      <c r="AI5" s="8">
        <f t="shared" ref="AI5:AI43" si="6">(R5+X5)/C5</f>
        <v>0.77812921961415382</v>
      </c>
      <c r="AJ5" s="8">
        <f>'ankeet 31.12.2013 '!AP5</f>
        <v>1.3363735053156216</v>
      </c>
    </row>
    <row r="6" spans="1:36" x14ac:dyDescent="0.25">
      <c r="A6" s="33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 t="shared" si="0"/>
        <v>0.90567816969397608</v>
      </c>
      <c r="AH6" s="8">
        <f>'ankeet 31.12.2013 '!AN6</f>
        <v>0.70270194726544299</v>
      </c>
      <c r="AI6" s="8" t="e">
        <f t="shared" si="6"/>
        <v>#DIV/0!</v>
      </c>
      <c r="AJ6" s="8">
        <f>'ankeet 31.12.2013 '!AP6</f>
        <v>0</v>
      </c>
    </row>
    <row r="7" spans="1:36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 t="shared" si="0"/>
        <v>0.79925338405195956</v>
      </c>
      <c r="AH7" s="8">
        <f>'ankeet 31.12.2013 '!AN7</f>
        <v>1.0993943251291682</v>
      </c>
      <c r="AI7" s="8">
        <f t="shared" si="6"/>
        <v>0.80154772519621764</v>
      </c>
      <c r="AJ7" s="8">
        <f>'ankeet 31.12.2013 '!AP7</f>
        <v>1.5855567017560313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2"/>
        <v>0</v>
      </c>
      <c r="AD8" s="4">
        <f t="shared" si="3"/>
        <v>0</v>
      </c>
      <c r="AE8" s="4">
        <f t="shared" si="4"/>
        <v>0</v>
      </c>
      <c r="AF8" s="4">
        <f t="shared" si="5"/>
        <v>0</v>
      </c>
      <c r="AG8" s="8">
        <f t="shared" si="0"/>
        <v>0.88003251834997398</v>
      </c>
      <c r="AH8" s="8">
        <f>'ankeet 31.12.2013 '!AN8</f>
        <v>1.2995174767565023</v>
      </c>
      <c r="AI8" s="8">
        <f t="shared" si="6"/>
        <v>1.0519376194565246</v>
      </c>
      <c r="AJ8" s="8">
        <f>'ankeet 31.12.2013 '!AP8</f>
        <v>1.6728592782404441</v>
      </c>
    </row>
    <row r="9" spans="1:36" x14ac:dyDescent="0.25">
      <c r="A9" s="33" t="s">
        <v>89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 t="shared" si="0"/>
        <v>0.72976541867329492</v>
      </c>
      <c r="AH9" s="8">
        <f>'ankeet 31.12.2013 '!AN9</f>
        <v>1.052679733962065</v>
      </c>
      <c r="AI9" s="8">
        <f t="shared" si="6"/>
        <v>0.90068069306930687</v>
      </c>
      <c r="AJ9" s="8">
        <f>'ankeet 31.12.2013 '!AP9</f>
        <v>1.1304466443214591</v>
      </c>
    </row>
    <row r="10" spans="1:36" x14ac:dyDescent="0.25">
      <c r="A10" s="12" t="s">
        <v>91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2"/>
        <v>1.0967769959169489E-2</v>
      </c>
      <c r="AD10" s="4">
        <f t="shared" si="3"/>
        <v>0</v>
      </c>
      <c r="AE10" s="4">
        <f t="shared" si="4"/>
        <v>0.10334020974245813</v>
      </c>
      <c r="AF10" s="4">
        <f t="shared" si="5"/>
        <v>0</v>
      </c>
      <c r="AG10" s="8">
        <f t="shared" si="0"/>
        <v>0.61889388411085056</v>
      </c>
      <c r="AH10" s="8">
        <f>'ankeet 31.12.2013 '!AN10</f>
        <v>0.79726801345103593</v>
      </c>
      <c r="AI10" s="8">
        <f t="shared" si="6"/>
        <v>0.81573140314685566</v>
      </c>
      <c r="AJ10" s="8">
        <f>'ankeet 31.12.2013 '!AP10</f>
        <v>0.84555660819095524</v>
      </c>
    </row>
    <row r="11" spans="1:36" x14ac:dyDescent="0.25">
      <c r="A11" s="12" t="s">
        <v>90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0</v>
      </c>
      <c r="AD11" s="4">
        <f t="shared" si="3"/>
        <v>0</v>
      </c>
      <c r="AE11" s="4">
        <f t="shared" si="4"/>
        <v>0</v>
      </c>
      <c r="AF11" s="4">
        <f t="shared" si="5"/>
        <v>0</v>
      </c>
      <c r="AG11" s="8">
        <f t="shared" si="0"/>
        <v>0.97989817704056492</v>
      </c>
      <c r="AH11" s="8">
        <f>'ankeet 31.12.2013 '!AN11</f>
        <v>1.2999909470236282</v>
      </c>
      <c r="AI11" s="8">
        <f t="shared" si="6"/>
        <v>0.98074142916150364</v>
      </c>
      <c r="AJ11" s="8">
        <f>'ankeet 31.12.2013 '!AP11</f>
        <v>1.2675589687328579</v>
      </c>
    </row>
    <row r="12" spans="1:36" x14ac:dyDescent="0.25">
      <c r="A12" s="33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 t="shared" si="0"/>
        <v>0.69999728798850114</v>
      </c>
      <c r="AH12" s="8">
        <f>'ankeet 31.12.2013 '!AN12</f>
        <v>1.5352479701558042</v>
      </c>
      <c r="AI12" s="8">
        <f t="shared" si="6"/>
        <v>0.70003393281303028</v>
      </c>
      <c r="AJ12" s="8">
        <f>'ankeet 31.12.2013 '!AP12</f>
        <v>1.5322377576038699</v>
      </c>
    </row>
    <row r="13" spans="1:36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 t="shared" si="0"/>
        <v>1.1520338946782789</v>
      </c>
      <c r="AH13" s="8">
        <f>'ankeet 31.12.2013 '!AN13</f>
        <v>1.3014598625325289</v>
      </c>
      <c r="AI13" s="8">
        <f t="shared" si="6"/>
        <v>1.2099607267705321</v>
      </c>
      <c r="AJ13" s="8">
        <f>'ankeet 31.12.2013 '!AP13</f>
        <v>1.3282799335129247</v>
      </c>
    </row>
    <row r="14" spans="1:36" x14ac:dyDescent="0.25">
      <c r="A14" s="12" t="s">
        <v>84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2"/>
        <v>0.11849604637715984</v>
      </c>
      <c r="AD14" s="4">
        <f t="shared" si="3"/>
        <v>0.11882713454940048</v>
      </c>
      <c r="AE14" s="4">
        <f t="shared" si="4"/>
        <v>7.8722718617255022E-2</v>
      </c>
      <c r="AF14" s="4">
        <f t="shared" si="5"/>
        <v>6.5533099571828804E-2</v>
      </c>
      <c r="AG14" s="8">
        <f t="shared" si="0"/>
        <v>0.99849814896860367</v>
      </c>
      <c r="AH14" s="8">
        <f>'ankeet 31.12.2013 '!AN14</f>
        <v>1.0278087884433724</v>
      </c>
      <c r="AI14" s="8">
        <f t="shared" si="6"/>
        <v>0.95872857770616671</v>
      </c>
      <c r="AJ14" s="8">
        <f>'ankeet 31.12.2013 '!AP14</f>
        <v>1.2717507659370269</v>
      </c>
    </row>
    <row r="15" spans="1:36" x14ac:dyDescent="0.25">
      <c r="A15" s="33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2"/>
        <v>0.15870462046204623</v>
      </c>
      <c r="AD15" s="4">
        <f t="shared" si="3"/>
        <v>0</v>
      </c>
      <c r="AE15" s="4">
        <f t="shared" si="4"/>
        <v>5.0186942766752951E-2</v>
      </c>
      <c r="AF15" s="4">
        <f t="shared" si="5"/>
        <v>0</v>
      </c>
      <c r="AG15" s="8">
        <f t="shared" si="0"/>
        <v>1.2987004950495051</v>
      </c>
      <c r="AH15" s="8">
        <f>'ankeet 31.12.2013 '!AN15</f>
        <v>1.6800016245633986</v>
      </c>
      <c r="AI15" s="8">
        <f t="shared" si="6"/>
        <v>1.7280127925570579</v>
      </c>
      <c r="AJ15" s="8">
        <f>'ankeet 31.12.2013 '!AP15</f>
        <v>2.7099945385035502</v>
      </c>
    </row>
    <row r="16" spans="1:36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2"/>
        <v>6.9620980531868437E-2</v>
      </c>
      <c r="AD16" s="4">
        <f t="shared" si="3"/>
        <v>3.5452454816255349E-2</v>
      </c>
      <c r="AE16" s="4">
        <f t="shared" si="4"/>
        <v>6.6647452986526398E-2</v>
      </c>
      <c r="AF16" s="4">
        <f t="shared" si="5"/>
        <v>7.6448716786070556E-2</v>
      </c>
      <c r="AG16" s="8">
        <f t="shared" si="0"/>
        <v>0.51169926678465538</v>
      </c>
      <c r="AH16" s="8">
        <f>'ankeet 31.12.2013 '!AN16</f>
        <v>1.6362851717590197</v>
      </c>
      <c r="AI16" s="8">
        <f t="shared" si="6"/>
        <v>0.87509244802366659</v>
      </c>
      <c r="AJ16" s="8">
        <f>'ankeet 31.12.2013 '!AP16</f>
        <v>2.1104505478307867</v>
      </c>
    </row>
    <row r="17" spans="1:36" x14ac:dyDescent="0.25">
      <c r="A17" s="33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2"/>
        <v>0</v>
      </c>
      <c r="AD17" s="4">
        <f t="shared" si="3"/>
        <v>0</v>
      </c>
      <c r="AE17" s="4">
        <f t="shared" si="4"/>
        <v>0</v>
      </c>
      <c r="AF17" s="4">
        <f t="shared" si="5"/>
        <v>0</v>
      </c>
      <c r="AG17" s="8">
        <f t="shared" si="0"/>
        <v>0.87942701671976364</v>
      </c>
      <c r="AH17" s="8">
        <f>'ankeet 31.12.2013 '!AN17</f>
        <v>2.240148181298327</v>
      </c>
      <c r="AI17" s="8">
        <f t="shared" si="6"/>
        <v>1.0438565051643804</v>
      </c>
      <c r="AJ17" s="8">
        <f>'ankeet 31.12.2013 '!AP17</f>
        <v>2.2446835336639488</v>
      </c>
    </row>
    <row r="18" spans="1:36" x14ac:dyDescent="0.25">
      <c r="A18" s="33" t="s">
        <v>87</v>
      </c>
      <c r="B18" s="4">
        <v>41.515999999999998</v>
      </c>
      <c r="C18" s="4">
        <v>14.92</v>
      </c>
      <c r="D18" s="4">
        <v>0</v>
      </c>
      <c r="E18" s="4">
        <v>38.89</v>
      </c>
      <c r="F18" s="4">
        <v>13.564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40.279000000000003</v>
      </c>
      <c r="R18" s="4">
        <v>14.988</v>
      </c>
      <c r="S18" s="4">
        <v>0</v>
      </c>
      <c r="T18" s="4">
        <v>80.891000000000005</v>
      </c>
      <c r="U18" s="4">
        <v>28.213000000000001</v>
      </c>
      <c r="V18" s="4">
        <v>0</v>
      </c>
      <c r="W18" s="4">
        <v>4.5049999999999999</v>
      </c>
      <c r="X18" s="4">
        <v>1.718</v>
      </c>
      <c r="Y18" s="4">
        <v>0</v>
      </c>
      <c r="Z18" s="4">
        <v>6.2770000000000001</v>
      </c>
      <c r="AA18" s="4">
        <v>2.1869999999999998</v>
      </c>
      <c r="AB18" s="4">
        <v>0</v>
      </c>
      <c r="AC18" s="4">
        <f t="shared" si="2"/>
        <v>0.1085123807688602</v>
      </c>
      <c r="AD18" s="4">
        <f t="shared" si="3"/>
        <v>0.16140395988686038</v>
      </c>
      <c r="AE18" s="4">
        <f t="shared" si="4"/>
        <v>0.11514745308310992</v>
      </c>
      <c r="AF18" s="4">
        <f t="shared" si="5"/>
        <v>0.16123562370982009</v>
      </c>
      <c r="AG18" s="8">
        <f t="shared" si="0"/>
        <v>1.0787166393679548</v>
      </c>
      <c r="AH18" s="8">
        <f>'ankeet 31.12.2013 '!AN18</f>
        <v>0.92921182925197376</v>
      </c>
      <c r="AI18" s="8">
        <f t="shared" si="6"/>
        <v>1.11970509383378</v>
      </c>
      <c r="AJ18" s="8">
        <f>'ankeet 31.12.2013 '!AP18</f>
        <v>3.864582732568199</v>
      </c>
    </row>
    <row r="19" spans="1:36" x14ac:dyDescent="0.25">
      <c r="A19" s="9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>
        <f>'ankeet 31.12.2013 '!AN19</f>
        <v>1.6713700657328698</v>
      </c>
      <c r="AI19" s="8" t="e">
        <f t="shared" si="6"/>
        <v>#DIV/0!</v>
      </c>
      <c r="AJ19" s="8">
        <f>'ankeet 31.12.2013 '!AP19</f>
        <v>2.1563558906808464</v>
      </c>
    </row>
    <row r="20" spans="1:36" x14ac:dyDescent="0.25">
      <c r="A20" s="12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2"/>
        <v>5.9174293350611491E-3</v>
      </c>
      <c r="AD20" s="4">
        <f t="shared" si="3"/>
        <v>5.889227873654812E-3</v>
      </c>
      <c r="AE20" s="4">
        <f t="shared" si="4"/>
        <v>1.4628205774898577E-3</v>
      </c>
      <c r="AF20" s="4">
        <f t="shared" si="5"/>
        <v>9.4609936746499425E-4</v>
      </c>
      <c r="AG20" s="8">
        <f t="shared" si="0"/>
        <v>0.88369138252207025</v>
      </c>
      <c r="AH20" s="8">
        <f>'ankeet 31.12.2013 '!AN20</f>
        <v>1.0979938729123431</v>
      </c>
      <c r="AI20" s="8">
        <f t="shared" si="6"/>
        <v>0.94171776930670958</v>
      </c>
      <c r="AJ20" s="8">
        <f>'ankeet 31.12.2013 '!AP20</f>
        <v>1.39174732552216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2"/>
        <v>0</v>
      </c>
      <c r="AD21" s="4">
        <f t="shared" si="3"/>
        <v>0</v>
      </c>
      <c r="AE21" s="4">
        <f t="shared" si="4"/>
        <v>0</v>
      </c>
      <c r="AF21" s="4">
        <f t="shared" si="5"/>
        <v>0</v>
      </c>
      <c r="AG21" s="8">
        <f t="shared" si="0"/>
        <v>0.76225327123530717</v>
      </c>
      <c r="AH21" s="8">
        <f>'ankeet 31.12.2013 '!AN21</f>
        <v>1.4200012792631442</v>
      </c>
      <c r="AI21" s="8">
        <f t="shared" si="6"/>
        <v>0.9160878332959892</v>
      </c>
      <c r="AJ21" s="8">
        <f>'ankeet 31.12.2013 '!AP21</f>
        <v>1.4199890133670701</v>
      </c>
    </row>
    <row r="22" spans="1:36" x14ac:dyDescent="0.25">
      <c r="A22" s="12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2"/>
        <v>0</v>
      </c>
      <c r="AD22" s="4">
        <f t="shared" si="3"/>
        <v>0</v>
      </c>
      <c r="AE22" s="4">
        <f t="shared" si="4"/>
        <v>0</v>
      </c>
      <c r="AF22" s="4">
        <f t="shared" si="5"/>
        <v>0</v>
      </c>
      <c r="AG22" s="8">
        <f t="shared" si="0"/>
        <v>1.0845812438757276</v>
      </c>
      <c r="AH22" s="8">
        <f>'ankeet 31.12.2013 '!AN22</f>
        <v>1.3185255341718443</v>
      </c>
      <c r="AI22" s="8">
        <f t="shared" si="6"/>
        <v>1.080019864260884</v>
      </c>
      <c r="AJ22" s="8">
        <f>'ankeet 31.12.2013 '!AP22</f>
        <v>1.8736818297475333</v>
      </c>
    </row>
    <row r="23" spans="1:36" x14ac:dyDescent="0.25">
      <c r="A23" s="12" t="s">
        <v>86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2"/>
        <v>0.10616369895976012</v>
      </c>
      <c r="AD23" s="4">
        <f t="shared" si="3"/>
        <v>0.10538616644262495</v>
      </c>
      <c r="AE23" s="4">
        <f t="shared" si="4"/>
        <v>0.17103031745559491</v>
      </c>
      <c r="AF23" s="4">
        <f t="shared" si="5"/>
        <v>0.16326458289035367</v>
      </c>
      <c r="AG23" s="8">
        <f t="shared" si="0"/>
        <v>0.867745159737904</v>
      </c>
      <c r="AH23" s="8">
        <f>'ankeet 31.12.2013 '!AN23</f>
        <v>0.89000213511312143</v>
      </c>
      <c r="AI23" s="8">
        <f t="shared" si="6"/>
        <v>0.93286424087352371</v>
      </c>
      <c r="AJ23" s="8">
        <f>'ankeet 31.12.2013 '!AP23</f>
        <v>1.3201457905109024</v>
      </c>
    </row>
    <row r="24" spans="1:36" x14ac:dyDescent="0.25">
      <c r="A24" s="12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 t="shared" si="0"/>
        <v>0.88999817651349378</v>
      </c>
      <c r="AH24" s="8">
        <f>'ankeet 31.12.2013 '!AN24</f>
        <v>1.247662016826298</v>
      </c>
      <c r="AI24" s="8">
        <f t="shared" si="6"/>
        <v>1.2799895914650012</v>
      </c>
      <c r="AJ24" s="8">
        <f>'ankeet 31.12.2013 '!AP24</f>
        <v>1.1164363755000353</v>
      </c>
    </row>
    <row r="25" spans="1:36" x14ac:dyDescent="0.25">
      <c r="A25" s="12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5"/>
        <v>0</v>
      </c>
      <c r="AG25" s="8">
        <f t="shared" si="0"/>
        <v>0.75615624673314896</v>
      </c>
      <c r="AH25" s="8">
        <f>'ankeet 31.12.2013 '!AN25</f>
        <v>1.2099363686618601</v>
      </c>
      <c r="AI25" s="8">
        <f t="shared" si="6"/>
        <v>0.65771646125267458</v>
      </c>
      <c r="AJ25" s="8">
        <f>'ankeet 31.12.2013 '!AP25</f>
        <v>1.4993947627382849</v>
      </c>
    </row>
    <row r="26" spans="1:36" x14ac:dyDescent="0.25">
      <c r="A26" s="33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>(Q26+W26)/B26</f>
        <v>0.94997561885093085</v>
      </c>
      <c r="AH26" s="8">
        <f>'ankeet 31.12.2013 '!AN26</f>
        <v>1.2206466730279131</v>
      </c>
      <c r="AI26" s="8">
        <f t="shared" si="6"/>
        <v>1.0500039249548629</v>
      </c>
      <c r="AJ26" s="8">
        <f>'ankeet 31.12.2013 '!AP26</f>
        <v>1.3331858036579385</v>
      </c>
    </row>
    <row r="27" spans="1:36" x14ac:dyDescent="0.25">
      <c r="A27" s="9" t="s">
        <v>81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f>I27*1.2</f>
        <v>0.74399999999999999</v>
      </c>
      <c r="N27" s="4">
        <f>J27*1.2</f>
        <v>1.08</v>
      </c>
      <c r="O27" s="4">
        <f>K27*1.2</f>
        <v>1.464</v>
      </c>
      <c r="P27" s="4">
        <f>L27*1.2</f>
        <v>1.6559999999999999</v>
      </c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5"/>
        <v>0</v>
      </c>
      <c r="AG27" s="8">
        <f t="shared" ref="AG27:AG43" si="7">(Q27+W27)/B27</f>
        <v>0.62302965535666577</v>
      </c>
      <c r="AH27" s="8">
        <f>'ankeet 31.12.2013 '!AN27</f>
        <v>0.75300033703419678</v>
      </c>
      <c r="AI27" s="8">
        <f t="shared" si="6"/>
        <v>0.89567558472152109</v>
      </c>
      <c r="AJ27" s="8">
        <f>'ankeet 31.12.2013 '!AP27</f>
        <v>0.76784312751820416</v>
      </c>
    </row>
    <row r="28" spans="1:36" x14ac:dyDescent="0.25">
      <c r="A28" s="12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 t="shared" si="7"/>
        <v>0.76399873769748139</v>
      </c>
      <c r="AH28" s="8">
        <f>'ankeet 31.12.2013 '!AN28</f>
        <v>0.91482088886375501</v>
      </c>
      <c r="AI28" s="8">
        <f t="shared" si="6"/>
        <v>0.76400345399595515</v>
      </c>
      <c r="AJ28" s="8">
        <f>'ankeet 31.12.2013 '!AP28</f>
        <v>0.93647970303294481</v>
      </c>
    </row>
    <row r="29" spans="1:36" x14ac:dyDescent="0.25">
      <c r="A29" s="12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 t="shared" si="7"/>
        <v>0.72615968478812642</v>
      </c>
      <c r="AH29" s="8">
        <f>'ankeet 31.12.2013 '!AN29</f>
        <v>1.1519688674889519</v>
      </c>
      <c r="AI29" s="8">
        <f t="shared" si="6"/>
        <v>0.71665866739007955</v>
      </c>
      <c r="AJ29" s="8">
        <f>'ankeet 31.12.2013 '!AP29</f>
        <v>2.0266605749965496</v>
      </c>
    </row>
    <row r="30" spans="1:36" x14ac:dyDescent="0.25">
      <c r="A30" s="12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7"/>
        <v>1.1361670232202252</v>
      </c>
      <c r="AH30" s="8">
        <f>'ankeet 31.12.2013 '!AN30</f>
        <v>0.58264960012366029</v>
      </c>
      <c r="AI30" s="8">
        <f t="shared" si="6"/>
        <v>1.2921573137074518</v>
      </c>
      <c r="AJ30" s="8">
        <f>'ankeet 31.12.2013 '!AP30</f>
        <v>0.86638174732964102</v>
      </c>
    </row>
    <row r="31" spans="1:36" x14ac:dyDescent="0.25">
      <c r="A31" s="12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 t="shared" si="7"/>
        <v>0.76098776051466765</v>
      </c>
      <c r="AH31" s="8">
        <f>'ankeet 31.12.2013 '!AN31</f>
        <v>1.5695310415099832</v>
      </c>
      <c r="AI31" s="8">
        <f t="shared" si="6"/>
        <v>0.89000139840581727</v>
      </c>
      <c r="AJ31" s="8">
        <f>'ankeet 31.12.2013 '!AP31</f>
        <v>3.6493313521545323</v>
      </c>
    </row>
    <row r="32" spans="1:36" x14ac:dyDescent="0.25">
      <c r="A32" s="12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5"/>
        <v>0</v>
      </c>
      <c r="AG32" s="8">
        <f t="shared" si="7"/>
        <v>0.91588165515316444</v>
      </c>
      <c r="AH32" s="8">
        <f>'ankeet 31.12.2013 '!AN32</f>
        <v>0.78002203452074914</v>
      </c>
      <c r="AI32" s="8">
        <f t="shared" si="6"/>
        <v>1.540762331838565</v>
      </c>
      <c r="AJ32" s="8">
        <f>'ankeet 31.12.2013 '!AP32</f>
        <v>1.7225386493083807</v>
      </c>
    </row>
    <row r="33" spans="1:36" x14ac:dyDescent="0.25">
      <c r="A33" s="12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5"/>
        <v>0</v>
      </c>
      <c r="AG33" s="8">
        <f t="shared" si="7"/>
        <v>0.95</v>
      </c>
      <c r="AH33" s="8">
        <f>'ankeet 31.12.2013 '!AN33</f>
        <v>1.1250537669986433</v>
      </c>
      <c r="AI33" s="8">
        <f t="shared" si="6"/>
        <v>2.122851919561243</v>
      </c>
      <c r="AJ33" s="8">
        <f>'ankeet 31.12.2013 '!AP33</f>
        <v>1.3250312247446918</v>
      </c>
    </row>
    <row r="34" spans="1:36" x14ac:dyDescent="0.25">
      <c r="A34" s="12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 t="shared" si="7"/>
        <v>0.89198693402935159</v>
      </c>
      <c r="AH34" s="8">
        <f>'ankeet 31.12.2013 '!AN34</f>
        <v>1.0000690399988164</v>
      </c>
      <c r="AI34" s="8">
        <f t="shared" si="6"/>
        <v>1.0499937382592361</v>
      </c>
      <c r="AJ34" s="8">
        <f>'ankeet 31.12.2013 '!AP34</f>
        <v>1.3209532140613243</v>
      </c>
    </row>
    <row r="35" spans="1:36" x14ac:dyDescent="0.25">
      <c r="A35" s="12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  <c r="AG35" s="8">
        <f t="shared" si="7"/>
        <v>0.58041581642691309</v>
      </c>
      <c r="AH35" s="8">
        <f>'ankeet 31.12.2013 '!AN35</f>
        <v>1.3810247747747748</v>
      </c>
      <c r="AI35" s="8">
        <f t="shared" si="6"/>
        <v>0.58043368497948133</v>
      </c>
      <c r="AJ35" s="8">
        <f>'ankeet 31.12.2013 '!AP35</f>
        <v>1.3253056250737039</v>
      </c>
    </row>
    <row r="36" spans="1:36" x14ac:dyDescent="0.25">
      <c r="A36" s="33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 t="shared" si="7"/>
        <v>0.70401046207497819</v>
      </c>
      <c r="AH36" s="8">
        <f>'ankeet 31.12.2013 '!AN36</f>
        <v>1.3540019354686432</v>
      </c>
      <c r="AI36" s="8">
        <f t="shared" si="6"/>
        <v>0.70402829028290281</v>
      </c>
      <c r="AJ36" s="8">
        <f>'ankeet 31.12.2013 '!AP36</f>
        <v>1.3539802530083307</v>
      </c>
    </row>
    <row r="37" spans="1:36" x14ac:dyDescent="0.25">
      <c r="A37" s="12" t="s">
        <v>82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 t="shared" si="7"/>
        <v>0.79768577372009708</v>
      </c>
      <c r="AH37" s="8">
        <f>'ankeet 31.12.2013 '!AN37</f>
        <v>0.9019212614497486</v>
      </c>
      <c r="AI37" s="8">
        <f t="shared" si="6"/>
        <v>0.95315272684254126</v>
      </c>
      <c r="AJ37" s="8">
        <f>'ankeet 31.12.2013 '!AP37</f>
        <v>1.0534796565410585</v>
      </c>
    </row>
    <row r="38" spans="1:36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 t="shared" si="7"/>
        <v>1.0076549220165065</v>
      </c>
      <c r="AH38" s="8">
        <f>'ankeet 31.12.2013 '!AN38</f>
        <v>1.1750632993572681</v>
      </c>
      <c r="AI38" s="8">
        <f t="shared" si="6"/>
        <v>1.0085282298863867</v>
      </c>
      <c r="AJ38" s="8">
        <f>'ankeet 31.12.2013 '!AP38</f>
        <v>1.1749381772402319</v>
      </c>
    </row>
    <row r="39" spans="1:36" x14ac:dyDescent="0.25">
      <c r="A39" s="12" t="s">
        <v>68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 t="shared" si="7"/>
        <v>0.87999913388043216</v>
      </c>
      <c r="AH39" s="8">
        <f>'ankeet 31.12.2013 '!AN39</f>
        <v>1.8764695395005926</v>
      </c>
      <c r="AI39" s="8">
        <f t="shared" si="6"/>
        <v>0.88000873457801065</v>
      </c>
      <c r="AJ39" s="8">
        <f>'ankeet 31.12.2013 '!AP39</f>
        <v>1.105309090909091</v>
      </c>
    </row>
    <row r="40" spans="1:36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 t="shared" si="7"/>
        <v>0.7730582524271844</v>
      </c>
      <c r="AH40" s="8">
        <f>'ankeet 31.12.2013 '!AN40</f>
        <v>1.0969863668978712</v>
      </c>
      <c r="AI40" s="8">
        <f t="shared" si="6"/>
        <v>0.77325056433408579</v>
      </c>
      <c r="AJ40" s="8">
        <f>'ankeet 31.12.2013 '!AP40</f>
        <v>1.1022935995855507</v>
      </c>
    </row>
    <row r="41" spans="1:36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2"/>
        <v>1.1428338762214985</v>
      </c>
      <c r="AD41" s="4">
        <f t="shared" si="3"/>
        <v>1.1399577167019028</v>
      </c>
      <c r="AE41" s="4">
        <f t="shared" si="4"/>
        <v>5.1736881005173693E-2</v>
      </c>
      <c r="AF41" s="4">
        <f t="shared" si="5"/>
        <v>6.0287081339712924E-2</v>
      </c>
      <c r="AG41" s="8">
        <f t="shared" si="7"/>
        <v>2.0729641693811081</v>
      </c>
      <c r="AH41" s="8">
        <f>'ankeet 31.12.2013 '!AN41</f>
        <v>2.6295130838025833</v>
      </c>
      <c r="AI41" s="8">
        <f t="shared" si="6"/>
        <v>0.98036253776435045</v>
      </c>
      <c r="AJ41" s="8">
        <f>'ankeet 31.12.2013 '!AP41</f>
        <v>1.7124713521772346</v>
      </c>
    </row>
    <row r="42" spans="1:36" x14ac:dyDescent="0.25">
      <c r="A42" s="33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 t="shared" si="7"/>
        <v>1.2526459031823802</v>
      </c>
      <c r="AH42" s="8">
        <f>'ankeet 31.12.2013 '!AN42</f>
        <v>1.8583505958573638</v>
      </c>
      <c r="AI42" s="8">
        <f t="shared" si="6"/>
        <v>1.629702444208289</v>
      </c>
      <c r="AJ42" s="8">
        <f>'ankeet 31.12.2013 '!AP42</f>
        <v>1.9084092014733478</v>
      </c>
    </row>
    <row r="43" spans="1:36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 t="shared" si="7"/>
        <v>0.75755637294098832</v>
      </c>
      <c r="AH43" s="8">
        <f>'ankeet 31.12.2013 '!AN43</f>
        <v>0.98108400138722673</v>
      </c>
      <c r="AI43" s="8">
        <f t="shared" si="6"/>
        <v>0.76044728434504794</v>
      </c>
      <c r="AJ43" s="8">
        <f>'ankeet 31.12.2013 '!AP43</f>
        <v>1.3369406896176201</v>
      </c>
    </row>
    <row r="46" spans="1:36" x14ac:dyDescent="0.25">
      <c r="A46" s="11" t="s">
        <v>45</v>
      </c>
    </row>
    <row r="47" spans="1:36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ankeet 31.12.2013 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Joosep</dc:creator>
  <cp:lastModifiedBy>Eda Joosep</cp:lastModifiedBy>
  <cp:lastPrinted>2014-03-17T12:11:50Z</cp:lastPrinted>
  <dcterms:created xsi:type="dcterms:W3CDTF">2013-08-30T08:51:25Z</dcterms:created>
  <dcterms:modified xsi:type="dcterms:W3CDTF">2014-09-17T12:53:37Z</dcterms:modified>
</cp:coreProperties>
</file>