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ltsamaavh-my.sharepoint.com/personal/eda_poltsamaavesi_ee/Documents/isiklik/EVEL veehinna ankeedid/EVEL veehinna ankeedid 2024 kokku/"/>
    </mc:Choice>
  </mc:AlternateContent>
  <xr:revisionPtr revIDLastSave="70" documentId="13_ncr:1_{0D39D65B-F58C-4209-BCB3-DEF6272C47D1}" xr6:coauthVersionLast="47" xr6:coauthVersionMax="47" xr10:uidLastSave="{9D100A74-745F-464E-B14D-C5A7BC0C5155}"/>
  <bookViews>
    <workbookView xWindow="-120" yWindow="-120" windowWidth="29040" windowHeight="15720" xr2:uid="{00000000-000D-0000-FFFF-FFFF00000000}"/>
  </bookViews>
  <sheets>
    <sheet name="31.12.2024" sheetId="14" r:id="rId1"/>
    <sheet name="elanike vee ja kanali hind " sheetId="5" r:id="rId2"/>
    <sheet name="elanike vee ja kanali hind +km" sheetId="9" r:id="rId3"/>
    <sheet name="elanike veeteenuse hind+km" sheetId="7" r:id="rId4"/>
    <sheet name="ettevõtete vee ja kanali hind" sheetId="6" r:id="rId5"/>
    <sheet name="graafik 1 " sheetId="15" r:id="rId6"/>
    <sheet name="Leht2" sheetId="2" state="hidden" r:id="rId7"/>
    <sheet name="Leht3" sheetId="3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5" i="14" l="1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O45" i="14"/>
  <c r="O44" i="14"/>
  <c r="O43" i="14"/>
  <c r="O42" i="14"/>
  <c r="O41" i="14"/>
  <c r="O41" i="9" s="1"/>
  <c r="O40" i="14"/>
  <c r="O40" i="9" s="1"/>
  <c r="O39" i="14"/>
  <c r="O38" i="14"/>
  <c r="O38" i="9" s="1"/>
  <c r="O37" i="14"/>
  <c r="O36" i="14"/>
  <c r="O36" i="9" s="1"/>
  <c r="O35" i="14"/>
  <c r="O34" i="14"/>
  <c r="O33" i="14"/>
  <c r="O32" i="14"/>
  <c r="O32" i="9" s="1"/>
  <c r="O31" i="14"/>
  <c r="O31" i="9" s="1"/>
  <c r="O30" i="14"/>
  <c r="O29" i="14"/>
  <c r="O28" i="14"/>
  <c r="O28" i="9" s="1"/>
  <c r="O27" i="14"/>
  <c r="O26" i="14"/>
  <c r="O25" i="14"/>
  <c r="O25" i="9" s="1"/>
  <c r="O24" i="14"/>
  <c r="O24" i="9" s="1"/>
  <c r="O23" i="14"/>
  <c r="O22" i="14"/>
  <c r="O22" i="9" s="1"/>
  <c r="O21" i="14"/>
  <c r="O20" i="14"/>
  <c r="O19" i="14"/>
  <c r="O18" i="14"/>
  <c r="O17" i="14"/>
  <c r="O17" i="9" s="1"/>
  <c r="O16" i="14"/>
  <c r="O16" i="9" s="1"/>
  <c r="O15" i="14"/>
  <c r="O14" i="14"/>
  <c r="O13" i="14"/>
  <c r="O12" i="14"/>
  <c r="O11" i="14"/>
  <c r="O10" i="14"/>
  <c r="O9" i="14"/>
  <c r="O9" i="9" s="1"/>
  <c r="O8" i="14"/>
  <c r="O7" i="14"/>
  <c r="O7" i="9" s="1"/>
  <c r="O6" i="14"/>
  <c r="O5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M45" i="14"/>
  <c r="M44" i="14"/>
  <c r="M43" i="14"/>
  <c r="M42" i="14"/>
  <c r="M42" i="9" s="1"/>
  <c r="M41" i="14"/>
  <c r="M41" i="9" s="1"/>
  <c r="M40" i="14"/>
  <c r="M39" i="14"/>
  <c r="M38" i="14"/>
  <c r="M38" i="9" s="1"/>
  <c r="M37" i="14"/>
  <c r="AP37" i="15" s="1"/>
  <c r="M36" i="14"/>
  <c r="M35" i="14"/>
  <c r="M34" i="14"/>
  <c r="M33" i="14"/>
  <c r="M32" i="14"/>
  <c r="M31" i="14"/>
  <c r="M31" i="9" s="1"/>
  <c r="M30" i="14"/>
  <c r="M30" i="9" s="1"/>
  <c r="M29" i="14"/>
  <c r="M28" i="14"/>
  <c r="M27" i="14"/>
  <c r="M26" i="14"/>
  <c r="M26" i="9" s="1"/>
  <c r="M25" i="14"/>
  <c r="M24" i="14"/>
  <c r="M24" i="9" s="1"/>
  <c r="M23" i="14"/>
  <c r="M23" i="9" s="1"/>
  <c r="M22" i="14"/>
  <c r="M21" i="14"/>
  <c r="M20" i="14"/>
  <c r="M19" i="14"/>
  <c r="M18" i="14"/>
  <c r="M17" i="14"/>
  <c r="M16" i="14"/>
  <c r="M15" i="14"/>
  <c r="M15" i="9" s="1"/>
  <c r="M14" i="14"/>
  <c r="M14" i="9" s="1"/>
  <c r="M13" i="14"/>
  <c r="M12" i="14"/>
  <c r="M11" i="14"/>
  <c r="M10" i="14"/>
  <c r="M9" i="14"/>
  <c r="M8" i="14"/>
  <c r="M8" i="9" s="1"/>
  <c r="M7" i="14"/>
  <c r="M7" i="9" s="1"/>
  <c r="M6" i="14"/>
  <c r="M5" i="14"/>
  <c r="P4" i="14"/>
  <c r="O4" i="14"/>
  <c r="O4" i="9" s="1"/>
  <c r="N4" i="14"/>
  <c r="M4" i="14"/>
  <c r="M18" i="9"/>
  <c r="K6" i="5"/>
  <c r="O6" i="5" s="1"/>
  <c r="L45" i="6"/>
  <c r="L44" i="6"/>
  <c r="L43" i="6"/>
  <c r="J45" i="6"/>
  <c r="J44" i="6"/>
  <c r="J43" i="6"/>
  <c r="K45" i="5"/>
  <c r="K44" i="5"/>
  <c r="K43" i="5"/>
  <c r="I45" i="5"/>
  <c r="I44" i="5"/>
  <c r="I43" i="5"/>
  <c r="I23" i="5"/>
  <c r="O45" i="9"/>
  <c r="O44" i="9"/>
  <c r="O43" i="9"/>
  <c r="O39" i="9"/>
  <c r="M36" i="9"/>
  <c r="O34" i="9"/>
  <c r="O33" i="9"/>
  <c r="O30" i="9"/>
  <c r="O29" i="9"/>
  <c r="O27" i="9"/>
  <c r="M27" i="9"/>
  <c r="O23" i="9"/>
  <c r="O21" i="9"/>
  <c r="O20" i="9"/>
  <c r="O19" i="9"/>
  <c r="M19" i="9"/>
  <c r="O15" i="9"/>
  <c r="O14" i="9"/>
  <c r="O13" i="9"/>
  <c r="O12" i="9"/>
  <c r="O11" i="9"/>
  <c r="O10" i="9"/>
  <c r="M10" i="9"/>
  <c r="M5" i="9"/>
  <c r="M4" i="9"/>
  <c r="M43" i="9"/>
  <c r="L4" i="6"/>
  <c r="L5" i="6"/>
  <c r="L7" i="6"/>
  <c r="P7" i="6" s="1"/>
  <c r="L8" i="6"/>
  <c r="L9" i="6"/>
  <c r="L10" i="6"/>
  <c r="L11" i="6"/>
  <c r="L12" i="6"/>
  <c r="L13" i="6"/>
  <c r="L14" i="6"/>
  <c r="L15" i="6"/>
  <c r="L16" i="6"/>
  <c r="L18" i="6"/>
  <c r="P18" i="6" s="1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8" i="6"/>
  <c r="L39" i="6"/>
  <c r="L40" i="6"/>
  <c r="L41" i="6"/>
  <c r="L42" i="6"/>
  <c r="J4" i="6"/>
  <c r="J5" i="6"/>
  <c r="J7" i="6"/>
  <c r="N7" i="6" s="1"/>
  <c r="J8" i="6"/>
  <c r="J9" i="6"/>
  <c r="J10" i="6"/>
  <c r="J11" i="6"/>
  <c r="J12" i="6"/>
  <c r="J13" i="6"/>
  <c r="J14" i="6"/>
  <c r="J15" i="6"/>
  <c r="J16" i="6"/>
  <c r="J18" i="6"/>
  <c r="N18" i="6" s="1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8" i="6"/>
  <c r="J39" i="6"/>
  <c r="J40" i="6"/>
  <c r="J41" i="6"/>
  <c r="J42" i="6"/>
  <c r="M6" i="9"/>
  <c r="O35" i="9"/>
  <c r="O18" i="9"/>
  <c r="K4" i="5"/>
  <c r="K5" i="5"/>
  <c r="K7" i="5"/>
  <c r="O7" i="5" s="1"/>
  <c r="K8" i="5"/>
  <c r="K9" i="5"/>
  <c r="K10" i="5"/>
  <c r="K11" i="5"/>
  <c r="K12" i="5"/>
  <c r="K13" i="5"/>
  <c r="K14" i="5"/>
  <c r="K15" i="5"/>
  <c r="K16" i="5"/>
  <c r="K18" i="5"/>
  <c r="O18" i="5" s="1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8" i="5"/>
  <c r="K39" i="5"/>
  <c r="K40" i="5"/>
  <c r="K41" i="5"/>
  <c r="K42" i="5"/>
  <c r="I4" i="5"/>
  <c r="I5" i="5"/>
  <c r="I6" i="5"/>
  <c r="M6" i="5" s="1"/>
  <c r="I7" i="5"/>
  <c r="M7" i="5" s="1"/>
  <c r="I8" i="5"/>
  <c r="I9" i="5"/>
  <c r="I10" i="5"/>
  <c r="I11" i="5"/>
  <c r="I12" i="5"/>
  <c r="I13" i="5"/>
  <c r="I14" i="5"/>
  <c r="I15" i="5"/>
  <c r="I16" i="5"/>
  <c r="I18" i="5"/>
  <c r="M18" i="5" s="1"/>
  <c r="I19" i="5"/>
  <c r="I20" i="5"/>
  <c r="I21" i="5"/>
  <c r="I22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8" i="5"/>
  <c r="I39" i="5"/>
  <c r="I40" i="5"/>
  <c r="I41" i="5"/>
  <c r="I42" i="5"/>
  <c r="AP18" i="15"/>
  <c r="AJ19" i="7"/>
  <c r="AI19" i="7"/>
  <c r="AH19" i="7"/>
  <c r="AG19" i="7"/>
  <c r="AF19" i="7"/>
  <c r="AE19" i="7"/>
  <c r="AD19" i="7"/>
  <c r="AC19" i="7"/>
  <c r="AN7" i="15"/>
  <c r="AM7" i="15"/>
  <c r="AL7" i="15"/>
  <c r="AK7" i="15"/>
  <c r="AF7" i="15"/>
  <c r="AE7" i="15"/>
  <c r="AD7" i="15"/>
  <c r="AC7" i="15"/>
  <c r="L7" i="15"/>
  <c r="P7" i="15"/>
  <c r="K7" i="15"/>
  <c r="O7" i="15" s="1"/>
  <c r="J7" i="15"/>
  <c r="N7" i="15" s="1"/>
  <c r="I7" i="15"/>
  <c r="M7" i="15" s="1"/>
  <c r="AJ7" i="6"/>
  <c r="AI7" i="6"/>
  <c r="AH7" i="6"/>
  <c r="AG7" i="6"/>
  <c r="AF7" i="6"/>
  <c r="AE7" i="6"/>
  <c r="AD7" i="6"/>
  <c r="AC7" i="6"/>
  <c r="O7" i="6"/>
  <c r="I7" i="6"/>
  <c r="M7" i="6" s="1"/>
  <c r="AJ7" i="7"/>
  <c r="AI7" i="7"/>
  <c r="AH7" i="7"/>
  <c r="AG7" i="7"/>
  <c r="AF7" i="7"/>
  <c r="AE7" i="7"/>
  <c r="AD7" i="7"/>
  <c r="AC7" i="7"/>
  <c r="L7" i="7"/>
  <c r="P7" i="7" s="1"/>
  <c r="K7" i="7"/>
  <c r="O7" i="7" s="1"/>
  <c r="J7" i="7"/>
  <c r="N7" i="7" s="1"/>
  <c r="I7" i="7"/>
  <c r="M7" i="7" s="1"/>
  <c r="AJ7" i="9"/>
  <c r="AI7" i="9"/>
  <c r="AH7" i="9"/>
  <c r="AG7" i="9"/>
  <c r="AF7" i="9"/>
  <c r="AE7" i="9"/>
  <c r="AD7" i="9"/>
  <c r="AC7" i="9"/>
  <c r="L7" i="9"/>
  <c r="P7" i="9"/>
  <c r="K7" i="9"/>
  <c r="J7" i="9"/>
  <c r="I7" i="9"/>
  <c r="AJ7" i="5"/>
  <c r="AI7" i="5"/>
  <c r="AH7" i="5"/>
  <c r="AG7" i="5"/>
  <c r="AF7" i="5"/>
  <c r="AE7" i="5"/>
  <c r="AD7" i="5"/>
  <c r="AC7" i="5"/>
  <c r="N7" i="5"/>
  <c r="L7" i="5"/>
  <c r="P7" i="5" s="1"/>
  <c r="AN38" i="15"/>
  <c r="AM38" i="15"/>
  <c r="AL38" i="15"/>
  <c r="AK38" i="15"/>
  <c r="AF38" i="15"/>
  <c r="AE38" i="15"/>
  <c r="AD38" i="15"/>
  <c r="AH38" i="15" s="1"/>
  <c r="AJ38" i="15" s="1"/>
  <c r="AC38" i="15"/>
  <c r="AG38" i="15" s="1"/>
  <c r="AI38" i="15" s="1"/>
  <c r="AJ38" i="6"/>
  <c r="AI38" i="6"/>
  <c r="AH38" i="6"/>
  <c r="AG38" i="6"/>
  <c r="AF38" i="6"/>
  <c r="AE38" i="6"/>
  <c r="AD38" i="6"/>
  <c r="AC38" i="6"/>
  <c r="AJ38" i="7"/>
  <c r="AI38" i="7"/>
  <c r="AH38" i="7"/>
  <c r="AG38" i="7"/>
  <c r="AF38" i="7"/>
  <c r="AE38" i="7"/>
  <c r="AD38" i="7"/>
  <c r="AC38" i="7"/>
  <c r="AN41" i="15"/>
  <c r="AM41" i="15"/>
  <c r="AL41" i="15"/>
  <c r="AK41" i="15"/>
  <c r="AF41" i="15"/>
  <c r="AE41" i="15"/>
  <c r="AD41" i="15"/>
  <c r="AH41" i="15" s="1"/>
  <c r="AJ41" i="15" s="1"/>
  <c r="AC41" i="15"/>
  <c r="AG41" i="15" s="1"/>
  <c r="AI41" i="15" s="1"/>
  <c r="AJ41" i="6"/>
  <c r="AI41" i="6"/>
  <c r="AH41" i="6"/>
  <c r="AG41" i="6"/>
  <c r="AF41" i="6"/>
  <c r="AE41" i="6"/>
  <c r="AD41" i="6"/>
  <c r="AC41" i="6"/>
  <c r="AJ41" i="7"/>
  <c r="AI41" i="7"/>
  <c r="AH41" i="7"/>
  <c r="AG41" i="7"/>
  <c r="AF41" i="7"/>
  <c r="AE41" i="7"/>
  <c r="AD41" i="7"/>
  <c r="AC41" i="7"/>
  <c r="AJ41" i="9"/>
  <c r="AI41" i="9"/>
  <c r="AH41" i="9"/>
  <c r="AG41" i="9"/>
  <c r="AF41" i="9"/>
  <c r="AE41" i="9"/>
  <c r="AD41" i="9"/>
  <c r="AC41" i="9"/>
  <c r="AJ41" i="5"/>
  <c r="AI41" i="5"/>
  <c r="AH41" i="5"/>
  <c r="AG41" i="5"/>
  <c r="AF41" i="5"/>
  <c r="AE41" i="5"/>
  <c r="AD41" i="5"/>
  <c r="AC41" i="5"/>
  <c r="C35" i="14"/>
  <c r="C29" i="14"/>
  <c r="AN42" i="15"/>
  <c r="AM42" i="15"/>
  <c r="AL42" i="15"/>
  <c r="AK42" i="15"/>
  <c r="AF42" i="15"/>
  <c r="AE42" i="15"/>
  <c r="AD42" i="15"/>
  <c r="AH42" i="15" s="1"/>
  <c r="AJ42" i="15" s="1"/>
  <c r="AC42" i="15"/>
  <c r="AG42" i="15" s="1"/>
  <c r="AI42" i="15" s="1"/>
  <c r="AJ42" i="6"/>
  <c r="AI42" i="6"/>
  <c r="AH42" i="6"/>
  <c r="AG42" i="6"/>
  <c r="AF42" i="6"/>
  <c r="AE42" i="6"/>
  <c r="AD42" i="6"/>
  <c r="AC42" i="6"/>
  <c r="AJ42" i="7"/>
  <c r="AI42" i="7"/>
  <c r="AH42" i="7"/>
  <c r="AG42" i="7"/>
  <c r="AF42" i="7"/>
  <c r="AE42" i="7"/>
  <c r="AD42" i="7"/>
  <c r="AC42" i="7"/>
  <c r="AJ42" i="9"/>
  <c r="AI42" i="9"/>
  <c r="AH42" i="9"/>
  <c r="AG42" i="9"/>
  <c r="AF42" i="9"/>
  <c r="AE42" i="9"/>
  <c r="AD42" i="9"/>
  <c r="AC42" i="9"/>
  <c r="AJ42" i="5"/>
  <c r="AI42" i="5"/>
  <c r="AH42" i="5"/>
  <c r="AG42" i="5"/>
  <c r="AF42" i="5"/>
  <c r="AE42" i="5"/>
  <c r="AD42" i="5"/>
  <c r="AC42" i="5"/>
  <c r="C18" i="14"/>
  <c r="I6" i="15"/>
  <c r="M6" i="15" s="1"/>
  <c r="J6" i="15"/>
  <c r="N6" i="15" s="1"/>
  <c r="K6" i="15"/>
  <c r="O6" i="15" s="1"/>
  <c r="L6" i="15"/>
  <c r="P6" i="15" s="1"/>
  <c r="I18" i="15"/>
  <c r="AC18" i="15"/>
  <c r="J18" i="15"/>
  <c r="N18" i="15" s="1"/>
  <c r="K18" i="15"/>
  <c r="O18" i="15" s="1"/>
  <c r="L18" i="15"/>
  <c r="P18" i="15"/>
  <c r="AC4" i="15"/>
  <c r="AG4" i="15" s="1"/>
  <c r="AI4" i="15" s="1"/>
  <c r="AD4" i="15"/>
  <c r="AH4" i="15" s="1"/>
  <c r="AJ4" i="15" s="1"/>
  <c r="AE4" i="15"/>
  <c r="AF4" i="15"/>
  <c r="AC5" i="15"/>
  <c r="AG5" i="15" s="1"/>
  <c r="AI5" i="15" s="1"/>
  <c r="AD5" i="15"/>
  <c r="AH5" i="15" s="1"/>
  <c r="AJ5" i="15" s="1"/>
  <c r="AC6" i="15"/>
  <c r="AD6" i="15"/>
  <c r="AE6" i="15"/>
  <c r="AF6" i="15"/>
  <c r="AC8" i="15"/>
  <c r="AG8" i="15"/>
  <c r="AI8" i="15" s="1"/>
  <c r="AD8" i="15"/>
  <c r="AH8" i="15"/>
  <c r="AJ8" i="15" s="1"/>
  <c r="AE8" i="15"/>
  <c r="AF8" i="15"/>
  <c r="AC9" i="15"/>
  <c r="AG9" i="15" s="1"/>
  <c r="AI9" i="15" s="1"/>
  <c r="AD9" i="15"/>
  <c r="AH9" i="15" s="1"/>
  <c r="AJ9" i="15" s="1"/>
  <c r="AE9" i="15"/>
  <c r="AF9" i="15"/>
  <c r="AC10" i="15"/>
  <c r="AG10" i="15" s="1"/>
  <c r="AI10" i="15" s="1"/>
  <c r="AD10" i="15"/>
  <c r="AH10" i="15" s="1"/>
  <c r="AJ10" i="15" s="1"/>
  <c r="AE10" i="15"/>
  <c r="AF10" i="15"/>
  <c r="AC11" i="15"/>
  <c r="AG11" i="15" s="1"/>
  <c r="AI11" i="15" s="1"/>
  <c r="AD11" i="15"/>
  <c r="AH11" i="15"/>
  <c r="AJ11" i="15" s="1"/>
  <c r="AE11" i="15"/>
  <c r="AF11" i="15"/>
  <c r="AC13" i="15"/>
  <c r="AG13" i="15" s="1"/>
  <c r="AI13" i="15" s="1"/>
  <c r="AD13" i="15"/>
  <c r="AH13" i="15" s="1"/>
  <c r="AJ13" i="15" s="1"/>
  <c r="AE13" i="15"/>
  <c r="AF13" i="15"/>
  <c r="AC14" i="15"/>
  <c r="AG14" i="15" s="1"/>
  <c r="AI14" i="15" s="1"/>
  <c r="AD14" i="15"/>
  <c r="AH14" i="15" s="1"/>
  <c r="AJ14" i="15" s="1"/>
  <c r="AE14" i="15"/>
  <c r="AF14" i="15"/>
  <c r="AC15" i="15"/>
  <c r="AG15" i="15" s="1"/>
  <c r="AI15" i="15" s="1"/>
  <c r="AD15" i="15"/>
  <c r="AH15" i="15" s="1"/>
  <c r="AJ15" i="15" s="1"/>
  <c r="AE15" i="15"/>
  <c r="AF15" i="15"/>
  <c r="AC16" i="15"/>
  <c r="AG16" i="15" s="1"/>
  <c r="AI16" i="15" s="1"/>
  <c r="AD16" i="15"/>
  <c r="AH16" i="15" s="1"/>
  <c r="AJ16" i="15" s="1"/>
  <c r="AE16" i="15"/>
  <c r="AF16" i="15"/>
  <c r="AD18" i="15"/>
  <c r="AE18" i="15"/>
  <c r="AF18" i="15"/>
  <c r="AC20" i="15"/>
  <c r="AG20" i="15" s="1"/>
  <c r="AI20" i="15" s="1"/>
  <c r="AD20" i="15"/>
  <c r="AH20" i="15" s="1"/>
  <c r="AJ20" i="15" s="1"/>
  <c r="AE20" i="15"/>
  <c r="AF20" i="15"/>
  <c r="AC21" i="15"/>
  <c r="AG21" i="15" s="1"/>
  <c r="AI21" i="15" s="1"/>
  <c r="AD21" i="15"/>
  <c r="AH21" i="15" s="1"/>
  <c r="AJ21" i="15" s="1"/>
  <c r="AE21" i="15"/>
  <c r="AF21" i="15"/>
  <c r="AC22" i="15"/>
  <c r="AG22" i="15" s="1"/>
  <c r="AI22" i="15" s="1"/>
  <c r="AD22" i="15"/>
  <c r="AH22" i="15" s="1"/>
  <c r="AJ22" i="15" s="1"/>
  <c r="AE22" i="15"/>
  <c r="AF22" i="15"/>
  <c r="AC23" i="15"/>
  <c r="AG23" i="15" s="1"/>
  <c r="AI23" i="15" s="1"/>
  <c r="AD23" i="15"/>
  <c r="AH23" i="15" s="1"/>
  <c r="AJ23" i="15" s="1"/>
  <c r="AE23" i="15"/>
  <c r="AF23" i="15"/>
  <c r="AC24" i="15"/>
  <c r="AG24" i="15" s="1"/>
  <c r="AI24" i="15" s="1"/>
  <c r="AD24" i="15"/>
  <c r="AH24" i="15" s="1"/>
  <c r="AJ24" i="15" s="1"/>
  <c r="AE24" i="15"/>
  <c r="AF24" i="15"/>
  <c r="AC25" i="15"/>
  <c r="AG25" i="15" s="1"/>
  <c r="AI25" i="15" s="1"/>
  <c r="AD25" i="15"/>
  <c r="AH25" i="15" s="1"/>
  <c r="AJ25" i="15" s="1"/>
  <c r="AE25" i="15"/>
  <c r="AF25" i="15"/>
  <c r="AC26" i="15"/>
  <c r="AG26" i="15" s="1"/>
  <c r="AI26" i="15" s="1"/>
  <c r="AD26" i="15"/>
  <c r="AH26" i="15"/>
  <c r="AJ26" i="15" s="1"/>
  <c r="AE26" i="15"/>
  <c r="AF26" i="15"/>
  <c r="AC29" i="15"/>
  <c r="AG29" i="15" s="1"/>
  <c r="AI29" i="15" s="1"/>
  <c r="AD29" i="15"/>
  <c r="AH29" i="15" s="1"/>
  <c r="AJ29" i="15" s="1"/>
  <c r="AE29" i="15"/>
  <c r="AF29" i="15"/>
  <c r="AC31" i="15"/>
  <c r="AG31" i="15"/>
  <c r="AI31" i="15" s="1"/>
  <c r="AD31" i="15"/>
  <c r="AH31" i="15" s="1"/>
  <c r="AJ31" i="15" s="1"/>
  <c r="AE31" i="15"/>
  <c r="AF31" i="15"/>
  <c r="AC32" i="15"/>
  <c r="AG32" i="15" s="1"/>
  <c r="AI32" i="15" s="1"/>
  <c r="AD32" i="15"/>
  <c r="AH32" i="15" s="1"/>
  <c r="AJ32" i="15" s="1"/>
  <c r="AE32" i="15"/>
  <c r="AF32" i="15"/>
  <c r="AC33" i="15"/>
  <c r="AG33" i="15" s="1"/>
  <c r="AI33" i="15" s="1"/>
  <c r="AD33" i="15"/>
  <c r="AH33" i="15" s="1"/>
  <c r="AJ33" i="15" s="1"/>
  <c r="AE33" i="15"/>
  <c r="AF33" i="15"/>
  <c r="AC34" i="15"/>
  <c r="AG34" i="15" s="1"/>
  <c r="AI34" i="15" s="1"/>
  <c r="AD34" i="15"/>
  <c r="AH34" i="15" s="1"/>
  <c r="AJ34" i="15" s="1"/>
  <c r="AE34" i="15"/>
  <c r="AF34" i="15"/>
  <c r="AC35" i="15"/>
  <c r="AG35" i="15" s="1"/>
  <c r="AI35" i="15" s="1"/>
  <c r="AD35" i="15"/>
  <c r="AH35" i="15" s="1"/>
  <c r="AJ35" i="15" s="1"/>
  <c r="AE35" i="15"/>
  <c r="AF35" i="15"/>
  <c r="AC36" i="15"/>
  <c r="AG36" i="15" s="1"/>
  <c r="AI36" i="15" s="1"/>
  <c r="AD36" i="15"/>
  <c r="AH36" i="15" s="1"/>
  <c r="AJ36" i="15" s="1"/>
  <c r="AE36" i="15"/>
  <c r="AF36" i="15"/>
  <c r="AC37" i="15"/>
  <c r="AG37" i="15" s="1"/>
  <c r="AI37" i="15" s="1"/>
  <c r="AD37" i="15"/>
  <c r="AH37" i="15" s="1"/>
  <c r="AJ37" i="15" s="1"/>
  <c r="AE37" i="15"/>
  <c r="AF37" i="15"/>
  <c r="AC39" i="15"/>
  <c r="AG39" i="15" s="1"/>
  <c r="AI39" i="15" s="1"/>
  <c r="AD39" i="15"/>
  <c r="AH39" i="15" s="1"/>
  <c r="AJ39" i="15" s="1"/>
  <c r="AE39" i="15"/>
  <c r="AF39" i="15"/>
  <c r="AC40" i="15"/>
  <c r="AG40" i="15" s="1"/>
  <c r="AI40" i="15" s="1"/>
  <c r="AD40" i="15"/>
  <c r="AH40" i="15" s="1"/>
  <c r="AJ40" i="15" s="1"/>
  <c r="AE40" i="15"/>
  <c r="AF40" i="15"/>
  <c r="AK4" i="15"/>
  <c r="AL4" i="15"/>
  <c r="AM4" i="15"/>
  <c r="AN4" i="15"/>
  <c r="AK5" i="15"/>
  <c r="AL5" i="15"/>
  <c r="AK6" i="15"/>
  <c r="AL6" i="15"/>
  <c r="AM6" i="15"/>
  <c r="AN6" i="15"/>
  <c r="AK8" i="15"/>
  <c r="AL8" i="15"/>
  <c r="AM8" i="15"/>
  <c r="AN8" i="15"/>
  <c r="AK9" i="15"/>
  <c r="AL9" i="15"/>
  <c r="AM9" i="15"/>
  <c r="AN9" i="15"/>
  <c r="AK10" i="15"/>
  <c r="AL10" i="15"/>
  <c r="AM10" i="15"/>
  <c r="AN10" i="15"/>
  <c r="AK11" i="15"/>
  <c r="AL11" i="15"/>
  <c r="AM11" i="15"/>
  <c r="AN11" i="15"/>
  <c r="AK13" i="15"/>
  <c r="AL13" i="15"/>
  <c r="AM13" i="15"/>
  <c r="AN13" i="15"/>
  <c r="AK14" i="15"/>
  <c r="AL14" i="15"/>
  <c r="AM14" i="15"/>
  <c r="AN14" i="15"/>
  <c r="AK15" i="15"/>
  <c r="AL15" i="15"/>
  <c r="AM15" i="15"/>
  <c r="AN15" i="15"/>
  <c r="AK16" i="15"/>
  <c r="AL16" i="15"/>
  <c r="AM16" i="15"/>
  <c r="AN16" i="15"/>
  <c r="AG17" i="15"/>
  <c r="AI17" i="15" s="1"/>
  <c r="AH17" i="15"/>
  <c r="AJ17" i="15" s="1"/>
  <c r="AK18" i="15"/>
  <c r="AL18" i="15"/>
  <c r="AM18" i="15"/>
  <c r="AN18" i="15"/>
  <c r="AK20" i="15"/>
  <c r="AL20" i="15"/>
  <c r="AM20" i="15"/>
  <c r="AN20" i="15"/>
  <c r="AK21" i="15"/>
  <c r="AL21" i="15"/>
  <c r="AM21" i="15"/>
  <c r="AN21" i="15"/>
  <c r="AK22" i="15"/>
  <c r="AL22" i="15"/>
  <c r="AM22" i="15"/>
  <c r="AN22" i="15"/>
  <c r="AK23" i="15"/>
  <c r="AL23" i="15"/>
  <c r="AM23" i="15"/>
  <c r="AN23" i="15"/>
  <c r="AK24" i="15"/>
  <c r="AL24" i="15"/>
  <c r="AM24" i="15"/>
  <c r="AN24" i="15"/>
  <c r="AK25" i="15"/>
  <c r="AL25" i="15"/>
  <c r="AM25" i="15"/>
  <c r="AN25" i="15"/>
  <c r="AK26" i="15"/>
  <c r="AL26" i="15"/>
  <c r="AM26" i="15"/>
  <c r="AN26" i="15"/>
  <c r="AK29" i="15"/>
  <c r="AL29" i="15"/>
  <c r="AM29" i="15"/>
  <c r="AN29" i="15"/>
  <c r="AG30" i="15"/>
  <c r="AI30" i="15" s="1"/>
  <c r="AH30" i="15"/>
  <c r="AJ30" i="15"/>
  <c r="AK30" i="15"/>
  <c r="AL30" i="15"/>
  <c r="AM30" i="15"/>
  <c r="AN30" i="15"/>
  <c r="AK31" i="15"/>
  <c r="AL31" i="15"/>
  <c r="AM31" i="15"/>
  <c r="AN31" i="15"/>
  <c r="AK32" i="15"/>
  <c r="AL32" i="15"/>
  <c r="AM32" i="15"/>
  <c r="AN32" i="15"/>
  <c r="AK33" i="15"/>
  <c r="AL33" i="15"/>
  <c r="AM33" i="15"/>
  <c r="AN33" i="15"/>
  <c r="AK34" i="15"/>
  <c r="AL34" i="15"/>
  <c r="AM34" i="15"/>
  <c r="AN34" i="15"/>
  <c r="AK35" i="15"/>
  <c r="AL35" i="15"/>
  <c r="AM35" i="15"/>
  <c r="AN35" i="15"/>
  <c r="AK36" i="15"/>
  <c r="AL36" i="15"/>
  <c r="AM36" i="15"/>
  <c r="AN36" i="15"/>
  <c r="AK37" i="15"/>
  <c r="AL37" i="15"/>
  <c r="AM37" i="15"/>
  <c r="AN37" i="15"/>
  <c r="AK39" i="15"/>
  <c r="AL39" i="15"/>
  <c r="AM39" i="15"/>
  <c r="AN39" i="15"/>
  <c r="AK40" i="15"/>
  <c r="AL40" i="15"/>
  <c r="AM40" i="15"/>
  <c r="AN40" i="15"/>
  <c r="P25" i="15"/>
  <c r="O25" i="15"/>
  <c r="N25" i="15"/>
  <c r="M25" i="15"/>
  <c r="P15" i="15"/>
  <c r="O15" i="15"/>
  <c r="N15" i="15"/>
  <c r="M15" i="15"/>
  <c r="AJ40" i="9"/>
  <c r="AI40" i="9"/>
  <c r="AH40" i="9"/>
  <c r="AG40" i="9"/>
  <c r="AF40" i="9"/>
  <c r="AE40" i="9"/>
  <c r="AD40" i="9"/>
  <c r="AC40" i="9"/>
  <c r="AJ39" i="9"/>
  <c r="AI39" i="9"/>
  <c r="AH39" i="9"/>
  <c r="AG39" i="9"/>
  <c r="AF39" i="9"/>
  <c r="AE39" i="9"/>
  <c r="AD39" i="9"/>
  <c r="AC39" i="9"/>
  <c r="AJ37" i="9"/>
  <c r="AI37" i="9"/>
  <c r="AH37" i="9"/>
  <c r="AG37" i="9"/>
  <c r="AF37" i="9"/>
  <c r="AE37" i="9"/>
  <c r="AD37" i="9"/>
  <c r="AC37" i="9"/>
  <c r="AJ36" i="9"/>
  <c r="AI36" i="9"/>
  <c r="AH36" i="9"/>
  <c r="AG36" i="9"/>
  <c r="AF36" i="9"/>
  <c r="AE36" i="9"/>
  <c r="AD36" i="9"/>
  <c r="AC36" i="9"/>
  <c r="AJ35" i="9"/>
  <c r="AI35" i="9"/>
  <c r="AH35" i="9"/>
  <c r="AG35" i="9"/>
  <c r="AF35" i="9"/>
  <c r="AE35" i="9"/>
  <c r="AD35" i="9"/>
  <c r="AC35" i="9"/>
  <c r="AJ34" i="9"/>
  <c r="AI34" i="9"/>
  <c r="AH34" i="9"/>
  <c r="AG34" i="9"/>
  <c r="AF34" i="9"/>
  <c r="AE34" i="9"/>
  <c r="AD34" i="9"/>
  <c r="AC34" i="9"/>
  <c r="AJ33" i="9"/>
  <c r="AI33" i="9"/>
  <c r="AH33" i="9"/>
  <c r="AG33" i="9"/>
  <c r="AF33" i="9"/>
  <c r="AE33" i="9"/>
  <c r="AD33" i="9"/>
  <c r="AC33" i="9"/>
  <c r="AJ32" i="9"/>
  <c r="AI32" i="9"/>
  <c r="AH32" i="9"/>
  <c r="AG32" i="9"/>
  <c r="AF32" i="9"/>
  <c r="AE32" i="9"/>
  <c r="AD32" i="9"/>
  <c r="AC32" i="9"/>
  <c r="AJ31" i="9"/>
  <c r="AI31" i="9"/>
  <c r="AH31" i="9"/>
  <c r="AG31" i="9"/>
  <c r="AF31" i="9"/>
  <c r="AE31" i="9"/>
  <c r="AD31" i="9"/>
  <c r="AC31" i="9"/>
  <c r="AJ30" i="9"/>
  <c r="AI30" i="9"/>
  <c r="AH30" i="9"/>
  <c r="AG30" i="9"/>
  <c r="AJ29" i="9"/>
  <c r="AI29" i="9"/>
  <c r="AH29" i="9"/>
  <c r="AG29" i="9"/>
  <c r="AF29" i="9"/>
  <c r="AE29" i="9"/>
  <c r="AD29" i="9"/>
  <c r="AC29" i="9"/>
  <c r="AJ26" i="9"/>
  <c r="AI26" i="9"/>
  <c r="AH26" i="9"/>
  <c r="AG26" i="9"/>
  <c r="AF26" i="9"/>
  <c r="AE26" i="9"/>
  <c r="AD26" i="9"/>
  <c r="AC26" i="9"/>
  <c r="AJ25" i="9"/>
  <c r="AI25" i="9"/>
  <c r="AH25" i="9"/>
  <c r="AG25" i="9"/>
  <c r="AF25" i="9"/>
  <c r="AE25" i="9"/>
  <c r="AD25" i="9"/>
  <c r="AC25" i="9"/>
  <c r="AJ24" i="9"/>
  <c r="AI24" i="9"/>
  <c r="AH24" i="9"/>
  <c r="AG24" i="9"/>
  <c r="AF24" i="9"/>
  <c r="AE24" i="9"/>
  <c r="AD24" i="9"/>
  <c r="AC24" i="9"/>
  <c r="AJ23" i="9"/>
  <c r="AI23" i="9"/>
  <c r="AH23" i="9"/>
  <c r="AG23" i="9"/>
  <c r="AF23" i="9"/>
  <c r="AE23" i="9"/>
  <c r="AD23" i="9"/>
  <c r="AC23" i="9"/>
  <c r="AJ22" i="9"/>
  <c r="AI22" i="9"/>
  <c r="AH22" i="9"/>
  <c r="AG22" i="9"/>
  <c r="AF22" i="9"/>
  <c r="AE22" i="9"/>
  <c r="AD22" i="9"/>
  <c r="AC22" i="9"/>
  <c r="AJ21" i="9"/>
  <c r="AI21" i="9"/>
  <c r="AH21" i="9"/>
  <c r="AG21" i="9"/>
  <c r="AF21" i="9"/>
  <c r="AE21" i="9"/>
  <c r="AD21" i="9"/>
  <c r="AC21" i="9"/>
  <c r="AJ20" i="9"/>
  <c r="AI20" i="9"/>
  <c r="AH20" i="9"/>
  <c r="AG20" i="9"/>
  <c r="AF20" i="9"/>
  <c r="AE20" i="9"/>
  <c r="AD20" i="9"/>
  <c r="AC20" i="9"/>
  <c r="AJ18" i="9"/>
  <c r="AI18" i="9"/>
  <c r="AH18" i="9"/>
  <c r="AG18" i="9"/>
  <c r="AF18" i="9"/>
  <c r="AE18" i="9"/>
  <c r="AD18" i="9"/>
  <c r="AC18" i="9"/>
  <c r="L18" i="9"/>
  <c r="P18" i="9" s="1"/>
  <c r="K18" i="9"/>
  <c r="J18" i="9"/>
  <c r="I18" i="9"/>
  <c r="AJ16" i="9"/>
  <c r="AI16" i="9"/>
  <c r="AH16" i="9"/>
  <c r="AG16" i="9"/>
  <c r="AF16" i="9"/>
  <c r="AE16" i="9"/>
  <c r="AD16" i="9"/>
  <c r="AC16" i="9"/>
  <c r="AJ15" i="9"/>
  <c r="AI15" i="9"/>
  <c r="AH15" i="9"/>
  <c r="AG15" i="9"/>
  <c r="AF15" i="9"/>
  <c r="AE15" i="9"/>
  <c r="AD15" i="9"/>
  <c r="AC15" i="9"/>
  <c r="AJ14" i="9"/>
  <c r="AI14" i="9"/>
  <c r="AH14" i="9"/>
  <c r="AG14" i="9"/>
  <c r="AF14" i="9"/>
  <c r="AE14" i="9"/>
  <c r="AD14" i="9"/>
  <c r="AC14" i="9"/>
  <c r="AJ13" i="9"/>
  <c r="AI13" i="9"/>
  <c r="AH13" i="9"/>
  <c r="AG13" i="9"/>
  <c r="AF13" i="9"/>
  <c r="AE13" i="9"/>
  <c r="AD13" i="9"/>
  <c r="AC13" i="9"/>
  <c r="AJ11" i="9"/>
  <c r="AI11" i="9"/>
  <c r="AH11" i="9"/>
  <c r="AG11" i="9"/>
  <c r="AF11" i="9"/>
  <c r="AE11" i="9"/>
  <c r="AD11" i="9"/>
  <c r="AC11" i="9"/>
  <c r="AJ10" i="9"/>
  <c r="AI10" i="9"/>
  <c r="AH10" i="9"/>
  <c r="AG10" i="9"/>
  <c r="AF10" i="9"/>
  <c r="AE10" i="9"/>
  <c r="AD10" i="9"/>
  <c r="AC10" i="9"/>
  <c r="AJ9" i="9"/>
  <c r="AI9" i="9"/>
  <c r="AH9" i="9"/>
  <c r="AG9" i="9"/>
  <c r="AF9" i="9"/>
  <c r="AE9" i="9"/>
  <c r="AD9" i="9"/>
  <c r="AC9" i="9"/>
  <c r="AJ8" i="9"/>
  <c r="AI8" i="9"/>
  <c r="AH8" i="9"/>
  <c r="AG8" i="9"/>
  <c r="AF8" i="9"/>
  <c r="AE8" i="9"/>
  <c r="AD8" i="9"/>
  <c r="AC8" i="9"/>
  <c r="AJ6" i="9"/>
  <c r="AI6" i="9"/>
  <c r="AH6" i="9"/>
  <c r="AG6" i="9"/>
  <c r="AF6" i="9"/>
  <c r="AE6" i="9"/>
  <c r="AD6" i="9"/>
  <c r="AC6" i="9"/>
  <c r="L6" i="9"/>
  <c r="P6" i="9" s="1"/>
  <c r="K6" i="9"/>
  <c r="J6" i="9"/>
  <c r="I6" i="9"/>
  <c r="AH5" i="9"/>
  <c r="AG5" i="9"/>
  <c r="AD5" i="9"/>
  <c r="AC5" i="9"/>
  <c r="AJ4" i="9"/>
  <c r="AI4" i="9"/>
  <c r="AH4" i="9"/>
  <c r="AG4" i="9"/>
  <c r="AF4" i="9"/>
  <c r="AE4" i="9"/>
  <c r="AD4" i="9"/>
  <c r="AC4" i="9"/>
  <c r="AJ40" i="7"/>
  <c r="AI40" i="7"/>
  <c r="AH40" i="7"/>
  <c r="AG40" i="7"/>
  <c r="AF40" i="7"/>
  <c r="AE40" i="7"/>
  <c r="AD40" i="7"/>
  <c r="AC40" i="7"/>
  <c r="AJ39" i="7"/>
  <c r="AI39" i="7"/>
  <c r="AH39" i="7"/>
  <c r="AG39" i="7"/>
  <c r="AF39" i="7"/>
  <c r="AE39" i="7"/>
  <c r="AD39" i="7"/>
  <c r="AC39" i="7"/>
  <c r="AJ37" i="7"/>
  <c r="AI37" i="7"/>
  <c r="AH37" i="7"/>
  <c r="AG37" i="7"/>
  <c r="AF37" i="7"/>
  <c r="AE37" i="7"/>
  <c r="AD37" i="7"/>
  <c r="AC37" i="7"/>
  <c r="AJ36" i="7"/>
  <c r="AI36" i="7"/>
  <c r="AH36" i="7"/>
  <c r="AG36" i="7"/>
  <c r="AF36" i="7"/>
  <c r="AE36" i="7"/>
  <c r="AD36" i="7"/>
  <c r="AC36" i="7"/>
  <c r="AJ35" i="7"/>
  <c r="AI35" i="7"/>
  <c r="AH35" i="7"/>
  <c r="AG35" i="7"/>
  <c r="AF35" i="7"/>
  <c r="AE35" i="7"/>
  <c r="AD35" i="7"/>
  <c r="AC35" i="7"/>
  <c r="AJ34" i="7"/>
  <c r="AI34" i="7"/>
  <c r="AH34" i="7"/>
  <c r="AG34" i="7"/>
  <c r="AF34" i="7"/>
  <c r="AE34" i="7"/>
  <c r="AD34" i="7"/>
  <c r="AC34" i="7"/>
  <c r="AJ33" i="7"/>
  <c r="AI33" i="7"/>
  <c r="AH33" i="7"/>
  <c r="AG33" i="7"/>
  <c r="AF33" i="7"/>
  <c r="AE33" i="7"/>
  <c r="AD33" i="7"/>
  <c r="AC33" i="7"/>
  <c r="AJ32" i="7"/>
  <c r="AI32" i="7"/>
  <c r="AH32" i="7"/>
  <c r="AG32" i="7"/>
  <c r="AF32" i="7"/>
  <c r="AE32" i="7"/>
  <c r="AD32" i="7"/>
  <c r="AC32" i="7"/>
  <c r="AJ31" i="7"/>
  <c r="AI31" i="7"/>
  <c r="AH31" i="7"/>
  <c r="AG31" i="7"/>
  <c r="AF31" i="7"/>
  <c r="AE31" i="7"/>
  <c r="AD31" i="7"/>
  <c r="AC31" i="7"/>
  <c r="AJ30" i="7"/>
  <c r="AI30" i="7"/>
  <c r="AH30" i="7"/>
  <c r="AG30" i="7"/>
  <c r="AJ29" i="7"/>
  <c r="AI29" i="7"/>
  <c r="AH29" i="7"/>
  <c r="AG29" i="7"/>
  <c r="AF29" i="7"/>
  <c r="AE29" i="7"/>
  <c r="AD29" i="7"/>
  <c r="AC29" i="7"/>
  <c r="AJ26" i="7"/>
  <c r="AI26" i="7"/>
  <c r="AH26" i="7"/>
  <c r="AG26" i="7"/>
  <c r="AF26" i="7"/>
  <c r="AE26" i="7"/>
  <c r="AD26" i="7"/>
  <c r="AC26" i="7"/>
  <c r="AJ25" i="7"/>
  <c r="AI25" i="7"/>
  <c r="AH25" i="7"/>
  <c r="AG25" i="7"/>
  <c r="AF25" i="7"/>
  <c r="AE25" i="7"/>
  <c r="AD25" i="7"/>
  <c r="AC25" i="7"/>
  <c r="AJ24" i="7"/>
  <c r="AI24" i="7"/>
  <c r="AH24" i="7"/>
  <c r="AG24" i="7"/>
  <c r="AF24" i="7"/>
  <c r="AE24" i="7"/>
  <c r="AD24" i="7"/>
  <c r="AC24" i="7"/>
  <c r="AJ23" i="7"/>
  <c r="AI23" i="7"/>
  <c r="AH23" i="7"/>
  <c r="AG23" i="7"/>
  <c r="AF23" i="7"/>
  <c r="AE23" i="7"/>
  <c r="AD23" i="7"/>
  <c r="AC23" i="7"/>
  <c r="AJ22" i="7"/>
  <c r="AI22" i="7"/>
  <c r="AH22" i="7"/>
  <c r="AG22" i="7"/>
  <c r="AF22" i="7"/>
  <c r="AE22" i="7"/>
  <c r="AD22" i="7"/>
  <c r="AC22" i="7"/>
  <c r="AJ21" i="7"/>
  <c r="AI21" i="7"/>
  <c r="AH21" i="7"/>
  <c r="AG21" i="7"/>
  <c r="AF21" i="7"/>
  <c r="AE21" i="7"/>
  <c r="AD21" i="7"/>
  <c r="AC21" i="7"/>
  <c r="AJ20" i="7"/>
  <c r="AI20" i="7"/>
  <c r="AH20" i="7"/>
  <c r="AG20" i="7"/>
  <c r="AF20" i="7"/>
  <c r="AE20" i="7"/>
  <c r="AD20" i="7"/>
  <c r="AC20" i="7"/>
  <c r="AJ18" i="7"/>
  <c r="AI18" i="7"/>
  <c r="AH18" i="7"/>
  <c r="AG18" i="7"/>
  <c r="AF18" i="7"/>
  <c r="AE18" i="7"/>
  <c r="AD18" i="7"/>
  <c r="AC18" i="7"/>
  <c r="L18" i="7"/>
  <c r="P18" i="7" s="1"/>
  <c r="K18" i="7"/>
  <c r="O18" i="7" s="1"/>
  <c r="J18" i="7"/>
  <c r="N18" i="7" s="1"/>
  <c r="I18" i="7"/>
  <c r="M18" i="7" s="1"/>
  <c r="AJ16" i="7"/>
  <c r="AI16" i="7"/>
  <c r="AH16" i="7"/>
  <c r="AG16" i="7"/>
  <c r="AF16" i="7"/>
  <c r="AE16" i="7"/>
  <c r="AD16" i="7"/>
  <c r="AC16" i="7"/>
  <c r="AJ15" i="7"/>
  <c r="AI15" i="7"/>
  <c r="AH15" i="7"/>
  <c r="AG15" i="7"/>
  <c r="AF15" i="7"/>
  <c r="AE15" i="7"/>
  <c r="AD15" i="7"/>
  <c r="AC15" i="7"/>
  <c r="AJ14" i="7"/>
  <c r="AI14" i="7"/>
  <c r="AH14" i="7"/>
  <c r="AG14" i="7"/>
  <c r="AF14" i="7"/>
  <c r="AE14" i="7"/>
  <c r="AD14" i="7"/>
  <c r="AC14" i="7"/>
  <c r="AJ13" i="7"/>
  <c r="AI13" i="7"/>
  <c r="AH13" i="7"/>
  <c r="AG13" i="7"/>
  <c r="AF13" i="7"/>
  <c r="AE13" i="7"/>
  <c r="AD13" i="7"/>
  <c r="AC13" i="7"/>
  <c r="AJ11" i="7"/>
  <c r="AI11" i="7"/>
  <c r="AH11" i="7"/>
  <c r="AG11" i="7"/>
  <c r="AF11" i="7"/>
  <c r="AE11" i="7"/>
  <c r="AD11" i="7"/>
  <c r="AC11" i="7"/>
  <c r="AJ10" i="7"/>
  <c r="AI10" i="7"/>
  <c r="AH10" i="7"/>
  <c r="AG10" i="7"/>
  <c r="AF10" i="7"/>
  <c r="AE10" i="7"/>
  <c r="AD10" i="7"/>
  <c r="AC10" i="7"/>
  <c r="AJ9" i="7"/>
  <c r="AI9" i="7"/>
  <c r="AH9" i="7"/>
  <c r="AG9" i="7"/>
  <c r="AF9" i="7"/>
  <c r="AE9" i="7"/>
  <c r="AD9" i="7"/>
  <c r="AC9" i="7"/>
  <c r="AJ8" i="7"/>
  <c r="AI8" i="7"/>
  <c r="AH8" i="7"/>
  <c r="AG8" i="7"/>
  <c r="AF8" i="7"/>
  <c r="AE8" i="7"/>
  <c r="AD8" i="7"/>
  <c r="AC8" i="7"/>
  <c r="AJ6" i="7"/>
  <c r="AI6" i="7"/>
  <c r="AH6" i="7"/>
  <c r="AG6" i="7"/>
  <c r="AF6" i="7"/>
  <c r="AE6" i="7"/>
  <c r="AD6" i="7"/>
  <c r="AC6" i="7"/>
  <c r="L6" i="7"/>
  <c r="P6" i="7" s="1"/>
  <c r="K6" i="7"/>
  <c r="O6" i="7" s="1"/>
  <c r="J6" i="7"/>
  <c r="N6" i="7" s="1"/>
  <c r="I6" i="7"/>
  <c r="M6" i="7" s="1"/>
  <c r="AH5" i="7"/>
  <c r="AG5" i="7"/>
  <c r="AD5" i="7"/>
  <c r="AC5" i="7"/>
  <c r="AJ4" i="7"/>
  <c r="AI4" i="7"/>
  <c r="AH4" i="7"/>
  <c r="AG4" i="7"/>
  <c r="AF4" i="7"/>
  <c r="AE4" i="7"/>
  <c r="AD4" i="7"/>
  <c r="AC4" i="7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J29" i="6"/>
  <c r="AI29" i="6"/>
  <c r="AH29" i="6"/>
  <c r="AG29" i="6"/>
  <c r="AF29" i="6"/>
  <c r="AE29" i="6"/>
  <c r="AD29" i="6"/>
  <c r="AC29" i="6"/>
  <c r="AJ26" i="6"/>
  <c r="AI26" i="6"/>
  <c r="AH26" i="6"/>
  <c r="AG26" i="6"/>
  <c r="AF26" i="6"/>
  <c r="AE26" i="6"/>
  <c r="AD26" i="6"/>
  <c r="AC26" i="6"/>
  <c r="AJ25" i="6"/>
  <c r="AI25" i="6"/>
  <c r="AH25" i="6"/>
  <c r="AG25" i="6"/>
  <c r="AF25" i="6"/>
  <c r="AE25" i="6"/>
  <c r="AD25" i="6"/>
  <c r="AC25" i="6"/>
  <c r="AJ24" i="6"/>
  <c r="AI24" i="6"/>
  <c r="AH24" i="6"/>
  <c r="AG24" i="6"/>
  <c r="AF24" i="6"/>
  <c r="AE24" i="6"/>
  <c r="AD24" i="6"/>
  <c r="AC24" i="6"/>
  <c r="AJ23" i="6"/>
  <c r="AI23" i="6"/>
  <c r="AH23" i="6"/>
  <c r="AG23" i="6"/>
  <c r="AF23" i="6"/>
  <c r="AE23" i="6"/>
  <c r="AD23" i="6"/>
  <c r="AC23" i="6"/>
  <c r="AJ22" i="6"/>
  <c r="AI22" i="6"/>
  <c r="AH22" i="6"/>
  <c r="AG22" i="6"/>
  <c r="AF22" i="6"/>
  <c r="AE22" i="6"/>
  <c r="AD22" i="6"/>
  <c r="AC22" i="6"/>
  <c r="AJ21" i="6"/>
  <c r="AI21" i="6"/>
  <c r="AH21" i="6"/>
  <c r="AG21" i="6"/>
  <c r="AF21" i="6"/>
  <c r="AE21" i="6"/>
  <c r="AD21" i="6"/>
  <c r="AC21" i="6"/>
  <c r="AJ20" i="6"/>
  <c r="AI20" i="6"/>
  <c r="AH20" i="6"/>
  <c r="AG20" i="6"/>
  <c r="AF20" i="6"/>
  <c r="AE20" i="6"/>
  <c r="AD20" i="6"/>
  <c r="AC20" i="6"/>
  <c r="AJ18" i="6"/>
  <c r="AI18" i="6"/>
  <c r="AH18" i="6"/>
  <c r="AG18" i="6"/>
  <c r="AF18" i="6"/>
  <c r="AE18" i="6"/>
  <c r="AD18" i="6"/>
  <c r="AC18" i="6"/>
  <c r="O18" i="6"/>
  <c r="I18" i="6"/>
  <c r="M18" i="6" s="1"/>
  <c r="AJ16" i="6"/>
  <c r="AI16" i="6"/>
  <c r="AH16" i="6"/>
  <c r="AG16" i="6"/>
  <c r="AF16" i="6"/>
  <c r="AE16" i="6"/>
  <c r="AD16" i="6"/>
  <c r="AC16" i="6"/>
  <c r="AJ15" i="6"/>
  <c r="AI15" i="6"/>
  <c r="AH15" i="6"/>
  <c r="AG15" i="6"/>
  <c r="AF15" i="6"/>
  <c r="AE15" i="6"/>
  <c r="AD15" i="6"/>
  <c r="AC15" i="6"/>
  <c r="AJ14" i="6"/>
  <c r="AI14" i="6"/>
  <c r="AH14" i="6"/>
  <c r="AG14" i="6"/>
  <c r="AF14" i="6"/>
  <c r="AE14" i="6"/>
  <c r="AD14" i="6"/>
  <c r="AC14" i="6"/>
  <c r="AJ13" i="6"/>
  <c r="AI13" i="6"/>
  <c r="AH13" i="6"/>
  <c r="AG13" i="6"/>
  <c r="AF13" i="6"/>
  <c r="AE13" i="6"/>
  <c r="AD13" i="6"/>
  <c r="AC13" i="6"/>
  <c r="AJ11" i="6"/>
  <c r="AI11" i="6"/>
  <c r="AH11" i="6"/>
  <c r="AG11" i="6"/>
  <c r="AF11" i="6"/>
  <c r="AE11" i="6"/>
  <c r="AD11" i="6"/>
  <c r="AC11" i="6"/>
  <c r="AJ10" i="6"/>
  <c r="AI10" i="6"/>
  <c r="AH10" i="6"/>
  <c r="AG10" i="6"/>
  <c r="AF10" i="6"/>
  <c r="AE10" i="6"/>
  <c r="AD10" i="6"/>
  <c r="AC10" i="6"/>
  <c r="AJ9" i="6"/>
  <c r="AI9" i="6"/>
  <c r="AH9" i="6"/>
  <c r="AG9" i="6"/>
  <c r="AF9" i="6"/>
  <c r="AE9" i="6"/>
  <c r="AD9" i="6"/>
  <c r="AC9" i="6"/>
  <c r="AJ8" i="6"/>
  <c r="AI8" i="6"/>
  <c r="AH8" i="6"/>
  <c r="AG8" i="6"/>
  <c r="AF8" i="6"/>
  <c r="AE8" i="6"/>
  <c r="AD8" i="6"/>
  <c r="AC8" i="6"/>
  <c r="AJ6" i="6"/>
  <c r="AI6" i="6"/>
  <c r="AH6" i="6"/>
  <c r="AG6" i="6"/>
  <c r="AF6" i="6"/>
  <c r="AE6" i="6"/>
  <c r="AD6" i="6"/>
  <c r="AC6" i="6"/>
  <c r="O6" i="6"/>
  <c r="I6" i="6"/>
  <c r="M6" i="6" s="1"/>
  <c r="AH5" i="6"/>
  <c r="AG5" i="6"/>
  <c r="AD5" i="6"/>
  <c r="AC5" i="6"/>
  <c r="AJ4" i="6"/>
  <c r="AI4" i="6"/>
  <c r="AH4" i="6"/>
  <c r="AG4" i="6"/>
  <c r="AF4" i="6"/>
  <c r="AE4" i="6"/>
  <c r="AD4" i="6"/>
  <c r="AC4" i="6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J29" i="5"/>
  <c r="AI29" i="5"/>
  <c r="AH29" i="5"/>
  <c r="AG29" i="5"/>
  <c r="AF29" i="5"/>
  <c r="AE29" i="5"/>
  <c r="AD29" i="5"/>
  <c r="AC29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8" i="5"/>
  <c r="AI18" i="5"/>
  <c r="AH18" i="5"/>
  <c r="AG18" i="5"/>
  <c r="AF18" i="5"/>
  <c r="AE18" i="5"/>
  <c r="AD18" i="5"/>
  <c r="AC18" i="5"/>
  <c r="L18" i="5"/>
  <c r="P18" i="5" s="1"/>
  <c r="N18" i="5"/>
  <c r="AJ16" i="5"/>
  <c r="AI16" i="5"/>
  <c r="AH16" i="5"/>
  <c r="AG16" i="5"/>
  <c r="AF16" i="5"/>
  <c r="AE16" i="5"/>
  <c r="AD16" i="5"/>
  <c r="AC16" i="5"/>
  <c r="AJ15" i="5"/>
  <c r="AI15" i="5"/>
  <c r="AH15" i="5"/>
  <c r="AG15" i="5"/>
  <c r="AF15" i="5"/>
  <c r="AE15" i="5"/>
  <c r="AD15" i="5"/>
  <c r="AC15" i="5"/>
  <c r="AJ14" i="5"/>
  <c r="AI14" i="5"/>
  <c r="AH14" i="5"/>
  <c r="AG14" i="5"/>
  <c r="AF14" i="5"/>
  <c r="AE14" i="5"/>
  <c r="AD14" i="5"/>
  <c r="AC14" i="5"/>
  <c r="AJ13" i="5"/>
  <c r="AI13" i="5"/>
  <c r="AH13" i="5"/>
  <c r="AG13" i="5"/>
  <c r="AF13" i="5"/>
  <c r="AE13" i="5"/>
  <c r="AD13" i="5"/>
  <c r="AC13" i="5"/>
  <c r="AJ11" i="5"/>
  <c r="AI11" i="5"/>
  <c r="AH11" i="5"/>
  <c r="AG11" i="5"/>
  <c r="AF11" i="5"/>
  <c r="AE11" i="5"/>
  <c r="AD11" i="5"/>
  <c r="AC11" i="5"/>
  <c r="AJ10" i="5"/>
  <c r="AI10" i="5"/>
  <c r="AH10" i="5"/>
  <c r="AG10" i="5"/>
  <c r="AF10" i="5"/>
  <c r="AE10" i="5"/>
  <c r="AD10" i="5"/>
  <c r="AC10" i="5"/>
  <c r="AJ9" i="5"/>
  <c r="AI9" i="5"/>
  <c r="AH9" i="5"/>
  <c r="AG9" i="5"/>
  <c r="AF9" i="5"/>
  <c r="AE9" i="5"/>
  <c r="AD9" i="5"/>
  <c r="AC9" i="5"/>
  <c r="AJ8" i="5"/>
  <c r="AI8" i="5"/>
  <c r="AH8" i="5"/>
  <c r="AG8" i="5"/>
  <c r="AF8" i="5"/>
  <c r="AE8" i="5"/>
  <c r="AD8" i="5"/>
  <c r="AC8" i="5"/>
  <c r="AJ6" i="5"/>
  <c r="AI6" i="5"/>
  <c r="AH6" i="5"/>
  <c r="AG6" i="5"/>
  <c r="AF6" i="5"/>
  <c r="AE6" i="5"/>
  <c r="AD6" i="5"/>
  <c r="AC6" i="5"/>
  <c r="L6" i="5"/>
  <c r="P6" i="5" s="1"/>
  <c r="N6" i="5"/>
  <c r="AH5" i="5"/>
  <c r="AG5" i="5"/>
  <c r="AD5" i="5"/>
  <c r="AC5" i="5"/>
  <c r="AJ4" i="5"/>
  <c r="AI4" i="5"/>
  <c r="AH4" i="5"/>
  <c r="AG4" i="5"/>
  <c r="AF4" i="5"/>
  <c r="AE4" i="5"/>
  <c r="AD4" i="5"/>
  <c r="AC4" i="5"/>
  <c r="O6" i="9"/>
  <c r="J6" i="6"/>
  <c r="N6" i="6" s="1"/>
  <c r="L37" i="6"/>
  <c r="I37" i="5"/>
  <c r="L17" i="6"/>
  <c r="K17" i="5"/>
  <c r="J17" i="6"/>
  <c r="K37" i="5"/>
  <c r="L6" i="6"/>
  <c r="P6" i="6" s="1"/>
  <c r="J37" i="6"/>
  <c r="I17" i="5"/>
  <c r="AH7" i="15" l="1"/>
  <c r="AJ7" i="15" s="1"/>
  <c r="AG18" i="15"/>
  <c r="AI18" i="15" s="1"/>
  <c r="M18" i="15"/>
  <c r="AP38" i="15"/>
  <c r="O37" i="9"/>
  <c r="AP34" i="15"/>
  <c r="AQ45" i="15"/>
  <c r="AK37" i="7"/>
  <c r="AK18" i="9"/>
  <c r="AP21" i="15"/>
  <c r="AP23" i="15"/>
  <c r="AK22" i="7"/>
  <c r="AQ24" i="15"/>
  <c r="M37" i="9"/>
  <c r="AP5" i="15"/>
  <c r="AP35" i="15"/>
  <c r="AQ5" i="15"/>
  <c r="AQ11" i="15"/>
  <c r="AQ13" i="15"/>
  <c r="AQ15" i="15"/>
  <c r="AQ27" i="15"/>
  <c r="AQ33" i="15"/>
  <c r="AQ38" i="15"/>
  <c r="AQ42" i="15"/>
  <c r="AH6" i="15"/>
  <c r="AJ6" i="15" s="1"/>
  <c r="AK7" i="9"/>
  <c r="AQ4" i="15"/>
  <c r="AP8" i="15"/>
  <c r="AK44" i="7"/>
  <c r="AK18" i="7"/>
  <c r="AP7" i="15"/>
  <c r="AQ20" i="15"/>
  <c r="AP20" i="15"/>
  <c r="O8" i="9"/>
  <c r="AK8" i="9" s="1"/>
  <c r="AQ26" i="15"/>
  <c r="AQ36" i="15"/>
  <c r="AP33" i="15"/>
  <c r="AP24" i="15"/>
  <c r="AP4" i="15"/>
  <c r="AG6" i="15"/>
  <c r="AI6" i="15" s="1"/>
  <c r="AG7" i="15"/>
  <c r="AI7" i="15" s="1"/>
  <c r="AK9" i="7"/>
  <c r="AP11" i="15"/>
  <c r="AK13" i="7"/>
  <c r="AP29" i="15"/>
  <c r="AK33" i="7"/>
  <c r="AQ44" i="15"/>
  <c r="M44" i="9"/>
  <c r="AP44" i="15"/>
  <c r="AK21" i="7"/>
  <c r="AQ21" i="15"/>
  <c r="AQ23" i="15"/>
  <c r="AQ37" i="15"/>
  <c r="AQ17" i="15"/>
  <c r="AP14" i="15"/>
  <c r="AQ6" i="15"/>
  <c r="AK7" i="7"/>
  <c r="AK12" i="7"/>
  <c r="AK14" i="7"/>
  <c r="AK34" i="7"/>
  <c r="AK39" i="7"/>
  <c r="AQ43" i="15"/>
  <c r="AK43" i="7"/>
  <c r="AQ7" i="15"/>
  <c r="AQ12" i="15"/>
  <c r="AQ14" i="15"/>
  <c r="AQ28" i="15"/>
  <c r="AQ30" i="15"/>
  <c r="AQ34" i="15"/>
  <c r="AQ39" i="15"/>
  <c r="AQ41" i="15"/>
  <c r="AP41" i="15"/>
  <c r="AK41" i="7"/>
  <c r="AK32" i="7"/>
  <c r="AQ32" i="15"/>
  <c r="AK45" i="7"/>
  <c r="AP45" i="15"/>
  <c r="AP40" i="15"/>
  <c r="AK40" i="7"/>
  <c r="AQ40" i="15"/>
  <c r="AQ31" i="15"/>
  <c r="AP28" i="15"/>
  <c r="M28" i="9"/>
  <c r="AK8" i="7"/>
  <c r="AQ8" i="15"/>
  <c r="AQ9" i="15"/>
  <c r="M9" i="9"/>
  <c r="AK9" i="9" s="1"/>
  <c r="AP43" i="15"/>
  <c r="M33" i="9"/>
  <c r="AK33" i="9" s="1"/>
  <c r="AP27" i="15"/>
  <c r="AK35" i="7"/>
  <c r="AQ35" i="15"/>
  <c r="AP15" i="15"/>
  <c r="AK15" i="7"/>
  <c r="AK15" i="9"/>
  <c r="AQ22" i="15"/>
  <c r="AQ29" i="15"/>
  <c r="M29" i="9"/>
  <c r="AK29" i="9" s="1"/>
  <c r="AK24" i="9"/>
  <c r="O5" i="9"/>
  <c r="AK5" i="9" s="1"/>
  <c r="AK10" i="9"/>
  <c r="AP10" i="15"/>
  <c r="AK10" i="7"/>
  <c r="AQ10" i="15"/>
  <c r="AK25" i="7"/>
  <c r="AQ25" i="15"/>
  <c r="AP25" i="15"/>
  <c r="AQ18" i="15"/>
  <c r="M25" i="9"/>
  <c r="AK25" i="9" s="1"/>
  <c r="AQ19" i="15"/>
  <c r="AP19" i="15"/>
  <c r="AK19" i="7"/>
  <c r="AH18" i="15"/>
  <c r="AJ18" i="15" s="1"/>
  <c r="AK14" i="9"/>
  <c r="AK36" i="9"/>
  <c r="AK41" i="9"/>
  <c r="AK6" i="9"/>
  <c r="AK4" i="9"/>
  <c r="AK30" i="9"/>
  <c r="AK6" i="7"/>
  <c r="AK30" i="7"/>
  <c r="M21" i="9"/>
  <c r="AK21" i="9" s="1"/>
  <c r="AP9" i="15"/>
  <c r="AK17" i="7"/>
  <c r="AP39" i="15"/>
  <c r="AP30" i="15"/>
  <c r="AP22" i="15"/>
  <c r="AP13" i="15"/>
  <c r="M40" i="9"/>
  <c r="AK40" i="9" s="1"/>
  <c r="M35" i="9"/>
  <c r="AK35" i="9" s="1"/>
  <c r="M22" i="9"/>
  <c r="AK22" i="9" s="1"/>
  <c r="M13" i="9"/>
  <c r="AK13" i="9" s="1"/>
  <c r="M45" i="9"/>
  <c r="AK27" i="7"/>
  <c r="AP6" i="15"/>
  <c r="AP12" i="15"/>
  <c r="M39" i="9"/>
  <c r="AK39" i="9" s="1"/>
  <c r="M34" i="9"/>
  <c r="AK34" i="9" s="1"/>
  <c r="M12" i="9"/>
  <c r="AK5" i="7"/>
  <c r="AK24" i="7"/>
  <c r="AK26" i="7"/>
  <c r="AK28" i="7"/>
  <c r="AK36" i="7"/>
  <c r="AK38" i="7"/>
  <c r="AK42" i="7"/>
  <c r="AP17" i="15"/>
  <c r="M17" i="9"/>
  <c r="AK17" i="9" s="1"/>
  <c r="AP32" i="15"/>
  <c r="M32" i="9"/>
  <c r="AK32" i="9" s="1"/>
  <c r="AK23" i="9"/>
  <c r="AK23" i="7"/>
  <c r="AK11" i="7"/>
  <c r="M11" i="9"/>
  <c r="AK11" i="9" s="1"/>
  <c r="AK31" i="7"/>
  <c r="AP31" i="15"/>
  <c r="AK31" i="9"/>
  <c r="O26" i="9"/>
  <c r="AK26" i="9" s="1"/>
  <c r="AP26" i="15"/>
  <c r="AP36" i="15"/>
  <c r="AQ16" i="15"/>
  <c r="AP16" i="15"/>
  <c r="AK16" i="7"/>
  <c r="M16" i="9"/>
  <c r="AK16" i="9" s="1"/>
  <c r="AP42" i="15"/>
  <c r="O42" i="9"/>
  <c r="AK42" i="9" s="1"/>
  <c r="AK20" i="7"/>
  <c r="M20" i="9"/>
  <c r="AK20" i="9" s="1"/>
  <c r="AK29" i="7"/>
  <c r="AK4" i="7"/>
  <c r="AK3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Eda Joosep</author>
  </authors>
  <commentList>
    <comment ref="U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Eda Joosep:</t>
        </r>
        <r>
          <rPr>
            <sz val="9"/>
            <color indexed="81"/>
            <rFont val="Tahoma"/>
            <family val="2"/>
            <charset val="186"/>
          </rPr>
          <t xml:space="preserve">
sisaldab sadevee tulu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Eda Joosep</author>
  </authors>
  <commentList>
    <comment ref="U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Eda Joosep:</t>
        </r>
        <r>
          <rPr>
            <sz val="9"/>
            <color indexed="81"/>
            <rFont val="Tahoma"/>
            <family val="2"/>
            <charset val="186"/>
          </rPr>
          <t xml:space="preserve">
sisaldab sadevee tulu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Eda Joosep</author>
  </authors>
  <commentList>
    <comment ref="U9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>Eda Joosep:</t>
        </r>
        <r>
          <rPr>
            <sz val="9"/>
            <color indexed="81"/>
            <rFont val="Tahoma"/>
            <family val="2"/>
            <charset val="186"/>
          </rPr>
          <t xml:space="preserve">
sisaldab sadevee tulu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Eda Joosep</author>
  </authors>
  <commentList>
    <comment ref="U9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>Eda Joosep:</t>
        </r>
        <r>
          <rPr>
            <sz val="9"/>
            <color indexed="81"/>
            <rFont val="Tahoma"/>
            <family val="2"/>
            <charset val="186"/>
          </rPr>
          <t xml:space="preserve">
sisaldab sadevee tulu</t>
        </r>
      </text>
    </comment>
  </commentList>
</comments>
</file>

<file path=xl/sharedStrings.xml><?xml version="1.0" encoding="utf-8"?>
<sst xmlns="http://schemas.openxmlformats.org/spreadsheetml/2006/main" count="589" uniqueCount="89">
  <si>
    <r>
      <t>abonenttasu 1 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  <charset val="186"/>
        <scheme val="minor"/>
      </rPr>
      <t xml:space="preserve"> müügi kohta </t>
    </r>
    <r>
      <rPr>
        <sz val="11"/>
        <color theme="1"/>
        <rFont val="Calibri"/>
        <family val="2"/>
        <charset val="186"/>
      </rPr>
      <t>€</t>
    </r>
  </si>
  <si>
    <r>
      <t>Hind koos abonenttasuga 1 m</t>
    </r>
    <r>
      <rPr>
        <sz val="11"/>
        <color theme="1"/>
        <rFont val="Calibri"/>
        <family val="2"/>
        <charset val="186"/>
      </rPr>
      <t xml:space="preserve">³ kohta € </t>
    </r>
  </si>
  <si>
    <r>
      <t>Hind koos abonenttasuga 1 m</t>
    </r>
    <r>
      <rPr>
        <sz val="11"/>
        <color theme="1"/>
        <rFont val="Calibri"/>
        <family val="2"/>
        <charset val="186"/>
      </rPr>
      <t>³ kohta € +KM</t>
    </r>
  </si>
  <si>
    <r>
      <t>tulu 1 m</t>
    </r>
    <r>
      <rPr>
        <sz val="11"/>
        <color theme="1"/>
        <rFont val="Calibri"/>
        <family val="2"/>
        <charset val="186"/>
      </rPr>
      <t>³ kohta koos abonenttasuga €</t>
    </r>
  </si>
  <si>
    <r>
      <t>Netokäive tuh</t>
    </r>
    <r>
      <rPr>
        <sz val="11"/>
        <color theme="1"/>
        <rFont val="Calibri"/>
        <family val="2"/>
        <charset val="186"/>
      </rPr>
      <t>€</t>
    </r>
  </si>
  <si>
    <t>Netokäive</t>
  </si>
  <si>
    <t>Vee tarbimine tuh/m3</t>
  </si>
  <si>
    <t>Kanali ärajuhtimine tuh/m3</t>
  </si>
  <si>
    <r>
      <t xml:space="preserve">Vee hind </t>
    </r>
    <r>
      <rPr>
        <sz val="11"/>
        <color theme="1"/>
        <rFont val="Calibri"/>
        <family val="2"/>
        <charset val="186"/>
      </rPr>
      <t>€</t>
    </r>
  </si>
  <si>
    <r>
      <t xml:space="preserve">Kanali hind </t>
    </r>
    <r>
      <rPr>
        <sz val="11"/>
        <color theme="1"/>
        <rFont val="Calibri"/>
        <family val="2"/>
        <charset val="186"/>
      </rPr>
      <t>€</t>
    </r>
  </si>
  <si>
    <r>
      <t xml:space="preserve">Vee hind </t>
    </r>
    <r>
      <rPr>
        <sz val="11"/>
        <color theme="1"/>
        <rFont val="Calibri"/>
        <family val="2"/>
        <charset val="186"/>
      </rPr>
      <t>€+KM</t>
    </r>
  </si>
  <si>
    <r>
      <t xml:space="preserve">Kanali hind </t>
    </r>
    <r>
      <rPr>
        <sz val="11"/>
        <color theme="1"/>
        <rFont val="Calibri"/>
        <family val="2"/>
        <charset val="186"/>
      </rPr>
      <t>€+KM</t>
    </r>
  </si>
  <si>
    <r>
      <t>müügitulu vesi tuh</t>
    </r>
    <r>
      <rPr>
        <sz val="11"/>
        <color theme="1"/>
        <rFont val="Calibri"/>
        <family val="2"/>
        <charset val="186"/>
      </rPr>
      <t>€</t>
    </r>
  </si>
  <si>
    <r>
      <t>müügitulu kanal tuh</t>
    </r>
    <r>
      <rPr>
        <sz val="11"/>
        <color theme="1"/>
        <rFont val="Calibri"/>
        <family val="2"/>
        <charset val="186"/>
      </rPr>
      <t>€</t>
    </r>
  </si>
  <si>
    <r>
      <t>abonenttasude tulu vesi tuh/</t>
    </r>
    <r>
      <rPr>
        <sz val="11"/>
        <color theme="1"/>
        <rFont val="Calibri"/>
        <family val="2"/>
        <charset val="186"/>
      </rPr>
      <t>€</t>
    </r>
  </si>
  <si>
    <r>
      <t>abonenttasude tulu kanal tuh/</t>
    </r>
    <r>
      <rPr>
        <sz val="11"/>
        <color theme="1"/>
        <rFont val="Calibri"/>
        <family val="2"/>
        <charset val="186"/>
      </rPr>
      <t>€</t>
    </r>
  </si>
  <si>
    <t>elanikud</t>
  </si>
  <si>
    <t>ettevõtted</t>
  </si>
  <si>
    <t>elanik</t>
  </si>
  <si>
    <t>ettevõte</t>
  </si>
  <si>
    <t>põllumaj</t>
  </si>
  <si>
    <t>ettev</t>
  </si>
  <si>
    <t>sadevesi</t>
  </si>
  <si>
    <t>põllumaj.</t>
  </si>
  <si>
    <t>vesi</t>
  </si>
  <si>
    <t>kanal</t>
  </si>
  <si>
    <t>Haapsalu Veevärk AS*</t>
  </si>
  <si>
    <t>Häädemeeste VK AS</t>
  </si>
  <si>
    <t>Kadrina Soojus AS</t>
  </si>
  <si>
    <t>Kärdla Veevärk AS*</t>
  </si>
  <si>
    <t>Keila Vesi AS</t>
  </si>
  <si>
    <t>Kiili KVH OÜ</t>
  </si>
  <si>
    <t>Kohila Maja OÜ</t>
  </si>
  <si>
    <t>Kose Vesi OÜ</t>
  </si>
  <si>
    <t>Kuressaare Veevärk AS*</t>
  </si>
  <si>
    <t>Matsalu Veevärk AS</t>
  </si>
  <si>
    <t>Pärnu Vesi AS**</t>
  </si>
  <si>
    <t>Rakvere Vesi AS**</t>
  </si>
  <si>
    <t>Rapla Vesi AS</t>
  </si>
  <si>
    <t>Raven OÜ</t>
  </si>
  <si>
    <t>Sillamäe Veevärk AS</t>
  </si>
  <si>
    <t>Strantum OÜ</t>
  </si>
  <si>
    <t>Tapa Vesi OÜ</t>
  </si>
  <si>
    <t>Tartu Veevärk AS</t>
  </si>
  <si>
    <t>Viimsi Vesi AS**</t>
  </si>
  <si>
    <t>Viljandi Veevärk AS</t>
  </si>
  <si>
    <t>* -keskmestatud hind</t>
  </si>
  <si>
    <t>**-põhipiirkonna hind</t>
  </si>
  <si>
    <r>
      <t xml:space="preserve">abonenttasu 1 m3 müügi kohta </t>
    </r>
    <r>
      <rPr>
        <sz val="11"/>
        <color theme="1"/>
        <rFont val="Calibri"/>
        <family val="2"/>
        <charset val="186"/>
      </rPr>
      <t>€</t>
    </r>
  </si>
  <si>
    <t>eraldi elanike ja ettevõtete vahel arvestust ei peeta</t>
  </si>
  <si>
    <r>
      <t xml:space="preserve">Vesi+kanal </t>
    </r>
    <r>
      <rPr>
        <sz val="11"/>
        <color theme="1"/>
        <rFont val="Calibri"/>
        <family val="2"/>
        <charset val="186"/>
      </rPr>
      <t>€+KM</t>
    </r>
  </si>
  <si>
    <r>
      <t xml:space="preserve">Vesi+kanal </t>
    </r>
    <r>
      <rPr>
        <sz val="11"/>
        <color theme="1"/>
        <rFont val="Calibri"/>
        <family val="2"/>
        <charset val="186"/>
      </rPr>
      <t>€+KM elanik</t>
    </r>
  </si>
  <si>
    <r>
      <t xml:space="preserve">Vesi+kanal </t>
    </r>
    <r>
      <rPr>
        <sz val="11"/>
        <color theme="1"/>
        <rFont val="Calibri"/>
        <family val="2"/>
        <charset val="186"/>
      </rPr>
      <t>€+KM ettevõte</t>
    </r>
  </si>
  <si>
    <t>Emajõe Veevärk AS</t>
  </si>
  <si>
    <t>Esmar Ehitus+Vesi</t>
  </si>
  <si>
    <t>Järve Biopuhastus OÜ</t>
  </si>
  <si>
    <t>Jõgeva Veevärk OÜ</t>
  </si>
  <si>
    <t>Kiviõli Vesi OÜ**</t>
  </si>
  <si>
    <t>Kuremaa ENVEKO AS</t>
  </si>
  <si>
    <t>Lahevesi AS</t>
  </si>
  <si>
    <t>Paldiski Linnahoolduse  OÜ**</t>
  </si>
  <si>
    <t>Põltsamaa Varahalduse OÜ</t>
  </si>
  <si>
    <t>Põlva Vesi  AS</t>
  </si>
  <si>
    <t>Saku Maja AS</t>
  </si>
  <si>
    <t>Tallinna Vesi AS</t>
  </si>
  <si>
    <t>Türi Vesi OÜ</t>
  </si>
  <si>
    <t>Valga Vesi AS</t>
  </si>
  <si>
    <t>Vändra</t>
  </si>
  <si>
    <t>Mako AS</t>
  </si>
  <si>
    <t>Kehtna Vesi OÜ</t>
  </si>
  <si>
    <t>Loo Vesi OÜ</t>
  </si>
  <si>
    <t>Narva Vesi AS</t>
  </si>
  <si>
    <t>Otepää Veevärk AS</t>
  </si>
  <si>
    <t>Saarde Kommunaal</t>
  </si>
  <si>
    <t>sademevesi</t>
  </si>
  <si>
    <t>Rakvere Vesi AS</t>
  </si>
  <si>
    <t>Kuressaare Veevärk AS</t>
  </si>
  <si>
    <t>Kärdla Veevärk AS</t>
  </si>
  <si>
    <t>Haapsalu Veevärk AS</t>
  </si>
  <si>
    <t>Paide Vesi AS</t>
  </si>
  <si>
    <t>Pärnu Vesi AS</t>
  </si>
  <si>
    <t>Viimsi Vesi AS</t>
  </si>
  <si>
    <t>Võru Vesi</t>
  </si>
  <si>
    <t>Põltsamaa Vesi OÜ</t>
  </si>
  <si>
    <t>Vekanor AS</t>
  </si>
  <si>
    <t>Esmar Vesi OÜ</t>
  </si>
  <si>
    <t>Põhja-Sakala Haldus AS</t>
  </si>
  <si>
    <t>Järva Haldus AS</t>
  </si>
  <si>
    <t>Teenuse hinnad seisuga 31.12.2024   (käibemaks 22%)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</si>
</sst>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rgb="FF9C0006"/>
      <name val="Calibri"/>
      <family val="2"/>
      <scheme val="minor"/>
    </font>
    <font>
      <b/>
      <sz val="16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u/>
      <sz val="11"/>
      <color indexed="12"/>
      <name val="Calibri"/>
      <family val="2"/>
    </font>
    <font>
      <sz val="12"/>
      <color indexed="8"/>
      <name val="Times New Roman"/>
      <family val="2"/>
    </font>
    <font>
      <sz val="11"/>
      <color indexed="8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2" borderId="7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5" fillId="2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6" applyNumberFormat="0" applyAlignment="0" applyProtection="0"/>
    <xf numFmtId="0" fontId="13" fillId="21" borderId="11" applyNumberFormat="0" applyAlignment="0" applyProtection="0"/>
    <xf numFmtId="0" fontId="3" fillId="0" borderId="0"/>
    <xf numFmtId="0" fontId="21" fillId="0" borderId="0"/>
    <xf numFmtId="0" fontId="3" fillId="0" borderId="0"/>
    <xf numFmtId="0" fontId="5" fillId="32" borderId="0" applyNumberFormat="0" applyBorder="0" applyAlignment="0" applyProtection="0"/>
    <xf numFmtId="0" fontId="8" fillId="33" borderId="0" applyNumberFormat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8" fillId="0" borderId="0"/>
  </cellStyleXfs>
  <cellXfs count="93">
    <xf numFmtId="0" fontId="0" fillId="0" borderId="0" xfId="0"/>
    <xf numFmtId="0" fontId="0" fillId="0" borderId="5" xfId="0" applyBorder="1"/>
    <xf numFmtId="0" fontId="0" fillId="23" borderId="4" xfId="0" applyFill="1" applyBorder="1"/>
    <xf numFmtId="14" fontId="16" fillId="23" borderId="5" xfId="0" applyNumberFormat="1" applyFont="1" applyFill="1" applyBorder="1"/>
    <xf numFmtId="0" fontId="0" fillId="23" borderId="0" xfId="0" applyFill="1"/>
    <xf numFmtId="0" fontId="0" fillId="0" borderId="12" xfId="0" applyBorder="1"/>
    <xf numFmtId="2" fontId="0" fillId="0" borderId="0" xfId="0" applyNumberFormat="1"/>
    <xf numFmtId="0" fontId="0" fillId="24" borderId="5" xfId="0" applyFill="1" applyBorder="1"/>
    <xf numFmtId="0" fontId="0" fillId="25" borderId="1" xfId="0" applyFill="1" applyBorder="1"/>
    <xf numFmtId="0" fontId="0" fillId="25" borderId="3" xfId="0" applyFill="1" applyBorder="1"/>
    <xf numFmtId="0" fontId="0" fillId="25" borderId="12" xfId="0" applyFill="1" applyBorder="1"/>
    <xf numFmtId="0" fontId="0" fillId="26" borderId="1" xfId="0" applyFill="1" applyBorder="1"/>
    <xf numFmtId="0" fontId="0" fillId="26" borderId="2" xfId="0" applyFill="1" applyBorder="1"/>
    <xf numFmtId="0" fontId="0" fillId="26" borderId="3" xfId="0" applyFill="1" applyBorder="1"/>
    <xf numFmtId="0" fontId="0" fillId="26" borderId="12" xfId="0" applyFill="1" applyBorder="1"/>
    <xf numFmtId="0" fontId="0" fillId="27" borderId="0" xfId="0" applyFill="1"/>
    <xf numFmtId="0" fontId="0" fillId="28" borderId="2" xfId="0" applyFill="1" applyBorder="1"/>
    <xf numFmtId="0" fontId="0" fillId="28" borderId="12" xfId="0" applyFill="1" applyBorder="1"/>
    <xf numFmtId="0" fontId="0" fillId="28" borderId="1" xfId="0" applyFill="1" applyBorder="1"/>
    <xf numFmtId="0" fontId="0" fillId="28" borderId="3" xfId="0" applyFill="1" applyBorder="1"/>
    <xf numFmtId="0" fontId="0" fillId="24" borderId="13" xfId="0" applyFill="1" applyBorder="1" applyAlignment="1">
      <alignment horizontal="center"/>
    </xf>
    <xf numFmtId="0" fontId="16" fillId="24" borderId="5" xfId="0" applyFont="1" applyFill="1" applyBorder="1" applyAlignment="1">
      <alignment horizontal="center"/>
    </xf>
    <xf numFmtId="0" fontId="0" fillId="24" borderId="13" xfId="0" applyFill="1" applyBorder="1"/>
    <xf numFmtId="0" fontId="0" fillId="29" borderId="0" xfId="0" applyFill="1"/>
    <xf numFmtId="0" fontId="2" fillId="23" borderId="14" xfId="1" applyFill="1" applyBorder="1"/>
    <xf numFmtId="0" fontId="0" fillId="24" borderId="1" xfId="0" applyFill="1" applyBorder="1"/>
    <xf numFmtId="0" fontId="0" fillId="24" borderId="2" xfId="0" applyFill="1" applyBorder="1"/>
    <xf numFmtId="0" fontId="0" fillId="24" borderId="3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4" borderId="14" xfId="0" applyFill="1" applyBorder="1"/>
    <xf numFmtId="0" fontId="0" fillId="23" borderId="14" xfId="0" applyFill="1" applyBorder="1"/>
    <xf numFmtId="164" fontId="0" fillId="23" borderId="14" xfId="0" applyNumberFormat="1" applyFill="1" applyBorder="1"/>
    <xf numFmtId="0" fontId="0" fillId="0" borderId="14" xfId="0" applyBorder="1"/>
    <xf numFmtId="164" fontId="0" fillId="0" borderId="14" xfId="0" applyNumberFormat="1" applyBorder="1"/>
    <xf numFmtId="2" fontId="0" fillId="0" borderId="14" xfId="0" applyNumberFormat="1" applyBorder="1"/>
    <xf numFmtId="0" fontId="14" fillId="23" borderId="14" xfId="1" applyFont="1" applyFill="1" applyBorder="1"/>
    <xf numFmtId="0" fontId="0" fillId="27" borderId="14" xfId="0" applyFill="1" applyBorder="1"/>
    <xf numFmtId="2" fontId="0" fillId="27" borderId="14" xfId="0" applyNumberFormat="1" applyFill="1" applyBorder="1"/>
    <xf numFmtId="0" fontId="2" fillId="27" borderId="14" xfId="1" applyFill="1" applyBorder="1"/>
    <xf numFmtId="0" fontId="23" fillId="29" borderId="0" xfId="0" applyFont="1" applyFill="1"/>
    <xf numFmtId="0" fontId="0" fillId="0" borderId="16" xfId="0" applyBorder="1"/>
    <xf numFmtId="164" fontId="0" fillId="0" borderId="16" xfId="0" applyNumberFormat="1" applyBorder="1"/>
    <xf numFmtId="2" fontId="0" fillId="0" borderId="16" xfId="0" applyNumberFormat="1" applyBorder="1"/>
    <xf numFmtId="0" fontId="14" fillId="23" borderId="16" xfId="1" applyFont="1" applyFill="1" applyBorder="1"/>
    <xf numFmtId="1" fontId="16" fillId="24" borderId="5" xfId="0" applyNumberFormat="1" applyFont="1" applyFill="1" applyBorder="1"/>
    <xf numFmtId="0" fontId="23" fillId="23" borderId="0" xfId="0" applyFont="1" applyFill="1"/>
    <xf numFmtId="0" fontId="0" fillId="23" borderId="16" xfId="0" applyFill="1" applyBorder="1"/>
    <xf numFmtId="0" fontId="0" fillId="23" borderId="15" xfId="0" applyFill="1" applyBorder="1"/>
    <xf numFmtId="164" fontId="23" fillId="23" borderId="14" xfId="0" applyNumberFormat="1" applyFont="1" applyFill="1" applyBorder="1"/>
    <xf numFmtId="164" fontId="0" fillId="27" borderId="14" xfId="0" applyNumberFormat="1" applyFill="1" applyBorder="1"/>
    <xf numFmtId="0" fontId="24" fillId="30" borderId="16" xfId="1" applyFont="1" applyFill="1" applyBorder="1"/>
    <xf numFmtId="0" fontId="24" fillId="23" borderId="16" xfId="1" applyFont="1" applyFill="1" applyBorder="1"/>
    <xf numFmtId="2" fontId="0" fillId="0" borderId="17" xfId="0" applyNumberFormat="1" applyBorder="1"/>
    <xf numFmtId="0" fontId="19" fillId="27" borderId="16" xfId="0" applyFont="1" applyFill="1" applyBorder="1"/>
    <xf numFmtId="2" fontId="0" fillId="23" borderId="14" xfId="0" applyNumberFormat="1" applyFill="1" applyBorder="1"/>
    <xf numFmtId="0" fontId="25" fillId="23" borderId="16" xfId="1" applyFont="1" applyFill="1" applyBorder="1"/>
    <xf numFmtId="0" fontId="30" fillId="23" borderId="16" xfId="1" applyFont="1" applyFill="1" applyBorder="1"/>
    <xf numFmtId="0" fontId="26" fillId="23" borderId="16" xfId="0" applyFont="1" applyFill="1" applyBorder="1"/>
    <xf numFmtId="164" fontId="0" fillId="23" borderId="15" xfId="0" applyNumberFormat="1" applyFill="1" applyBorder="1"/>
    <xf numFmtId="164" fontId="22" fillId="23" borderId="15" xfId="37" applyNumberFormat="1" applyFont="1" applyFill="1" applyBorder="1"/>
    <xf numFmtId="164" fontId="0" fillId="31" borderId="14" xfId="0" applyNumberFormat="1" applyFill="1" applyBorder="1"/>
    <xf numFmtId="164" fontId="0" fillId="23" borderId="4" xfId="0" applyNumberFormat="1" applyFill="1" applyBorder="1"/>
    <xf numFmtId="164" fontId="0" fillId="27" borderId="16" xfId="0" applyNumberFormat="1" applyFill="1" applyBorder="1"/>
    <xf numFmtId="164" fontId="0" fillId="23" borderId="16" xfId="0" applyNumberFormat="1" applyFill="1" applyBorder="1"/>
    <xf numFmtId="164" fontId="2" fillId="23" borderId="14" xfId="1" applyNumberFormat="1" applyFill="1" applyBorder="1"/>
    <xf numFmtId="164" fontId="2" fillId="27" borderId="14" xfId="1" applyNumberFormat="1" applyFill="1" applyBorder="1"/>
    <xf numFmtId="164" fontId="2" fillId="23" borderId="15" xfId="1" applyNumberFormat="1" applyFill="1" applyBorder="1"/>
    <xf numFmtId="164" fontId="22" fillId="23" borderId="15" xfId="37" applyNumberFormat="1" applyFont="1" applyFill="1" applyBorder="1" applyAlignment="1">
      <alignment horizontal="right"/>
    </xf>
    <xf numFmtId="164" fontId="22" fillId="23" borderId="16" xfId="37" applyNumberFormat="1" applyFont="1" applyFill="1" applyBorder="1"/>
    <xf numFmtId="164" fontId="21" fillId="23" borderId="1" xfId="38" applyNumberFormat="1" applyFill="1" applyBorder="1"/>
    <xf numFmtId="164" fontId="20" fillId="23" borderId="14" xfId="1" applyNumberFormat="1" applyFont="1" applyFill="1" applyBorder="1"/>
    <xf numFmtId="164" fontId="0" fillId="23" borderId="0" xfId="0" applyNumberFormat="1" applyFill="1"/>
    <xf numFmtId="164" fontId="29" fillId="23" borderId="18" xfId="37" applyNumberFormat="1" applyFont="1" applyFill="1" applyBorder="1" applyAlignment="1">
      <alignment horizontal="right"/>
    </xf>
    <xf numFmtId="164" fontId="2" fillId="23" borderId="4" xfId="1" applyNumberFormat="1" applyFill="1" applyBorder="1"/>
    <xf numFmtId="164" fontId="2" fillId="27" borderId="16" xfId="1" applyNumberFormat="1" applyFill="1" applyBorder="1"/>
    <xf numFmtId="164" fontId="19" fillId="23" borderId="16" xfId="0" applyNumberFormat="1" applyFont="1" applyFill="1" applyBorder="1"/>
    <xf numFmtId="0" fontId="0" fillId="24" borderId="0" xfId="0" applyFill="1"/>
    <xf numFmtId="0" fontId="0" fillId="29" borderId="14" xfId="0" applyFill="1" applyBorder="1"/>
    <xf numFmtId="2" fontId="0" fillId="29" borderId="14" xfId="0" applyNumberFormat="1" applyFill="1" applyBorder="1"/>
    <xf numFmtId="0" fontId="0" fillId="24" borderId="1" xfId="0" applyFill="1" applyBorder="1"/>
    <xf numFmtId="0" fontId="0" fillId="24" borderId="2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24" borderId="3" xfId="0" applyFill="1" applyBorder="1"/>
    <xf numFmtId="0" fontId="0" fillId="24" borderId="1" xfId="0" applyFill="1" applyBorder="1" applyAlignment="1">
      <alignment wrapText="1"/>
    </xf>
    <xf numFmtId="0" fontId="0" fillId="24" borderId="2" xfId="0" applyFill="1" applyBorder="1" applyAlignment="1">
      <alignment wrapText="1"/>
    </xf>
    <xf numFmtId="0" fontId="0" fillId="24" borderId="3" xfId="0" applyFill="1" applyBorder="1" applyAlignment="1">
      <alignment wrapText="1"/>
    </xf>
  </cellXfs>
  <cellStyles count="4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Bad 2" xfId="40" xr:uid="{AC861E10-42F6-4517-ADEF-A48472203E8D}"/>
    <cellStyle name="Check Cell" xfId="27" xr:uid="{00000000-0005-0000-0000-000019000000}"/>
    <cellStyle name="Explanatory Text" xfId="28" xr:uid="{00000000-0005-0000-0000-00001A000000}"/>
    <cellStyle name="Good" xfId="29" xr:uid="{00000000-0005-0000-0000-00001B000000}"/>
    <cellStyle name="Good 2" xfId="41" xr:uid="{779CE987-D342-4157-B074-FD8903026BD8}"/>
    <cellStyle name="Halb 2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Hyperlink 2" xfId="42" xr:uid="{5E97D12D-5092-45ED-9EC7-07FF560D0729}"/>
    <cellStyle name="Input" xfId="35" xr:uid="{00000000-0005-0000-0000-000021000000}"/>
    <cellStyle name="Normaallaad" xfId="0" builtinId="0"/>
    <cellStyle name="Normaallaad 2" xfId="1" xr:uid="{00000000-0005-0000-0000-000023000000}"/>
    <cellStyle name="Normaallaad 3" xfId="39" xr:uid="{D4D574F5-8F9A-4310-B96A-9E29D98789B0}"/>
    <cellStyle name="Normaallaad_Leht1" xfId="38" xr:uid="{00000000-0005-0000-0000-000024000000}"/>
    <cellStyle name="Normal 2" xfId="43" xr:uid="{2D962474-D728-452C-B96E-833A43217593}"/>
    <cellStyle name="Normal 2 2" xfId="37" xr:uid="{00000000-0005-0000-0000-000025000000}"/>
    <cellStyle name="Normal 3" xfId="44" xr:uid="{ECB15655-1686-4645-9D6C-269F34EE428D}"/>
    <cellStyle name="Output" xfId="36" xr:uid="{00000000-0005-0000-0000-000026000000}"/>
  </cellStyles>
  <dxfs count="0"/>
  <tableStyles count="0" defaultTableStyle="TableStyleMedium2" defaultPivotStyle="PivotStyleLight16"/>
  <colors>
    <mruColors>
      <color rgb="FFDDDD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/>
              <a:t>Veeteenuse</a:t>
            </a:r>
            <a:r>
              <a:rPr lang="et-EE" baseline="0"/>
              <a:t> hind elanikele seisuga 31.12.2024(ilma km-ta)</a:t>
            </a:r>
            <a:endParaRPr lang="et-EE"/>
          </a:p>
        </c:rich>
      </c:tx>
      <c:layout>
        <c:manualLayout>
          <c:xMode val="edge"/>
          <c:yMode val="edge"/>
          <c:x val="0.22565740886973656"/>
          <c:y val="2.46262517615977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'elanike vee ja kanali hind '!$B$1:$B$2</c:f>
              <c:strCache>
                <c:ptCount val="2"/>
                <c:pt idx="1">
                  <c:v>Vee tarbimine tuh/m3</c:v>
                </c:pt>
              </c:strCache>
            </c:strRef>
          </c:tx>
          <c:invertIfNegative val="0"/>
          <c:cat>
            <c:strRef>
              <c:f>'elanike vee ja kanali hind 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'!$B$3:$B$45</c:f>
            </c:numRef>
          </c:val>
          <c:extLst>
            <c:ext xmlns:c16="http://schemas.microsoft.com/office/drawing/2014/chart" uri="{C3380CC4-5D6E-409C-BE32-E72D297353CC}">
              <c16:uniqueId val="{00000000-E1CF-40A8-A006-CAB5F47FC721}"/>
            </c:ext>
          </c:extLst>
        </c:ser>
        <c:ser>
          <c:idx val="1"/>
          <c:order val="1"/>
          <c:tx>
            <c:strRef>
              <c:f>'elanike vee ja kanali hind '!$C$1:$C$2</c:f>
              <c:strCache>
                <c:ptCount val="2"/>
                <c:pt idx="1">
                  <c:v>Vee tarbimine tuh/m3</c:v>
                </c:pt>
              </c:strCache>
            </c:strRef>
          </c:tx>
          <c:invertIfNegative val="0"/>
          <c:cat>
            <c:strRef>
              <c:f>'elanike vee ja kanali hind 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'!$C$3:$C$45</c:f>
            </c:numRef>
          </c:val>
          <c:extLst>
            <c:ext xmlns:c16="http://schemas.microsoft.com/office/drawing/2014/chart" uri="{C3380CC4-5D6E-409C-BE32-E72D297353CC}">
              <c16:uniqueId val="{00000001-E1CF-40A8-A006-CAB5F47FC721}"/>
            </c:ext>
          </c:extLst>
        </c:ser>
        <c:ser>
          <c:idx val="2"/>
          <c:order val="2"/>
          <c:tx>
            <c:strRef>
              <c:f>'elanike vee ja kanali hind '!$D$1:$D$2</c:f>
              <c:strCache>
                <c:ptCount val="2"/>
                <c:pt idx="1">
                  <c:v>Vee tarbimine tuh/m3</c:v>
                </c:pt>
              </c:strCache>
            </c:strRef>
          </c:tx>
          <c:invertIfNegative val="0"/>
          <c:cat>
            <c:strRef>
              <c:f>'elanike vee ja kanali hind 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'!$D$3:$D$45</c:f>
            </c:numRef>
          </c:val>
          <c:extLst>
            <c:ext xmlns:c16="http://schemas.microsoft.com/office/drawing/2014/chart" uri="{C3380CC4-5D6E-409C-BE32-E72D297353CC}">
              <c16:uniqueId val="{00000002-E1CF-40A8-A006-CAB5F47FC721}"/>
            </c:ext>
          </c:extLst>
        </c:ser>
        <c:ser>
          <c:idx val="3"/>
          <c:order val="3"/>
          <c:tx>
            <c:strRef>
              <c:f>'elanike vee ja kanali hind '!$E$1:$E$2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'elanike vee ja kanali hind 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'!$E$3:$E$45</c:f>
            </c:numRef>
          </c:val>
          <c:extLst>
            <c:ext xmlns:c16="http://schemas.microsoft.com/office/drawing/2014/chart" uri="{C3380CC4-5D6E-409C-BE32-E72D297353CC}">
              <c16:uniqueId val="{00000003-E1CF-40A8-A006-CAB5F47FC721}"/>
            </c:ext>
          </c:extLst>
        </c:ser>
        <c:ser>
          <c:idx val="4"/>
          <c:order val="4"/>
          <c:tx>
            <c:strRef>
              <c:f>'elanike vee ja kanali hind '!$F$1:$F$2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'elanike vee ja kanali hind 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'!$F$3:$F$45</c:f>
            </c:numRef>
          </c:val>
          <c:extLst>
            <c:ext xmlns:c16="http://schemas.microsoft.com/office/drawing/2014/chart" uri="{C3380CC4-5D6E-409C-BE32-E72D297353CC}">
              <c16:uniqueId val="{00000004-E1CF-40A8-A006-CAB5F47FC721}"/>
            </c:ext>
          </c:extLst>
        </c:ser>
        <c:ser>
          <c:idx val="5"/>
          <c:order val="5"/>
          <c:tx>
            <c:strRef>
              <c:f>'elanike vee ja kanali hind '!$G$1:$G$2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'elanike vee ja kanali hind 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'!$G$3:$G$45</c:f>
            </c:numRef>
          </c:val>
          <c:extLst>
            <c:ext xmlns:c16="http://schemas.microsoft.com/office/drawing/2014/chart" uri="{C3380CC4-5D6E-409C-BE32-E72D297353CC}">
              <c16:uniqueId val="{00000005-E1CF-40A8-A006-CAB5F47FC721}"/>
            </c:ext>
          </c:extLst>
        </c:ser>
        <c:ser>
          <c:idx val="6"/>
          <c:order val="6"/>
          <c:tx>
            <c:strRef>
              <c:f>'elanike vee ja kanali hind '!$H$1:$H$2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'elanike vee ja kanali hind 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'!$H$3:$H$45</c:f>
            </c:numRef>
          </c:val>
          <c:extLst>
            <c:ext xmlns:c16="http://schemas.microsoft.com/office/drawing/2014/chart" uri="{C3380CC4-5D6E-409C-BE32-E72D297353CC}">
              <c16:uniqueId val="{00000006-E1CF-40A8-A006-CAB5F47FC721}"/>
            </c:ext>
          </c:extLst>
        </c:ser>
        <c:ser>
          <c:idx val="7"/>
          <c:order val="7"/>
          <c:tx>
            <c:strRef>
              <c:f>'elanike vee ja kanali hind '!$I$1:$I$2</c:f>
              <c:strCache>
                <c:ptCount val="2"/>
                <c:pt idx="1">
                  <c:v>Vee hind €</c:v>
                </c:pt>
              </c:strCache>
            </c:strRef>
          </c:tx>
          <c:invertIfNegative val="0"/>
          <c:cat>
            <c:strRef>
              <c:f>'elanike vee ja kanali hind 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'!$I$3:$I$45</c:f>
              <c:numCache>
                <c:formatCode>0.00</c:formatCode>
                <c:ptCount val="43"/>
                <c:pt idx="0" formatCode="General">
                  <c:v>0</c:v>
                </c:pt>
                <c:pt idx="1">
                  <c:v>1.782</c:v>
                </c:pt>
                <c:pt idx="2" formatCode="General">
                  <c:v>0.91</c:v>
                </c:pt>
                <c:pt idx="3" formatCode="0.000">
                  <c:v>1.41</c:v>
                </c:pt>
                <c:pt idx="4" formatCode="General">
                  <c:v>1.53</c:v>
                </c:pt>
                <c:pt idx="5" formatCode="General">
                  <c:v>1.47</c:v>
                </c:pt>
                <c:pt idx="6" formatCode="General">
                  <c:v>1.64</c:v>
                </c:pt>
                <c:pt idx="7" formatCode="General">
                  <c:v>1.1399999999999999</c:v>
                </c:pt>
                <c:pt idx="8" formatCode="General">
                  <c:v>2.16</c:v>
                </c:pt>
                <c:pt idx="9" formatCode="General">
                  <c:v>1.24</c:v>
                </c:pt>
                <c:pt idx="10" formatCode="General">
                  <c:v>1.32</c:v>
                </c:pt>
                <c:pt idx="11" formatCode="General">
                  <c:v>1.7</c:v>
                </c:pt>
                <c:pt idx="12" formatCode="General">
                  <c:v>1.55</c:v>
                </c:pt>
                <c:pt idx="13" formatCode="General">
                  <c:v>1.34</c:v>
                </c:pt>
                <c:pt idx="14">
                  <c:v>1.5009999999999999</c:v>
                </c:pt>
                <c:pt idx="15" formatCode="General">
                  <c:v>1.907</c:v>
                </c:pt>
                <c:pt idx="16" formatCode="General">
                  <c:v>1.32</c:v>
                </c:pt>
                <c:pt idx="17" formatCode="General">
                  <c:v>1.42</c:v>
                </c:pt>
                <c:pt idx="18" formatCode="General">
                  <c:v>2.028</c:v>
                </c:pt>
                <c:pt idx="19" formatCode="General">
                  <c:v>1.03</c:v>
                </c:pt>
                <c:pt idx="20" formatCode="General">
                  <c:v>1.65</c:v>
                </c:pt>
                <c:pt idx="21" formatCode="General">
                  <c:v>1.01</c:v>
                </c:pt>
                <c:pt idx="22" formatCode="General">
                  <c:v>1.74</c:v>
                </c:pt>
                <c:pt idx="23" formatCode="General">
                  <c:v>1.1607000000000001</c:v>
                </c:pt>
                <c:pt idx="24" formatCode="General">
                  <c:v>1.242</c:v>
                </c:pt>
                <c:pt idx="25" formatCode="General">
                  <c:v>1.6</c:v>
                </c:pt>
                <c:pt idx="26" formatCode="General">
                  <c:v>1.71</c:v>
                </c:pt>
                <c:pt idx="27" formatCode="General">
                  <c:v>1.827</c:v>
                </c:pt>
                <c:pt idx="28" formatCode="General">
                  <c:v>1.5740000000000001</c:v>
                </c:pt>
                <c:pt idx="29" formatCode="General">
                  <c:v>1.94</c:v>
                </c:pt>
                <c:pt idx="30" formatCode="General">
                  <c:v>1.1859999999999999</c:v>
                </c:pt>
                <c:pt idx="31" formatCode="General">
                  <c:v>1.47</c:v>
                </c:pt>
                <c:pt idx="32" formatCode="General">
                  <c:v>0.85</c:v>
                </c:pt>
                <c:pt idx="33" formatCode="General">
                  <c:v>0.89900000000000002</c:v>
                </c:pt>
                <c:pt idx="34">
                  <c:v>0.82099999999999995</c:v>
                </c:pt>
                <c:pt idx="35" formatCode="General">
                  <c:v>1.95</c:v>
                </c:pt>
                <c:pt idx="36" formatCode="General">
                  <c:v>1.554</c:v>
                </c:pt>
                <c:pt idx="37" formatCode="General">
                  <c:v>1.42</c:v>
                </c:pt>
                <c:pt idx="38" formatCode="General">
                  <c:v>1.75</c:v>
                </c:pt>
                <c:pt idx="39" formatCode="General">
                  <c:v>1.387</c:v>
                </c:pt>
                <c:pt idx="40" formatCode="General">
                  <c:v>1.48</c:v>
                </c:pt>
                <c:pt idx="41" formatCode="General">
                  <c:v>1.4</c:v>
                </c:pt>
                <c:pt idx="42" formatCode="General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CF-40A8-A006-CAB5F47FC721}"/>
            </c:ext>
          </c:extLst>
        </c:ser>
        <c:ser>
          <c:idx val="8"/>
          <c:order val="8"/>
          <c:tx>
            <c:strRef>
              <c:f>'elanike vee ja kanali hind '!$J$1:$J$2</c:f>
              <c:strCache>
                <c:ptCount val="2"/>
                <c:pt idx="1">
                  <c:v>Vee hind €</c:v>
                </c:pt>
              </c:strCache>
            </c:strRef>
          </c:tx>
          <c:invertIfNegative val="0"/>
          <c:cat>
            <c:strRef>
              <c:f>'elanike vee ja kanali hind 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'!$J$3:$J$45</c:f>
            </c:numRef>
          </c:val>
          <c:extLst>
            <c:ext xmlns:c16="http://schemas.microsoft.com/office/drawing/2014/chart" uri="{C3380CC4-5D6E-409C-BE32-E72D297353CC}">
              <c16:uniqueId val="{00000008-E1CF-40A8-A006-CAB5F47FC721}"/>
            </c:ext>
          </c:extLst>
        </c:ser>
        <c:ser>
          <c:idx val="9"/>
          <c:order val="9"/>
          <c:tx>
            <c:strRef>
              <c:f>'elanike vee ja kanali hind '!$K$1:$K$2</c:f>
              <c:strCache>
                <c:ptCount val="2"/>
                <c:pt idx="1">
                  <c:v>Kanali hind €</c:v>
                </c:pt>
              </c:strCache>
            </c:strRef>
          </c:tx>
          <c:invertIfNegative val="0"/>
          <c:cat>
            <c:strRef>
              <c:f>'elanike vee ja kanali hind 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'!$K$3:$K$45</c:f>
              <c:numCache>
                <c:formatCode>0.00</c:formatCode>
                <c:ptCount val="43"/>
                <c:pt idx="0" formatCode="General">
                  <c:v>0</c:v>
                </c:pt>
                <c:pt idx="1">
                  <c:v>2.5249999999999999</c:v>
                </c:pt>
                <c:pt idx="2" formatCode="General">
                  <c:v>1.07</c:v>
                </c:pt>
                <c:pt idx="3" formatCode="0.000">
                  <c:v>1.9690000000000001</c:v>
                </c:pt>
                <c:pt idx="4" formatCode="General">
                  <c:v>3.22</c:v>
                </c:pt>
                <c:pt idx="5" formatCode="General">
                  <c:v>2.4500000000000002</c:v>
                </c:pt>
                <c:pt idx="6" formatCode="General">
                  <c:v>1.64</c:v>
                </c:pt>
                <c:pt idx="7" formatCode="General">
                  <c:v>2.69</c:v>
                </c:pt>
                <c:pt idx="8" formatCode="General">
                  <c:v>2.4</c:v>
                </c:pt>
                <c:pt idx="9" formatCode="General">
                  <c:v>1.79</c:v>
                </c:pt>
                <c:pt idx="10" formatCode="General">
                  <c:v>1.81</c:v>
                </c:pt>
                <c:pt idx="11" formatCode="General">
                  <c:v>3.22</c:v>
                </c:pt>
                <c:pt idx="12" formatCode="General">
                  <c:v>2.75</c:v>
                </c:pt>
                <c:pt idx="13" formatCode="General">
                  <c:v>2.79</c:v>
                </c:pt>
                <c:pt idx="14">
                  <c:v>1.776</c:v>
                </c:pt>
                <c:pt idx="15" formatCode="General">
                  <c:v>2.67</c:v>
                </c:pt>
                <c:pt idx="16" formatCode="General">
                  <c:v>2.06</c:v>
                </c:pt>
                <c:pt idx="17" formatCode="General">
                  <c:v>3.17</c:v>
                </c:pt>
                <c:pt idx="18" formatCode="General">
                  <c:v>2.484</c:v>
                </c:pt>
                <c:pt idx="19" formatCode="General">
                  <c:v>1.1200000000000001</c:v>
                </c:pt>
                <c:pt idx="20" formatCode="General">
                  <c:v>1.87</c:v>
                </c:pt>
                <c:pt idx="21" formatCode="General">
                  <c:v>2.17</c:v>
                </c:pt>
                <c:pt idx="22" formatCode="General">
                  <c:v>2.62</c:v>
                </c:pt>
                <c:pt idx="23" formatCode="General">
                  <c:v>2.2728999999999999</c:v>
                </c:pt>
                <c:pt idx="24" formatCode="General">
                  <c:v>1.927</c:v>
                </c:pt>
                <c:pt idx="25" formatCode="General">
                  <c:v>1.45</c:v>
                </c:pt>
                <c:pt idx="26" formatCode="General">
                  <c:v>1.93</c:v>
                </c:pt>
                <c:pt idx="27" formatCode="General">
                  <c:v>2.8639999999999999</c:v>
                </c:pt>
                <c:pt idx="28" formatCode="General">
                  <c:v>2.1309999999999998</c:v>
                </c:pt>
                <c:pt idx="29" formatCode="General">
                  <c:v>2.81</c:v>
                </c:pt>
                <c:pt idx="30" formatCode="General">
                  <c:v>1.1040000000000001</c:v>
                </c:pt>
                <c:pt idx="31" formatCode="General">
                  <c:v>2.4300000000000002</c:v>
                </c:pt>
                <c:pt idx="32" formatCode="General">
                  <c:v>1</c:v>
                </c:pt>
                <c:pt idx="33" formatCode="General">
                  <c:v>1.7090000000000001</c:v>
                </c:pt>
                <c:pt idx="34">
                  <c:v>1.262</c:v>
                </c:pt>
                <c:pt idx="35" formatCode="General">
                  <c:v>1.91</c:v>
                </c:pt>
                <c:pt idx="36" formatCode="General">
                  <c:v>2.08</c:v>
                </c:pt>
                <c:pt idx="37" formatCode="General">
                  <c:v>2</c:v>
                </c:pt>
                <c:pt idx="38" formatCode="General">
                  <c:v>3.23</c:v>
                </c:pt>
                <c:pt idx="39" formatCode="General">
                  <c:v>2.1920000000000002</c:v>
                </c:pt>
                <c:pt idx="40" formatCode="General">
                  <c:v>1.74</c:v>
                </c:pt>
                <c:pt idx="41" formatCode="General">
                  <c:v>1.87</c:v>
                </c:pt>
                <c:pt idx="42" formatCode="General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CF-40A8-A006-CAB5F47FC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37688"/>
        <c:axId val="342435728"/>
      </c:barChart>
      <c:catAx>
        <c:axId val="342437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2435728"/>
        <c:crosses val="autoZero"/>
        <c:auto val="1"/>
        <c:lblAlgn val="ctr"/>
        <c:lblOffset val="100"/>
        <c:noMultiLvlLbl val="0"/>
      </c:catAx>
      <c:valAx>
        <c:axId val="342435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2437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/>
              <a:t>Vee ja kanalisatsiooniteenuse hind elanikele seisuga 31.12.2024 koos km-ga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'elanike vee ja kanali hind +km'!$B$1:$B$2</c:f>
              <c:strCache>
                <c:ptCount val="2"/>
                <c:pt idx="1">
                  <c:v>Vee tarbimine tuh/m3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+km'!$B$3:$B$45</c:f>
            </c:numRef>
          </c:val>
          <c:extLst>
            <c:ext xmlns:c16="http://schemas.microsoft.com/office/drawing/2014/chart" uri="{C3380CC4-5D6E-409C-BE32-E72D297353CC}">
              <c16:uniqueId val="{00000000-EE7E-4C06-B98D-3EF34FC211EE}"/>
            </c:ext>
          </c:extLst>
        </c:ser>
        <c:ser>
          <c:idx val="1"/>
          <c:order val="1"/>
          <c:tx>
            <c:strRef>
              <c:f>'elanike vee ja kanali hind +km'!$C$1:$C$2</c:f>
              <c:strCache>
                <c:ptCount val="2"/>
                <c:pt idx="1">
                  <c:v>Vee tarbimine tuh/m3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+km'!$C$3:$C$45</c:f>
            </c:numRef>
          </c:val>
          <c:extLst>
            <c:ext xmlns:c16="http://schemas.microsoft.com/office/drawing/2014/chart" uri="{C3380CC4-5D6E-409C-BE32-E72D297353CC}">
              <c16:uniqueId val="{00000001-EE7E-4C06-B98D-3EF34FC211EE}"/>
            </c:ext>
          </c:extLst>
        </c:ser>
        <c:ser>
          <c:idx val="2"/>
          <c:order val="2"/>
          <c:tx>
            <c:strRef>
              <c:f>'elanike vee ja kanali hind +km'!$D$1:$D$2</c:f>
              <c:strCache>
                <c:ptCount val="2"/>
                <c:pt idx="1">
                  <c:v>Vee tarbimine tuh/m3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+km'!$D$3:$D$45</c:f>
            </c:numRef>
          </c:val>
          <c:extLst>
            <c:ext xmlns:c16="http://schemas.microsoft.com/office/drawing/2014/chart" uri="{C3380CC4-5D6E-409C-BE32-E72D297353CC}">
              <c16:uniqueId val="{00000002-EE7E-4C06-B98D-3EF34FC211EE}"/>
            </c:ext>
          </c:extLst>
        </c:ser>
        <c:ser>
          <c:idx val="3"/>
          <c:order val="3"/>
          <c:tx>
            <c:strRef>
              <c:f>'elanike vee ja kanali hind +km'!$E$1:$E$2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+km'!$E$3:$E$45</c:f>
            </c:numRef>
          </c:val>
          <c:extLst>
            <c:ext xmlns:c16="http://schemas.microsoft.com/office/drawing/2014/chart" uri="{C3380CC4-5D6E-409C-BE32-E72D297353CC}">
              <c16:uniqueId val="{00000003-EE7E-4C06-B98D-3EF34FC211EE}"/>
            </c:ext>
          </c:extLst>
        </c:ser>
        <c:ser>
          <c:idx val="4"/>
          <c:order val="4"/>
          <c:tx>
            <c:strRef>
              <c:f>'elanike vee ja kanali hind +km'!$F$1:$F$2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+km'!$F$3:$F$45</c:f>
            </c:numRef>
          </c:val>
          <c:extLst>
            <c:ext xmlns:c16="http://schemas.microsoft.com/office/drawing/2014/chart" uri="{C3380CC4-5D6E-409C-BE32-E72D297353CC}">
              <c16:uniqueId val="{00000004-EE7E-4C06-B98D-3EF34FC211EE}"/>
            </c:ext>
          </c:extLst>
        </c:ser>
        <c:ser>
          <c:idx val="5"/>
          <c:order val="5"/>
          <c:tx>
            <c:strRef>
              <c:f>'elanike vee ja kanali hind +km'!$G$1:$G$2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+km'!$G$3:$G$45</c:f>
            </c:numRef>
          </c:val>
          <c:extLst>
            <c:ext xmlns:c16="http://schemas.microsoft.com/office/drawing/2014/chart" uri="{C3380CC4-5D6E-409C-BE32-E72D297353CC}">
              <c16:uniqueId val="{00000005-EE7E-4C06-B98D-3EF34FC211EE}"/>
            </c:ext>
          </c:extLst>
        </c:ser>
        <c:ser>
          <c:idx val="6"/>
          <c:order val="6"/>
          <c:tx>
            <c:strRef>
              <c:f>'elanike vee ja kanali hind +km'!$H$1:$H$2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+km'!$H$3:$H$45</c:f>
            </c:numRef>
          </c:val>
          <c:extLst>
            <c:ext xmlns:c16="http://schemas.microsoft.com/office/drawing/2014/chart" uri="{C3380CC4-5D6E-409C-BE32-E72D297353CC}">
              <c16:uniqueId val="{00000006-EE7E-4C06-B98D-3EF34FC211EE}"/>
            </c:ext>
          </c:extLst>
        </c:ser>
        <c:ser>
          <c:idx val="7"/>
          <c:order val="7"/>
          <c:tx>
            <c:strRef>
              <c:f>'elanike vee ja kanali hind +km'!$I$1:$I$2</c:f>
              <c:strCache>
                <c:ptCount val="2"/>
                <c:pt idx="1">
                  <c:v>Vee hind €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+km'!$I$3:$I$45</c:f>
            </c:numRef>
          </c:val>
          <c:extLst>
            <c:ext xmlns:c16="http://schemas.microsoft.com/office/drawing/2014/chart" uri="{C3380CC4-5D6E-409C-BE32-E72D297353CC}">
              <c16:uniqueId val="{00000007-EE7E-4C06-B98D-3EF34FC211EE}"/>
            </c:ext>
          </c:extLst>
        </c:ser>
        <c:ser>
          <c:idx val="8"/>
          <c:order val="8"/>
          <c:tx>
            <c:strRef>
              <c:f>'elanike vee ja kanali hind +km'!$J$1:$J$2</c:f>
              <c:strCache>
                <c:ptCount val="2"/>
                <c:pt idx="1">
                  <c:v>Vee hind €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+km'!$J$3:$J$45</c:f>
            </c:numRef>
          </c:val>
          <c:extLst>
            <c:ext xmlns:c16="http://schemas.microsoft.com/office/drawing/2014/chart" uri="{C3380CC4-5D6E-409C-BE32-E72D297353CC}">
              <c16:uniqueId val="{00000008-EE7E-4C06-B98D-3EF34FC211EE}"/>
            </c:ext>
          </c:extLst>
        </c:ser>
        <c:ser>
          <c:idx val="9"/>
          <c:order val="9"/>
          <c:tx>
            <c:strRef>
              <c:f>'elanike vee ja kanali hind +km'!$K$1:$K$2</c:f>
              <c:strCache>
                <c:ptCount val="2"/>
                <c:pt idx="1">
                  <c:v>Kanali hind €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+km'!$K$3:$K$45</c:f>
            </c:numRef>
          </c:val>
          <c:extLst>
            <c:ext xmlns:c16="http://schemas.microsoft.com/office/drawing/2014/chart" uri="{C3380CC4-5D6E-409C-BE32-E72D297353CC}">
              <c16:uniqueId val="{00000009-EE7E-4C06-B98D-3EF34FC211EE}"/>
            </c:ext>
          </c:extLst>
        </c:ser>
        <c:ser>
          <c:idx val="10"/>
          <c:order val="10"/>
          <c:tx>
            <c:strRef>
              <c:f>'elanike vee ja kanali hind +km'!$L$1:$L$2</c:f>
              <c:strCache>
                <c:ptCount val="2"/>
                <c:pt idx="1">
                  <c:v>Kanali hind €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+km'!$L$3:$L$45</c:f>
            </c:numRef>
          </c:val>
          <c:extLst>
            <c:ext xmlns:c16="http://schemas.microsoft.com/office/drawing/2014/chart" uri="{C3380CC4-5D6E-409C-BE32-E72D297353CC}">
              <c16:uniqueId val="{0000000A-EE7E-4C06-B98D-3EF34FC211EE}"/>
            </c:ext>
          </c:extLst>
        </c:ser>
        <c:ser>
          <c:idx val="11"/>
          <c:order val="11"/>
          <c:tx>
            <c:strRef>
              <c:f>'elanike vee ja kanali hind +km'!$M$1:$M$2</c:f>
              <c:strCache>
                <c:ptCount val="2"/>
                <c:pt idx="1">
                  <c:v>Vee hind €+KM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+km'!$M$3:$M$45</c:f>
              <c:numCache>
                <c:formatCode>0.00</c:formatCode>
                <c:ptCount val="43"/>
                <c:pt idx="0" formatCode="General">
                  <c:v>0</c:v>
                </c:pt>
                <c:pt idx="1">
                  <c:v>2.1740400000000002</c:v>
                </c:pt>
                <c:pt idx="2">
                  <c:v>1.1102000000000001</c:v>
                </c:pt>
                <c:pt idx="3" formatCode="0.000">
                  <c:v>1.71654</c:v>
                </c:pt>
                <c:pt idx="4">
                  <c:v>1.8666</c:v>
                </c:pt>
                <c:pt idx="5">
                  <c:v>1.7933999999999999</c:v>
                </c:pt>
                <c:pt idx="6">
                  <c:v>2.0007999999999999</c:v>
                </c:pt>
                <c:pt idx="7">
                  <c:v>1.3907999999999998</c:v>
                </c:pt>
                <c:pt idx="8">
                  <c:v>2.6352000000000002</c:v>
                </c:pt>
                <c:pt idx="9">
                  <c:v>1.5127999999999999</c:v>
                </c:pt>
                <c:pt idx="10">
                  <c:v>1.6104000000000001</c:v>
                </c:pt>
                <c:pt idx="11">
                  <c:v>2.0739999999999998</c:v>
                </c:pt>
                <c:pt idx="12">
                  <c:v>1.891</c:v>
                </c:pt>
                <c:pt idx="13">
                  <c:v>1.6348</c:v>
                </c:pt>
                <c:pt idx="14">
                  <c:v>1.8312199999999998</c:v>
                </c:pt>
                <c:pt idx="15">
                  <c:v>2.3265400000000001</c:v>
                </c:pt>
                <c:pt idx="16">
                  <c:v>1.6104000000000001</c:v>
                </c:pt>
                <c:pt idx="17">
                  <c:v>1.7323999999999999</c:v>
                </c:pt>
                <c:pt idx="18">
                  <c:v>2.4741599999999999</c:v>
                </c:pt>
                <c:pt idx="19">
                  <c:v>1.2565999999999999</c:v>
                </c:pt>
                <c:pt idx="20">
                  <c:v>2.0129999999999999</c:v>
                </c:pt>
                <c:pt idx="21">
                  <c:v>1.2322</c:v>
                </c:pt>
                <c:pt idx="22">
                  <c:v>2.1227999999999998</c:v>
                </c:pt>
                <c:pt idx="23">
                  <c:v>1.4160540000000001</c:v>
                </c:pt>
                <c:pt idx="24">
                  <c:v>1.5152399999999999</c:v>
                </c:pt>
                <c:pt idx="25">
                  <c:v>1.952</c:v>
                </c:pt>
                <c:pt idx="26">
                  <c:v>2.0861999999999998</c:v>
                </c:pt>
                <c:pt idx="27">
                  <c:v>2.2289399999999997</c:v>
                </c:pt>
                <c:pt idx="28">
                  <c:v>1.92028</c:v>
                </c:pt>
                <c:pt idx="29">
                  <c:v>2.3668</c:v>
                </c:pt>
                <c:pt idx="30">
                  <c:v>1.44692</c:v>
                </c:pt>
                <c:pt idx="31">
                  <c:v>1.7933999999999999</c:v>
                </c:pt>
                <c:pt idx="32">
                  <c:v>1.0369999999999999</c:v>
                </c:pt>
                <c:pt idx="33">
                  <c:v>1.0967800000000001</c:v>
                </c:pt>
                <c:pt idx="34">
                  <c:v>1.00162</c:v>
                </c:pt>
                <c:pt idx="35">
                  <c:v>2.379</c:v>
                </c:pt>
                <c:pt idx="36">
                  <c:v>1.89588</c:v>
                </c:pt>
                <c:pt idx="37">
                  <c:v>1.7323999999999999</c:v>
                </c:pt>
                <c:pt idx="38">
                  <c:v>2.1349999999999998</c:v>
                </c:pt>
                <c:pt idx="39">
                  <c:v>1.69214</c:v>
                </c:pt>
                <c:pt idx="40">
                  <c:v>1.8055999999999999</c:v>
                </c:pt>
                <c:pt idx="41">
                  <c:v>1.708</c:v>
                </c:pt>
                <c:pt idx="42">
                  <c:v>2.0251999999999999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E7E-4C06-B98D-3EF34FC211EE}"/>
            </c:ext>
          </c:extLst>
        </c:ser>
        <c:ser>
          <c:idx val="12"/>
          <c:order val="12"/>
          <c:tx>
            <c:strRef>
              <c:f>'elanike vee ja kanali hind +km'!$N$1:$N$2</c:f>
              <c:strCache>
                <c:ptCount val="2"/>
                <c:pt idx="1">
                  <c:v>Vee hind €+KM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+km'!$N$3:$N$45</c:f>
            </c:numRef>
          </c:val>
          <c:extLst>
            <c:ext xmlns:c16="http://schemas.microsoft.com/office/drawing/2014/chart" uri="{C3380CC4-5D6E-409C-BE32-E72D297353CC}">
              <c16:uniqueId val="{0000000C-EE7E-4C06-B98D-3EF34FC211EE}"/>
            </c:ext>
          </c:extLst>
        </c:ser>
        <c:ser>
          <c:idx val="13"/>
          <c:order val="13"/>
          <c:tx>
            <c:strRef>
              <c:f>'elanike vee ja kanali hind +km'!$O$1:$O$2</c:f>
              <c:strCache>
                <c:ptCount val="2"/>
                <c:pt idx="1">
                  <c:v>Kanali hind €+KM</c:v>
                </c:pt>
              </c:strCache>
            </c:strRef>
          </c:tx>
          <c:invertIfNegative val="0"/>
          <c:cat>
            <c:strRef>
              <c:f>'elanike vee ja kanali hind +km'!$A$3:$A$45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 ja kanali hind +km'!$O$3:$O$45</c:f>
              <c:numCache>
                <c:formatCode>0.00</c:formatCode>
                <c:ptCount val="43"/>
                <c:pt idx="0" formatCode="General">
                  <c:v>0</c:v>
                </c:pt>
                <c:pt idx="1">
                  <c:v>3.0804999999999998</c:v>
                </c:pt>
                <c:pt idx="2">
                  <c:v>1.3054000000000001</c:v>
                </c:pt>
                <c:pt idx="3" formatCode="0.000">
                  <c:v>2.40218</c:v>
                </c:pt>
                <c:pt idx="4">
                  <c:v>3.9284000000000003</c:v>
                </c:pt>
                <c:pt idx="5">
                  <c:v>2.9890000000000003</c:v>
                </c:pt>
                <c:pt idx="6">
                  <c:v>2.0007999999999999</c:v>
                </c:pt>
                <c:pt idx="7">
                  <c:v>3.2818000000000001</c:v>
                </c:pt>
                <c:pt idx="8">
                  <c:v>2.9279999999999999</c:v>
                </c:pt>
                <c:pt idx="9">
                  <c:v>2.1838000000000002</c:v>
                </c:pt>
                <c:pt idx="10">
                  <c:v>2.2082000000000002</c:v>
                </c:pt>
                <c:pt idx="11">
                  <c:v>3.9284000000000003</c:v>
                </c:pt>
                <c:pt idx="12">
                  <c:v>3.355</c:v>
                </c:pt>
                <c:pt idx="13">
                  <c:v>3.4037999999999999</c:v>
                </c:pt>
                <c:pt idx="14">
                  <c:v>2.1667200000000002</c:v>
                </c:pt>
                <c:pt idx="15">
                  <c:v>3.2573999999999996</c:v>
                </c:pt>
                <c:pt idx="16">
                  <c:v>2.5131999999999999</c:v>
                </c:pt>
                <c:pt idx="17">
                  <c:v>3.8673999999999999</c:v>
                </c:pt>
                <c:pt idx="18">
                  <c:v>3.0304799999999998</c:v>
                </c:pt>
                <c:pt idx="19">
                  <c:v>1.3664000000000001</c:v>
                </c:pt>
                <c:pt idx="20">
                  <c:v>2.2814000000000001</c:v>
                </c:pt>
                <c:pt idx="21">
                  <c:v>2.6473999999999998</c:v>
                </c:pt>
                <c:pt idx="22">
                  <c:v>3.1964000000000001</c:v>
                </c:pt>
                <c:pt idx="23">
                  <c:v>2.7729379999999999</c:v>
                </c:pt>
                <c:pt idx="24">
                  <c:v>2.35094</c:v>
                </c:pt>
                <c:pt idx="25">
                  <c:v>1.7689999999999999</c:v>
                </c:pt>
                <c:pt idx="26">
                  <c:v>2.3546</c:v>
                </c:pt>
                <c:pt idx="27">
                  <c:v>3.4940799999999999</c:v>
                </c:pt>
                <c:pt idx="28">
                  <c:v>2.5998199999999998</c:v>
                </c:pt>
                <c:pt idx="29">
                  <c:v>3.4281999999999999</c:v>
                </c:pt>
                <c:pt idx="30">
                  <c:v>1.3468800000000001</c:v>
                </c:pt>
                <c:pt idx="31">
                  <c:v>2.9646000000000003</c:v>
                </c:pt>
                <c:pt idx="32">
                  <c:v>1.22</c:v>
                </c:pt>
                <c:pt idx="33">
                  <c:v>2.0849799999999998</c:v>
                </c:pt>
                <c:pt idx="34">
                  <c:v>1.5396399999999999</c:v>
                </c:pt>
                <c:pt idx="35">
                  <c:v>2.3302</c:v>
                </c:pt>
                <c:pt idx="36">
                  <c:v>2.5375999999999999</c:v>
                </c:pt>
                <c:pt idx="37">
                  <c:v>2.44</c:v>
                </c:pt>
                <c:pt idx="38">
                  <c:v>3.9405999999999999</c:v>
                </c:pt>
                <c:pt idx="39">
                  <c:v>2.6742400000000002</c:v>
                </c:pt>
                <c:pt idx="40">
                  <c:v>2.1227999999999998</c:v>
                </c:pt>
                <c:pt idx="41">
                  <c:v>2.2814000000000001</c:v>
                </c:pt>
                <c:pt idx="42">
                  <c:v>3.3062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E7E-4C06-B98D-3EF34FC21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36512"/>
        <c:axId val="342436904"/>
      </c:barChart>
      <c:catAx>
        <c:axId val="34243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2436904"/>
        <c:crosses val="autoZero"/>
        <c:auto val="1"/>
        <c:lblAlgn val="ctr"/>
        <c:lblOffset val="100"/>
        <c:noMultiLvlLbl val="0"/>
      </c:catAx>
      <c:valAx>
        <c:axId val="342436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2436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/>
              <a:t>Veeteenuse hind elanikele käibemaksuga € (Vesi+kanal ) 31.12.2024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735759381428673E-2"/>
          <c:y val="0.10054374923564662"/>
          <c:w val="0.950689082783571"/>
          <c:h val="0.66401753544247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'elanike veeteenuse hind+km'!$AC$1:$AC$2</c:f>
              <c:strCache>
                <c:ptCount val="2"/>
                <c:pt idx="0">
                  <c:v>abonenttasu 1 m³ müügi kohta €</c:v>
                </c:pt>
                <c:pt idx="1">
                  <c:v>elanikud</c:v>
                </c:pt>
              </c:strCache>
            </c:strRef>
          </c:tx>
          <c:invertIfNegative val="0"/>
          <c:cat>
            <c:strRef>
              <c:f>'elanike veeteenuse hind+km'!$A$3:$AB$46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veeteenuse hind+km'!$AC$3:$AC$46</c:f>
            </c:numRef>
          </c:val>
          <c:extLst>
            <c:ext xmlns:c16="http://schemas.microsoft.com/office/drawing/2014/chart" uri="{C3380CC4-5D6E-409C-BE32-E72D297353CC}">
              <c16:uniqueId val="{00000000-09D0-44C0-A5E4-12F19F5BCC46}"/>
            </c:ext>
          </c:extLst>
        </c:ser>
        <c:ser>
          <c:idx val="1"/>
          <c:order val="1"/>
          <c:tx>
            <c:strRef>
              <c:f>'elanike veeteenuse hind+km'!$AD$1:$AD$2</c:f>
              <c:strCache>
                <c:ptCount val="2"/>
                <c:pt idx="0">
                  <c:v>abonenttasu 1 m³ müügi kohta €</c:v>
                </c:pt>
                <c:pt idx="1">
                  <c:v>elanikud</c:v>
                </c:pt>
              </c:strCache>
            </c:strRef>
          </c:tx>
          <c:invertIfNegative val="0"/>
          <c:cat>
            <c:strRef>
              <c:f>'elanike veeteenuse hind+km'!$A$3:$AB$46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veeteenuse hind+km'!$AD$3:$AD$46</c:f>
            </c:numRef>
          </c:val>
          <c:extLst>
            <c:ext xmlns:c16="http://schemas.microsoft.com/office/drawing/2014/chart" uri="{C3380CC4-5D6E-409C-BE32-E72D297353CC}">
              <c16:uniqueId val="{00000001-09D0-44C0-A5E4-12F19F5BCC46}"/>
            </c:ext>
          </c:extLst>
        </c:ser>
        <c:ser>
          <c:idx val="2"/>
          <c:order val="2"/>
          <c:tx>
            <c:strRef>
              <c:f>'elanike veeteenuse hind+km'!$AE$1:$AE$2</c:f>
              <c:strCache>
                <c:ptCount val="2"/>
                <c:pt idx="0">
                  <c:v>abonenttasu 1 m³ müügi kohta €</c:v>
                </c:pt>
                <c:pt idx="1">
                  <c:v>ettevõtted</c:v>
                </c:pt>
              </c:strCache>
            </c:strRef>
          </c:tx>
          <c:invertIfNegative val="0"/>
          <c:cat>
            <c:strRef>
              <c:f>'elanike veeteenuse hind+km'!$A$3:$AB$46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veeteenuse hind+km'!$AE$3:$AE$46</c:f>
            </c:numRef>
          </c:val>
          <c:extLst>
            <c:ext xmlns:c16="http://schemas.microsoft.com/office/drawing/2014/chart" uri="{C3380CC4-5D6E-409C-BE32-E72D297353CC}">
              <c16:uniqueId val="{00000002-09D0-44C0-A5E4-12F19F5BCC46}"/>
            </c:ext>
          </c:extLst>
        </c:ser>
        <c:ser>
          <c:idx val="3"/>
          <c:order val="3"/>
          <c:tx>
            <c:strRef>
              <c:f>'elanike veeteenuse hind+km'!$AF$1:$AF$2</c:f>
              <c:strCache>
                <c:ptCount val="2"/>
                <c:pt idx="0">
                  <c:v>abonenttasu 1 m³ müügi kohta €</c:v>
                </c:pt>
                <c:pt idx="1">
                  <c:v>ettevõtted</c:v>
                </c:pt>
              </c:strCache>
            </c:strRef>
          </c:tx>
          <c:invertIfNegative val="0"/>
          <c:cat>
            <c:strRef>
              <c:f>'elanike veeteenuse hind+km'!$A$3:$AB$46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veeteenuse hind+km'!$AF$3:$AF$46</c:f>
            </c:numRef>
          </c:val>
          <c:extLst>
            <c:ext xmlns:c16="http://schemas.microsoft.com/office/drawing/2014/chart" uri="{C3380CC4-5D6E-409C-BE32-E72D297353CC}">
              <c16:uniqueId val="{00000003-09D0-44C0-A5E4-12F19F5BCC46}"/>
            </c:ext>
          </c:extLst>
        </c:ser>
        <c:ser>
          <c:idx val="4"/>
          <c:order val="4"/>
          <c:tx>
            <c:strRef>
              <c:f>'elanike veeteenuse hind+km'!$AG$1:$AG$2</c:f>
              <c:strCache>
                <c:ptCount val="2"/>
                <c:pt idx="0">
                  <c:v>tulu 1 m³ kohta koos abonenttasuga €</c:v>
                </c:pt>
                <c:pt idx="1">
                  <c:v>elanikud</c:v>
                </c:pt>
              </c:strCache>
            </c:strRef>
          </c:tx>
          <c:invertIfNegative val="0"/>
          <c:cat>
            <c:strRef>
              <c:f>'elanike veeteenuse hind+km'!$A$3:$AB$46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veeteenuse hind+km'!$AG$3:$AG$46</c:f>
            </c:numRef>
          </c:val>
          <c:extLst>
            <c:ext xmlns:c16="http://schemas.microsoft.com/office/drawing/2014/chart" uri="{C3380CC4-5D6E-409C-BE32-E72D297353CC}">
              <c16:uniqueId val="{00000004-09D0-44C0-A5E4-12F19F5BCC46}"/>
            </c:ext>
          </c:extLst>
        </c:ser>
        <c:ser>
          <c:idx val="5"/>
          <c:order val="5"/>
          <c:tx>
            <c:strRef>
              <c:f>'elanike veeteenuse hind+km'!$AH$1:$AH$2</c:f>
              <c:strCache>
                <c:ptCount val="2"/>
                <c:pt idx="0">
                  <c:v>tulu 1 m³ kohta koos abonenttasuga €</c:v>
                </c:pt>
                <c:pt idx="1">
                  <c:v>elanikud</c:v>
                </c:pt>
              </c:strCache>
            </c:strRef>
          </c:tx>
          <c:invertIfNegative val="0"/>
          <c:cat>
            <c:strRef>
              <c:f>'elanike veeteenuse hind+km'!$A$3:$AB$46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veeteenuse hind+km'!$AH$3:$AH$46</c:f>
            </c:numRef>
          </c:val>
          <c:extLst>
            <c:ext xmlns:c16="http://schemas.microsoft.com/office/drawing/2014/chart" uri="{C3380CC4-5D6E-409C-BE32-E72D297353CC}">
              <c16:uniqueId val="{00000005-09D0-44C0-A5E4-12F19F5BCC46}"/>
            </c:ext>
          </c:extLst>
        </c:ser>
        <c:ser>
          <c:idx val="6"/>
          <c:order val="6"/>
          <c:tx>
            <c:strRef>
              <c:f>'elanike veeteenuse hind+km'!$AI$1:$AI$2</c:f>
              <c:strCache>
                <c:ptCount val="2"/>
                <c:pt idx="0">
                  <c:v>tulu 1 m³ kohta koos abonenttasuga €</c:v>
                </c:pt>
                <c:pt idx="1">
                  <c:v>ettevõtted</c:v>
                </c:pt>
              </c:strCache>
            </c:strRef>
          </c:tx>
          <c:invertIfNegative val="0"/>
          <c:cat>
            <c:strRef>
              <c:f>'elanike veeteenuse hind+km'!$A$3:$AB$46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veeteenuse hind+km'!$AI$3:$AI$46</c:f>
            </c:numRef>
          </c:val>
          <c:extLst>
            <c:ext xmlns:c16="http://schemas.microsoft.com/office/drawing/2014/chart" uri="{C3380CC4-5D6E-409C-BE32-E72D297353CC}">
              <c16:uniqueId val="{00000006-09D0-44C0-A5E4-12F19F5BCC46}"/>
            </c:ext>
          </c:extLst>
        </c:ser>
        <c:ser>
          <c:idx val="7"/>
          <c:order val="7"/>
          <c:tx>
            <c:strRef>
              <c:f>'elanike veeteenuse hind+km'!$AJ$1:$AJ$2</c:f>
              <c:strCache>
                <c:ptCount val="2"/>
                <c:pt idx="0">
                  <c:v>tulu 1 m³ kohta koos abonenttasuga €</c:v>
                </c:pt>
                <c:pt idx="1">
                  <c:v>ettevõtted</c:v>
                </c:pt>
              </c:strCache>
            </c:strRef>
          </c:tx>
          <c:invertIfNegative val="0"/>
          <c:cat>
            <c:strRef>
              <c:f>'elanike veeteenuse hind+km'!$A$3:$AB$46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veeteenuse hind+km'!$AJ$3:$AJ$46</c:f>
            </c:numRef>
          </c:val>
          <c:extLst>
            <c:ext xmlns:c16="http://schemas.microsoft.com/office/drawing/2014/chart" uri="{C3380CC4-5D6E-409C-BE32-E72D297353CC}">
              <c16:uniqueId val="{00000007-09D0-44C0-A5E4-12F19F5BCC46}"/>
            </c:ext>
          </c:extLst>
        </c:ser>
        <c:ser>
          <c:idx val="8"/>
          <c:order val="8"/>
          <c:tx>
            <c:strRef>
              <c:f>'elanike veeteenuse hind+km'!$AK$1:$AK$2</c:f>
              <c:strCache>
                <c:ptCount val="2"/>
                <c:pt idx="0">
                  <c:v>tulu 1 m³ kohta koos abonenttasuga €</c:v>
                </c:pt>
                <c:pt idx="1">
                  <c:v>Vesi+kanal €+KM</c:v>
                </c:pt>
              </c:strCache>
            </c:strRef>
          </c:tx>
          <c:invertIfNegative val="0"/>
          <c:cat>
            <c:strRef>
              <c:f>'elanike veeteenuse hind+km'!$A$3:$AB$46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'elanike veeteenuse hind+km'!$AK$3:$AK$46</c:f>
              <c:numCache>
                <c:formatCode>0.00</c:formatCode>
                <c:ptCount val="44"/>
                <c:pt idx="0" formatCode="General">
                  <c:v>0</c:v>
                </c:pt>
                <c:pt idx="1">
                  <c:v>5.2545400000000004</c:v>
                </c:pt>
                <c:pt idx="2">
                  <c:v>2.4156000000000004</c:v>
                </c:pt>
                <c:pt idx="3" formatCode="0.000">
                  <c:v>4.1187199999999997</c:v>
                </c:pt>
                <c:pt idx="4">
                  <c:v>5.7949999999999999</c:v>
                </c:pt>
                <c:pt idx="5">
                  <c:v>4.7824</c:v>
                </c:pt>
                <c:pt idx="6">
                  <c:v>4.0015999999999998</c:v>
                </c:pt>
                <c:pt idx="7">
                  <c:v>4.6726000000000001</c:v>
                </c:pt>
                <c:pt idx="8">
                  <c:v>5.5632000000000001</c:v>
                </c:pt>
                <c:pt idx="9">
                  <c:v>3.6966000000000001</c:v>
                </c:pt>
                <c:pt idx="10">
                  <c:v>3.8186</c:v>
                </c:pt>
                <c:pt idx="11">
                  <c:v>6.0023999999999997</c:v>
                </c:pt>
                <c:pt idx="12">
                  <c:v>5.2460000000000004</c:v>
                </c:pt>
                <c:pt idx="13">
                  <c:v>5.0385999999999997</c:v>
                </c:pt>
                <c:pt idx="14">
                  <c:v>3.9979399999999998</c:v>
                </c:pt>
                <c:pt idx="15">
                  <c:v>5.5839400000000001</c:v>
                </c:pt>
                <c:pt idx="16">
                  <c:v>4.1235999999999997</c:v>
                </c:pt>
                <c:pt idx="17">
                  <c:v>5.5998000000000001</c:v>
                </c:pt>
                <c:pt idx="18">
                  <c:v>5.5046400000000002</c:v>
                </c:pt>
                <c:pt idx="19">
                  <c:v>2.6230000000000002</c:v>
                </c:pt>
                <c:pt idx="20">
                  <c:v>4.2943999999999996</c:v>
                </c:pt>
                <c:pt idx="21">
                  <c:v>3.8795999999999999</c:v>
                </c:pt>
                <c:pt idx="22">
                  <c:v>5.3192000000000004</c:v>
                </c:pt>
                <c:pt idx="23">
                  <c:v>4.1889919999999998</c:v>
                </c:pt>
                <c:pt idx="24">
                  <c:v>3.8661799999999999</c:v>
                </c:pt>
                <c:pt idx="25">
                  <c:v>3.7210000000000001</c:v>
                </c:pt>
                <c:pt idx="26">
                  <c:v>4.4407999999999994</c:v>
                </c:pt>
                <c:pt idx="27">
                  <c:v>5.72302</c:v>
                </c:pt>
                <c:pt idx="28">
                  <c:v>4.5200999999999993</c:v>
                </c:pt>
                <c:pt idx="29">
                  <c:v>5.7949999999999999</c:v>
                </c:pt>
                <c:pt idx="30">
                  <c:v>2.7938000000000001</c:v>
                </c:pt>
                <c:pt idx="31">
                  <c:v>4.758</c:v>
                </c:pt>
                <c:pt idx="32">
                  <c:v>2.2569999999999997</c:v>
                </c:pt>
                <c:pt idx="33">
                  <c:v>3.1817599999999997</c:v>
                </c:pt>
                <c:pt idx="34">
                  <c:v>2.5412599999999999</c:v>
                </c:pt>
                <c:pt idx="35">
                  <c:v>4.7092000000000001</c:v>
                </c:pt>
                <c:pt idx="36">
                  <c:v>4.4334799999999994</c:v>
                </c:pt>
                <c:pt idx="37">
                  <c:v>4.1723999999999997</c:v>
                </c:pt>
                <c:pt idx="38">
                  <c:v>6.0755999999999997</c:v>
                </c:pt>
                <c:pt idx="39">
                  <c:v>4.3663800000000004</c:v>
                </c:pt>
                <c:pt idx="40">
                  <c:v>3.9283999999999999</c:v>
                </c:pt>
                <c:pt idx="41">
                  <c:v>3.9893999999999998</c:v>
                </c:pt>
                <c:pt idx="42">
                  <c:v>5.3314000000000004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D0-44C0-A5E4-12F19F5BC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38472"/>
        <c:axId val="342438864"/>
      </c:barChart>
      <c:catAx>
        <c:axId val="34243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2438864"/>
        <c:crosses val="autoZero"/>
        <c:auto val="1"/>
        <c:lblAlgn val="ctr"/>
        <c:lblOffset val="100"/>
        <c:noMultiLvlLbl val="0"/>
      </c:catAx>
      <c:valAx>
        <c:axId val="34243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2438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/>
              <a:t>Veeteenuse hind ettevõtetele seisuga 31.12.2024(ilma km-ta)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'ettevõtete vee ja kanali hind'!$B$1:$B$2</c:f>
              <c:strCache>
                <c:ptCount val="2"/>
                <c:pt idx="1">
                  <c:v>Vee tarbimine tuh/m3</c:v>
                </c:pt>
              </c:strCache>
            </c:strRef>
          </c:tx>
          <c:invertIfNegative val="0"/>
          <c:cat>
            <c:strRef>
              <c:f>'ettevõtete vee ja kanali hind'!$A$3:$A$45</c:f>
              <c:strCache>
                <c:ptCount val="42"/>
                <c:pt idx="1">
                  <c:v>Emajõe Veevärk AS</c:v>
                </c:pt>
                <c:pt idx="2">
                  <c:v>Haapsalu Veevärk AS</c:v>
                </c:pt>
                <c:pt idx="3">
                  <c:v>Häädemeeste VK AS</c:v>
                </c:pt>
                <c:pt idx="4">
                  <c:v>Jõgeva Veevärk OÜ</c:v>
                </c:pt>
                <c:pt idx="5">
                  <c:v>Järve Biopuhastus OÜ</c:v>
                </c:pt>
                <c:pt idx="6">
                  <c:v>Kadrina Soojus AS</c:v>
                </c:pt>
                <c:pt idx="7">
                  <c:v>Kehtna Vesi OÜ</c:v>
                </c:pt>
                <c:pt idx="8">
                  <c:v>Keila Vesi AS</c:v>
                </c:pt>
                <c:pt idx="9">
                  <c:v>Kiili KVH OÜ</c:v>
                </c:pt>
                <c:pt idx="10">
                  <c:v>Kohila Maja OÜ</c:v>
                </c:pt>
                <c:pt idx="11">
                  <c:v>Kose Vesi OÜ</c:v>
                </c:pt>
                <c:pt idx="12">
                  <c:v>Kuressaare Veevärk AS</c:v>
                </c:pt>
                <c:pt idx="13">
                  <c:v>Kärdla Veevärk AS</c:v>
                </c:pt>
                <c:pt idx="14">
                  <c:v>Lahevesi AS</c:v>
                </c:pt>
                <c:pt idx="15">
                  <c:v>Loo Vesi OÜ</c:v>
                </c:pt>
                <c:pt idx="16">
                  <c:v>Mako AS</c:v>
                </c:pt>
                <c:pt idx="17">
                  <c:v>Matsalu Veevärk AS</c:v>
                </c:pt>
                <c:pt idx="18">
                  <c:v>Narva Vesi AS</c:v>
                </c:pt>
                <c:pt idx="19">
                  <c:v>Otepää Veevärk AS</c:v>
                </c:pt>
                <c:pt idx="20">
                  <c:v>Paide Vesi AS</c:v>
                </c:pt>
                <c:pt idx="21">
                  <c:v>Põltsamaa Vesi OÜ</c:v>
                </c:pt>
                <c:pt idx="22">
                  <c:v>Põlva Vesi  AS</c:v>
                </c:pt>
                <c:pt idx="23">
                  <c:v>Pärnu Vesi AS</c:v>
                </c:pt>
                <c:pt idx="24">
                  <c:v>Rakvere Vesi AS</c:v>
                </c:pt>
                <c:pt idx="25">
                  <c:v>Rapla Vesi AS</c:v>
                </c:pt>
                <c:pt idx="26">
                  <c:v>Raven OÜ</c:v>
                </c:pt>
                <c:pt idx="27">
                  <c:v>Saarde Kommunaal</c:v>
                </c:pt>
                <c:pt idx="28">
                  <c:v>Saku Maja AS</c:v>
                </c:pt>
                <c:pt idx="29">
                  <c:v>Sillamäe Veevärk AS</c:v>
                </c:pt>
                <c:pt idx="30">
                  <c:v>Strantum OÜ</c:v>
                </c:pt>
                <c:pt idx="31">
                  <c:v>Tallinna Vesi AS</c:v>
                </c:pt>
                <c:pt idx="32">
                  <c:v>Tapa Vesi OÜ</c:v>
                </c:pt>
                <c:pt idx="33">
                  <c:v>Tartu Veevärk AS</c:v>
                </c:pt>
                <c:pt idx="34">
                  <c:v>Vekanor AS</c:v>
                </c:pt>
                <c:pt idx="35">
                  <c:v>Türi Vesi OÜ</c:v>
                </c:pt>
                <c:pt idx="36">
                  <c:v>Valga Vesi AS</c:v>
                </c:pt>
                <c:pt idx="37">
                  <c:v>Järva Haldus AS</c:v>
                </c:pt>
                <c:pt idx="38">
                  <c:v>Viimsi Vesi AS</c:v>
                </c:pt>
                <c:pt idx="39">
                  <c:v>Viljandi Veevärk AS</c:v>
                </c:pt>
                <c:pt idx="40">
                  <c:v>Põhja-Sakala Haldus AS</c:v>
                </c:pt>
                <c:pt idx="41">
                  <c:v>Võru Vesi</c:v>
                </c:pt>
              </c:strCache>
            </c:strRef>
          </c:cat>
          <c:val>
            <c:numRef>
              <c:f>'ettevõtete vee ja kanali hind'!$B$3:$B$45</c:f>
            </c:numRef>
          </c:val>
          <c:extLst>
            <c:ext xmlns:c16="http://schemas.microsoft.com/office/drawing/2014/chart" uri="{C3380CC4-5D6E-409C-BE32-E72D297353CC}">
              <c16:uniqueId val="{00000000-74F3-49B4-8DC9-18EF731D8F19}"/>
            </c:ext>
          </c:extLst>
        </c:ser>
        <c:ser>
          <c:idx val="1"/>
          <c:order val="1"/>
          <c:tx>
            <c:strRef>
              <c:f>'ettevõtete vee ja kanali hind'!$C$1:$C$2</c:f>
              <c:strCache>
                <c:ptCount val="2"/>
                <c:pt idx="1">
                  <c:v>Vee tarbimine tuh/m3</c:v>
                </c:pt>
              </c:strCache>
            </c:strRef>
          </c:tx>
          <c:invertIfNegative val="0"/>
          <c:cat>
            <c:strRef>
              <c:f>'ettevõtete vee ja kanali hind'!$A$3:$A$45</c:f>
              <c:strCache>
                <c:ptCount val="42"/>
                <c:pt idx="1">
                  <c:v>Emajõe Veevärk AS</c:v>
                </c:pt>
                <c:pt idx="2">
                  <c:v>Haapsalu Veevärk AS</c:v>
                </c:pt>
                <c:pt idx="3">
                  <c:v>Häädemeeste VK AS</c:v>
                </c:pt>
                <c:pt idx="4">
                  <c:v>Jõgeva Veevärk OÜ</c:v>
                </c:pt>
                <c:pt idx="5">
                  <c:v>Järve Biopuhastus OÜ</c:v>
                </c:pt>
                <c:pt idx="6">
                  <c:v>Kadrina Soojus AS</c:v>
                </c:pt>
                <c:pt idx="7">
                  <c:v>Kehtna Vesi OÜ</c:v>
                </c:pt>
                <c:pt idx="8">
                  <c:v>Keila Vesi AS</c:v>
                </c:pt>
                <c:pt idx="9">
                  <c:v>Kiili KVH OÜ</c:v>
                </c:pt>
                <c:pt idx="10">
                  <c:v>Kohila Maja OÜ</c:v>
                </c:pt>
                <c:pt idx="11">
                  <c:v>Kose Vesi OÜ</c:v>
                </c:pt>
                <c:pt idx="12">
                  <c:v>Kuressaare Veevärk AS</c:v>
                </c:pt>
                <c:pt idx="13">
                  <c:v>Kärdla Veevärk AS</c:v>
                </c:pt>
                <c:pt idx="14">
                  <c:v>Lahevesi AS</c:v>
                </c:pt>
                <c:pt idx="15">
                  <c:v>Loo Vesi OÜ</c:v>
                </c:pt>
                <c:pt idx="16">
                  <c:v>Mako AS</c:v>
                </c:pt>
                <c:pt idx="17">
                  <c:v>Matsalu Veevärk AS</c:v>
                </c:pt>
                <c:pt idx="18">
                  <c:v>Narva Vesi AS</c:v>
                </c:pt>
                <c:pt idx="19">
                  <c:v>Otepää Veevärk AS</c:v>
                </c:pt>
                <c:pt idx="20">
                  <c:v>Paide Vesi AS</c:v>
                </c:pt>
                <c:pt idx="21">
                  <c:v>Põltsamaa Vesi OÜ</c:v>
                </c:pt>
                <c:pt idx="22">
                  <c:v>Põlva Vesi  AS</c:v>
                </c:pt>
                <c:pt idx="23">
                  <c:v>Pärnu Vesi AS</c:v>
                </c:pt>
                <c:pt idx="24">
                  <c:v>Rakvere Vesi AS</c:v>
                </c:pt>
                <c:pt idx="25">
                  <c:v>Rapla Vesi AS</c:v>
                </c:pt>
                <c:pt idx="26">
                  <c:v>Raven OÜ</c:v>
                </c:pt>
                <c:pt idx="27">
                  <c:v>Saarde Kommunaal</c:v>
                </c:pt>
                <c:pt idx="28">
                  <c:v>Saku Maja AS</c:v>
                </c:pt>
                <c:pt idx="29">
                  <c:v>Sillamäe Veevärk AS</c:v>
                </c:pt>
                <c:pt idx="30">
                  <c:v>Strantum OÜ</c:v>
                </c:pt>
                <c:pt idx="31">
                  <c:v>Tallinna Vesi AS</c:v>
                </c:pt>
                <c:pt idx="32">
                  <c:v>Tapa Vesi OÜ</c:v>
                </c:pt>
                <c:pt idx="33">
                  <c:v>Tartu Veevärk AS</c:v>
                </c:pt>
                <c:pt idx="34">
                  <c:v>Vekanor AS</c:v>
                </c:pt>
                <c:pt idx="35">
                  <c:v>Türi Vesi OÜ</c:v>
                </c:pt>
                <c:pt idx="36">
                  <c:v>Valga Vesi AS</c:v>
                </c:pt>
                <c:pt idx="37">
                  <c:v>Järva Haldus AS</c:v>
                </c:pt>
                <c:pt idx="38">
                  <c:v>Viimsi Vesi AS</c:v>
                </c:pt>
                <c:pt idx="39">
                  <c:v>Viljandi Veevärk AS</c:v>
                </c:pt>
                <c:pt idx="40">
                  <c:v>Põhja-Sakala Haldus AS</c:v>
                </c:pt>
                <c:pt idx="41">
                  <c:v>Võru Vesi</c:v>
                </c:pt>
              </c:strCache>
            </c:strRef>
          </c:cat>
          <c:val>
            <c:numRef>
              <c:f>'ettevõtete vee ja kanali hind'!$C$3:$C$45</c:f>
            </c:numRef>
          </c:val>
          <c:extLst>
            <c:ext xmlns:c16="http://schemas.microsoft.com/office/drawing/2014/chart" uri="{C3380CC4-5D6E-409C-BE32-E72D297353CC}">
              <c16:uniqueId val="{00000001-74F3-49B4-8DC9-18EF731D8F19}"/>
            </c:ext>
          </c:extLst>
        </c:ser>
        <c:ser>
          <c:idx val="2"/>
          <c:order val="2"/>
          <c:tx>
            <c:strRef>
              <c:f>'ettevõtete vee ja kanali hind'!$D$1:$D$2</c:f>
              <c:strCache>
                <c:ptCount val="2"/>
                <c:pt idx="1">
                  <c:v>Vee tarbimine tuh/m3</c:v>
                </c:pt>
              </c:strCache>
            </c:strRef>
          </c:tx>
          <c:invertIfNegative val="0"/>
          <c:cat>
            <c:strRef>
              <c:f>'ettevõtete vee ja kanali hind'!$A$3:$A$45</c:f>
              <c:strCache>
                <c:ptCount val="42"/>
                <c:pt idx="1">
                  <c:v>Emajõe Veevärk AS</c:v>
                </c:pt>
                <c:pt idx="2">
                  <c:v>Haapsalu Veevärk AS</c:v>
                </c:pt>
                <c:pt idx="3">
                  <c:v>Häädemeeste VK AS</c:v>
                </c:pt>
                <c:pt idx="4">
                  <c:v>Jõgeva Veevärk OÜ</c:v>
                </c:pt>
                <c:pt idx="5">
                  <c:v>Järve Biopuhastus OÜ</c:v>
                </c:pt>
                <c:pt idx="6">
                  <c:v>Kadrina Soojus AS</c:v>
                </c:pt>
                <c:pt idx="7">
                  <c:v>Kehtna Vesi OÜ</c:v>
                </c:pt>
                <c:pt idx="8">
                  <c:v>Keila Vesi AS</c:v>
                </c:pt>
                <c:pt idx="9">
                  <c:v>Kiili KVH OÜ</c:v>
                </c:pt>
                <c:pt idx="10">
                  <c:v>Kohila Maja OÜ</c:v>
                </c:pt>
                <c:pt idx="11">
                  <c:v>Kose Vesi OÜ</c:v>
                </c:pt>
                <c:pt idx="12">
                  <c:v>Kuressaare Veevärk AS</c:v>
                </c:pt>
                <c:pt idx="13">
                  <c:v>Kärdla Veevärk AS</c:v>
                </c:pt>
                <c:pt idx="14">
                  <c:v>Lahevesi AS</c:v>
                </c:pt>
                <c:pt idx="15">
                  <c:v>Loo Vesi OÜ</c:v>
                </c:pt>
                <c:pt idx="16">
                  <c:v>Mako AS</c:v>
                </c:pt>
                <c:pt idx="17">
                  <c:v>Matsalu Veevärk AS</c:v>
                </c:pt>
                <c:pt idx="18">
                  <c:v>Narva Vesi AS</c:v>
                </c:pt>
                <c:pt idx="19">
                  <c:v>Otepää Veevärk AS</c:v>
                </c:pt>
                <c:pt idx="20">
                  <c:v>Paide Vesi AS</c:v>
                </c:pt>
                <c:pt idx="21">
                  <c:v>Põltsamaa Vesi OÜ</c:v>
                </c:pt>
                <c:pt idx="22">
                  <c:v>Põlva Vesi  AS</c:v>
                </c:pt>
                <c:pt idx="23">
                  <c:v>Pärnu Vesi AS</c:v>
                </c:pt>
                <c:pt idx="24">
                  <c:v>Rakvere Vesi AS</c:v>
                </c:pt>
                <c:pt idx="25">
                  <c:v>Rapla Vesi AS</c:v>
                </c:pt>
                <c:pt idx="26">
                  <c:v>Raven OÜ</c:v>
                </c:pt>
                <c:pt idx="27">
                  <c:v>Saarde Kommunaal</c:v>
                </c:pt>
                <c:pt idx="28">
                  <c:v>Saku Maja AS</c:v>
                </c:pt>
                <c:pt idx="29">
                  <c:v>Sillamäe Veevärk AS</c:v>
                </c:pt>
                <c:pt idx="30">
                  <c:v>Strantum OÜ</c:v>
                </c:pt>
                <c:pt idx="31">
                  <c:v>Tallinna Vesi AS</c:v>
                </c:pt>
                <c:pt idx="32">
                  <c:v>Tapa Vesi OÜ</c:v>
                </c:pt>
                <c:pt idx="33">
                  <c:v>Tartu Veevärk AS</c:v>
                </c:pt>
                <c:pt idx="34">
                  <c:v>Vekanor AS</c:v>
                </c:pt>
                <c:pt idx="35">
                  <c:v>Türi Vesi OÜ</c:v>
                </c:pt>
                <c:pt idx="36">
                  <c:v>Valga Vesi AS</c:v>
                </c:pt>
                <c:pt idx="37">
                  <c:v>Järva Haldus AS</c:v>
                </c:pt>
                <c:pt idx="38">
                  <c:v>Viimsi Vesi AS</c:v>
                </c:pt>
                <c:pt idx="39">
                  <c:v>Viljandi Veevärk AS</c:v>
                </c:pt>
                <c:pt idx="40">
                  <c:v>Põhja-Sakala Haldus AS</c:v>
                </c:pt>
                <c:pt idx="41">
                  <c:v>Võru Vesi</c:v>
                </c:pt>
              </c:strCache>
            </c:strRef>
          </c:cat>
          <c:val>
            <c:numRef>
              <c:f>'ettevõtete vee ja kanali hind'!$D$3:$D$45</c:f>
            </c:numRef>
          </c:val>
          <c:extLst>
            <c:ext xmlns:c16="http://schemas.microsoft.com/office/drawing/2014/chart" uri="{C3380CC4-5D6E-409C-BE32-E72D297353CC}">
              <c16:uniqueId val="{00000002-74F3-49B4-8DC9-18EF731D8F19}"/>
            </c:ext>
          </c:extLst>
        </c:ser>
        <c:ser>
          <c:idx val="3"/>
          <c:order val="3"/>
          <c:tx>
            <c:strRef>
              <c:f>'ettevõtete vee ja kanali hind'!$E$1:$E$2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'ettevõtete vee ja kanali hind'!$A$3:$A$45</c:f>
              <c:strCache>
                <c:ptCount val="42"/>
                <c:pt idx="1">
                  <c:v>Emajõe Veevärk AS</c:v>
                </c:pt>
                <c:pt idx="2">
                  <c:v>Haapsalu Veevärk AS</c:v>
                </c:pt>
                <c:pt idx="3">
                  <c:v>Häädemeeste VK AS</c:v>
                </c:pt>
                <c:pt idx="4">
                  <c:v>Jõgeva Veevärk OÜ</c:v>
                </c:pt>
                <c:pt idx="5">
                  <c:v>Järve Biopuhastus OÜ</c:v>
                </c:pt>
                <c:pt idx="6">
                  <c:v>Kadrina Soojus AS</c:v>
                </c:pt>
                <c:pt idx="7">
                  <c:v>Kehtna Vesi OÜ</c:v>
                </c:pt>
                <c:pt idx="8">
                  <c:v>Keila Vesi AS</c:v>
                </c:pt>
                <c:pt idx="9">
                  <c:v>Kiili KVH OÜ</c:v>
                </c:pt>
                <c:pt idx="10">
                  <c:v>Kohila Maja OÜ</c:v>
                </c:pt>
                <c:pt idx="11">
                  <c:v>Kose Vesi OÜ</c:v>
                </c:pt>
                <c:pt idx="12">
                  <c:v>Kuressaare Veevärk AS</c:v>
                </c:pt>
                <c:pt idx="13">
                  <c:v>Kärdla Veevärk AS</c:v>
                </c:pt>
                <c:pt idx="14">
                  <c:v>Lahevesi AS</c:v>
                </c:pt>
                <c:pt idx="15">
                  <c:v>Loo Vesi OÜ</c:v>
                </c:pt>
                <c:pt idx="16">
                  <c:v>Mako AS</c:v>
                </c:pt>
                <c:pt idx="17">
                  <c:v>Matsalu Veevärk AS</c:v>
                </c:pt>
                <c:pt idx="18">
                  <c:v>Narva Vesi AS</c:v>
                </c:pt>
                <c:pt idx="19">
                  <c:v>Otepää Veevärk AS</c:v>
                </c:pt>
                <c:pt idx="20">
                  <c:v>Paide Vesi AS</c:v>
                </c:pt>
                <c:pt idx="21">
                  <c:v>Põltsamaa Vesi OÜ</c:v>
                </c:pt>
                <c:pt idx="22">
                  <c:v>Põlva Vesi  AS</c:v>
                </c:pt>
                <c:pt idx="23">
                  <c:v>Pärnu Vesi AS</c:v>
                </c:pt>
                <c:pt idx="24">
                  <c:v>Rakvere Vesi AS</c:v>
                </c:pt>
                <c:pt idx="25">
                  <c:v>Rapla Vesi AS</c:v>
                </c:pt>
                <c:pt idx="26">
                  <c:v>Raven OÜ</c:v>
                </c:pt>
                <c:pt idx="27">
                  <c:v>Saarde Kommunaal</c:v>
                </c:pt>
                <c:pt idx="28">
                  <c:v>Saku Maja AS</c:v>
                </c:pt>
                <c:pt idx="29">
                  <c:v>Sillamäe Veevärk AS</c:v>
                </c:pt>
                <c:pt idx="30">
                  <c:v>Strantum OÜ</c:v>
                </c:pt>
                <c:pt idx="31">
                  <c:v>Tallinna Vesi AS</c:v>
                </c:pt>
                <c:pt idx="32">
                  <c:v>Tapa Vesi OÜ</c:v>
                </c:pt>
                <c:pt idx="33">
                  <c:v>Tartu Veevärk AS</c:v>
                </c:pt>
                <c:pt idx="34">
                  <c:v>Vekanor AS</c:v>
                </c:pt>
                <c:pt idx="35">
                  <c:v>Türi Vesi OÜ</c:v>
                </c:pt>
                <c:pt idx="36">
                  <c:v>Valga Vesi AS</c:v>
                </c:pt>
                <c:pt idx="37">
                  <c:v>Järva Haldus AS</c:v>
                </c:pt>
                <c:pt idx="38">
                  <c:v>Viimsi Vesi AS</c:v>
                </c:pt>
                <c:pt idx="39">
                  <c:v>Viljandi Veevärk AS</c:v>
                </c:pt>
                <c:pt idx="40">
                  <c:v>Põhja-Sakala Haldus AS</c:v>
                </c:pt>
                <c:pt idx="41">
                  <c:v>Võru Vesi</c:v>
                </c:pt>
              </c:strCache>
            </c:strRef>
          </c:cat>
          <c:val>
            <c:numRef>
              <c:f>'ettevõtete vee ja kanali hind'!$E$3:$E$45</c:f>
            </c:numRef>
          </c:val>
          <c:extLst>
            <c:ext xmlns:c16="http://schemas.microsoft.com/office/drawing/2014/chart" uri="{C3380CC4-5D6E-409C-BE32-E72D297353CC}">
              <c16:uniqueId val="{00000003-74F3-49B4-8DC9-18EF731D8F19}"/>
            </c:ext>
          </c:extLst>
        </c:ser>
        <c:ser>
          <c:idx val="4"/>
          <c:order val="4"/>
          <c:tx>
            <c:strRef>
              <c:f>'ettevõtete vee ja kanali hind'!$F$1:$F$2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'ettevõtete vee ja kanali hind'!$A$3:$A$45</c:f>
              <c:strCache>
                <c:ptCount val="42"/>
                <c:pt idx="1">
                  <c:v>Emajõe Veevärk AS</c:v>
                </c:pt>
                <c:pt idx="2">
                  <c:v>Haapsalu Veevärk AS</c:v>
                </c:pt>
                <c:pt idx="3">
                  <c:v>Häädemeeste VK AS</c:v>
                </c:pt>
                <c:pt idx="4">
                  <c:v>Jõgeva Veevärk OÜ</c:v>
                </c:pt>
                <c:pt idx="5">
                  <c:v>Järve Biopuhastus OÜ</c:v>
                </c:pt>
                <c:pt idx="6">
                  <c:v>Kadrina Soojus AS</c:v>
                </c:pt>
                <c:pt idx="7">
                  <c:v>Kehtna Vesi OÜ</c:v>
                </c:pt>
                <c:pt idx="8">
                  <c:v>Keila Vesi AS</c:v>
                </c:pt>
                <c:pt idx="9">
                  <c:v>Kiili KVH OÜ</c:v>
                </c:pt>
                <c:pt idx="10">
                  <c:v>Kohila Maja OÜ</c:v>
                </c:pt>
                <c:pt idx="11">
                  <c:v>Kose Vesi OÜ</c:v>
                </c:pt>
                <c:pt idx="12">
                  <c:v>Kuressaare Veevärk AS</c:v>
                </c:pt>
                <c:pt idx="13">
                  <c:v>Kärdla Veevärk AS</c:v>
                </c:pt>
                <c:pt idx="14">
                  <c:v>Lahevesi AS</c:v>
                </c:pt>
                <c:pt idx="15">
                  <c:v>Loo Vesi OÜ</c:v>
                </c:pt>
                <c:pt idx="16">
                  <c:v>Mako AS</c:v>
                </c:pt>
                <c:pt idx="17">
                  <c:v>Matsalu Veevärk AS</c:v>
                </c:pt>
                <c:pt idx="18">
                  <c:v>Narva Vesi AS</c:v>
                </c:pt>
                <c:pt idx="19">
                  <c:v>Otepää Veevärk AS</c:v>
                </c:pt>
                <c:pt idx="20">
                  <c:v>Paide Vesi AS</c:v>
                </c:pt>
                <c:pt idx="21">
                  <c:v>Põltsamaa Vesi OÜ</c:v>
                </c:pt>
                <c:pt idx="22">
                  <c:v>Põlva Vesi  AS</c:v>
                </c:pt>
                <c:pt idx="23">
                  <c:v>Pärnu Vesi AS</c:v>
                </c:pt>
                <c:pt idx="24">
                  <c:v>Rakvere Vesi AS</c:v>
                </c:pt>
                <c:pt idx="25">
                  <c:v>Rapla Vesi AS</c:v>
                </c:pt>
                <c:pt idx="26">
                  <c:v>Raven OÜ</c:v>
                </c:pt>
                <c:pt idx="27">
                  <c:v>Saarde Kommunaal</c:v>
                </c:pt>
                <c:pt idx="28">
                  <c:v>Saku Maja AS</c:v>
                </c:pt>
                <c:pt idx="29">
                  <c:v>Sillamäe Veevärk AS</c:v>
                </c:pt>
                <c:pt idx="30">
                  <c:v>Strantum OÜ</c:v>
                </c:pt>
                <c:pt idx="31">
                  <c:v>Tallinna Vesi AS</c:v>
                </c:pt>
                <c:pt idx="32">
                  <c:v>Tapa Vesi OÜ</c:v>
                </c:pt>
                <c:pt idx="33">
                  <c:v>Tartu Veevärk AS</c:v>
                </c:pt>
                <c:pt idx="34">
                  <c:v>Vekanor AS</c:v>
                </c:pt>
                <c:pt idx="35">
                  <c:v>Türi Vesi OÜ</c:v>
                </c:pt>
                <c:pt idx="36">
                  <c:v>Valga Vesi AS</c:v>
                </c:pt>
                <c:pt idx="37">
                  <c:v>Järva Haldus AS</c:v>
                </c:pt>
                <c:pt idx="38">
                  <c:v>Viimsi Vesi AS</c:v>
                </c:pt>
                <c:pt idx="39">
                  <c:v>Viljandi Veevärk AS</c:v>
                </c:pt>
                <c:pt idx="40">
                  <c:v>Põhja-Sakala Haldus AS</c:v>
                </c:pt>
                <c:pt idx="41">
                  <c:v>Võru Vesi</c:v>
                </c:pt>
              </c:strCache>
            </c:strRef>
          </c:cat>
          <c:val>
            <c:numRef>
              <c:f>'ettevõtete vee ja kanali hind'!$F$3:$F$45</c:f>
            </c:numRef>
          </c:val>
          <c:extLst>
            <c:ext xmlns:c16="http://schemas.microsoft.com/office/drawing/2014/chart" uri="{C3380CC4-5D6E-409C-BE32-E72D297353CC}">
              <c16:uniqueId val="{00000004-74F3-49B4-8DC9-18EF731D8F19}"/>
            </c:ext>
          </c:extLst>
        </c:ser>
        <c:ser>
          <c:idx val="5"/>
          <c:order val="5"/>
          <c:tx>
            <c:strRef>
              <c:f>'ettevõtete vee ja kanali hind'!$G$1:$G$2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'ettevõtete vee ja kanali hind'!$A$3:$A$45</c:f>
              <c:strCache>
                <c:ptCount val="42"/>
                <c:pt idx="1">
                  <c:v>Emajõe Veevärk AS</c:v>
                </c:pt>
                <c:pt idx="2">
                  <c:v>Haapsalu Veevärk AS</c:v>
                </c:pt>
                <c:pt idx="3">
                  <c:v>Häädemeeste VK AS</c:v>
                </c:pt>
                <c:pt idx="4">
                  <c:v>Jõgeva Veevärk OÜ</c:v>
                </c:pt>
                <c:pt idx="5">
                  <c:v>Järve Biopuhastus OÜ</c:v>
                </c:pt>
                <c:pt idx="6">
                  <c:v>Kadrina Soojus AS</c:v>
                </c:pt>
                <c:pt idx="7">
                  <c:v>Kehtna Vesi OÜ</c:v>
                </c:pt>
                <c:pt idx="8">
                  <c:v>Keila Vesi AS</c:v>
                </c:pt>
                <c:pt idx="9">
                  <c:v>Kiili KVH OÜ</c:v>
                </c:pt>
                <c:pt idx="10">
                  <c:v>Kohila Maja OÜ</c:v>
                </c:pt>
                <c:pt idx="11">
                  <c:v>Kose Vesi OÜ</c:v>
                </c:pt>
                <c:pt idx="12">
                  <c:v>Kuressaare Veevärk AS</c:v>
                </c:pt>
                <c:pt idx="13">
                  <c:v>Kärdla Veevärk AS</c:v>
                </c:pt>
                <c:pt idx="14">
                  <c:v>Lahevesi AS</c:v>
                </c:pt>
                <c:pt idx="15">
                  <c:v>Loo Vesi OÜ</c:v>
                </c:pt>
                <c:pt idx="16">
                  <c:v>Mako AS</c:v>
                </c:pt>
                <c:pt idx="17">
                  <c:v>Matsalu Veevärk AS</c:v>
                </c:pt>
                <c:pt idx="18">
                  <c:v>Narva Vesi AS</c:v>
                </c:pt>
                <c:pt idx="19">
                  <c:v>Otepää Veevärk AS</c:v>
                </c:pt>
                <c:pt idx="20">
                  <c:v>Paide Vesi AS</c:v>
                </c:pt>
                <c:pt idx="21">
                  <c:v>Põltsamaa Vesi OÜ</c:v>
                </c:pt>
                <c:pt idx="22">
                  <c:v>Põlva Vesi  AS</c:v>
                </c:pt>
                <c:pt idx="23">
                  <c:v>Pärnu Vesi AS</c:v>
                </c:pt>
                <c:pt idx="24">
                  <c:v>Rakvere Vesi AS</c:v>
                </c:pt>
                <c:pt idx="25">
                  <c:v>Rapla Vesi AS</c:v>
                </c:pt>
                <c:pt idx="26">
                  <c:v>Raven OÜ</c:v>
                </c:pt>
                <c:pt idx="27">
                  <c:v>Saarde Kommunaal</c:v>
                </c:pt>
                <c:pt idx="28">
                  <c:v>Saku Maja AS</c:v>
                </c:pt>
                <c:pt idx="29">
                  <c:v>Sillamäe Veevärk AS</c:v>
                </c:pt>
                <c:pt idx="30">
                  <c:v>Strantum OÜ</c:v>
                </c:pt>
                <c:pt idx="31">
                  <c:v>Tallinna Vesi AS</c:v>
                </c:pt>
                <c:pt idx="32">
                  <c:v>Tapa Vesi OÜ</c:v>
                </c:pt>
                <c:pt idx="33">
                  <c:v>Tartu Veevärk AS</c:v>
                </c:pt>
                <c:pt idx="34">
                  <c:v>Vekanor AS</c:v>
                </c:pt>
                <c:pt idx="35">
                  <c:v>Türi Vesi OÜ</c:v>
                </c:pt>
                <c:pt idx="36">
                  <c:v>Valga Vesi AS</c:v>
                </c:pt>
                <c:pt idx="37">
                  <c:v>Järva Haldus AS</c:v>
                </c:pt>
                <c:pt idx="38">
                  <c:v>Viimsi Vesi AS</c:v>
                </c:pt>
                <c:pt idx="39">
                  <c:v>Viljandi Veevärk AS</c:v>
                </c:pt>
                <c:pt idx="40">
                  <c:v>Põhja-Sakala Haldus AS</c:v>
                </c:pt>
                <c:pt idx="41">
                  <c:v>Võru Vesi</c:v>
                </c:pt>
              </c:strCache>
            </c:strRef>
          </c:cat>
          <c:val>
            <c:numRef>
              <c:f>'ettevõtete vee ja kanali hind'!$G$3:$G$45</c:f>
            </c:numRef>
          </c:val>
          <c:extLst>
            <c:ext xmlns:c16="http://schemas.microsoft.com/office/drawing/2014/chart" uri="{C3380CC4-5D6E-409C-BE32-E72D297353CC}">
              <c16:uniqueId val="{00000005-74F3-49B4-8DC9-18EF731D8F19}"/>
            </c:ext>
          </c:extLst>
        </c:ser>
        <c:ser>
          <c:idx val="6"/>
          <c:order val="6"/>
          <c:tx>
            <c:strRef>
              <c:f>'ettevõtete vee ja kanali hind'!$H$1:$H$2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'ettevõtete vee ja kanali hind'!$A$3:$A$45</c:f>
              <c:strCache>
                <c:ptCount val="42"/>
                <c:pt idx="1">
                  <c:v>Emajõe Veevärk AS</c:v>
                </c:pt>
                <c:pt idx="2">
                  <c:v>Haapsalu Veevärk AS</c:v>
                </c:pt>
                <c:pt idx="3">
                  <c:v>Häädemeeste VK AS</c:v>
                </c:pt>
                <c:pt idx="4">
                  <c:v>Jõgeva Veevärk OÜ</c:v>
                </c:pt>
                <c:pt idx="5">
                  <c:v>Järve Biopuhastus OÜ</c:v>
                </c:pt>
                <c:pt idx="6">
                  <c:v>Kadrina Soojus AS</c:v>
                </c:pt>
                <c:pt idx="7">
                  <c:v>Kehtna Vesi OÜ</c:v>
                </c:pt>
                <c:pt idx="8">
                  <c:v>Keila Vesi AS</c:v>
                </c:pt>
                <c:pt idx="9">
                  <c:v>Kiili KVH OÜ</c:v>
                </c:pt>
                <c:pt idx="10">
                  <c:v>Kohila Maja OÜ</c:v>
                </c:pt>
                <c:pt idx="11">
                  <c:v>Kose Vesi OÜ</c:v>
                </c:pt>
                <c:pt idx="12">
                  <c:v>Kuressaare Veevärk AS</c:v>
                </c:pt>
                <c:pt idx="13">
                  <c:v>Kärdla Veevärk AS</c:v>
                </c:pt>
                <c:pt idx="14">
                  <c:v>Lahevesi AS</c:v>
                </c:pt>
                <c:pt idx="15">
                  <c:v>Loo Vesi OÜ</c:v>
                </c:pt>
                <c:pt idx="16">
                  <c:v>Mako AS</c:v>
                </c:pt>
                <c:pt idx="17">
                  <c:v>Matsalu Veevärk AS</c:v>
                </c:pt>
                <c:pt idx="18">
                  <c:v>Narva Vesi AS</c:v>
                </c:pt>
                <c:pt idx="19">
                  <c:v>Otepää Veevärk AS</c:v>
                </c:pt>
                <c:pt idx="20">
                  <c:v>Paide Vesi AS</c:v>
                </c:pt>
                <c:pt idx="21">
                  <c:v>Põltsamaa Vesi OÜ</c:v>
                </c:pt>
                <c:pt idx="22">
                  <c:v>Põlva Vesi  AS</c:v>
                </c:pt>
                <c:pt idx="23">
                  <c:v>Pärnu Vesi AS</c:v>
                </c:pt>
                <c:pt idx="24">
                  <c:v>Rakvere Vesi AS</c:v>
                </c:pt>
                <c:pt idx="25">
                  <c:v>Rapla Vesi AS</c:v>
                </c:pt>
                <c:pt idx="26">
                  <c:v>Raven OÜ</c:v>
                </c:pt>
                <c:pt idx="27">
                  <c:v>Saarde Kommunaal</c:v>
                </c:pt>
                <c:pt idx="28">
                  <c:v>Saku Maja AS</c:v>
                </c:pt>
                <c:pt idx="29">
                  <c:v>Sillamäe Veevärk AS</c:v>
                </c:pt>
                <c:pt idx="30">
                  <c:v>Strantum OÜ</c:v>
                </c:pt>
                <c:pt idx="31">
                  <c:v>Tallinna Vesi AS</c:v>
                </c:pt>
                <c:pt idx="32">
                  <c:v>Tapa Vesi OÜ</c:v>
                </c:pt>
                <c:pt idx="33">
                  <c:v>Tartu Veevärk AS</c:v>
                </c:pt>
                <c:pt idx="34">
                  <c:v>Vekanor AS</c:v>
                </c:pt>
                <c:pt idx="35">
                  <c:v>Türi Vesi OÜ</c:v>
                </c:pt>
                <c:pt idx="36">
                  <c:v>Valga Vesi AS</c:v>
                </c:pt>
                <c:pt idx="37">
                  <c:v>Järva Haldus AS</c:v>
                </c:pt>
                <c:pt idx="38">
                  <c:v>Viimsi Vesi AS</c:v>
                </c:pt>
                <c:pt idx="39">
                  <c:v>Viljandi Veevärk AS</c:v>
                </c:pt>
                <c:pt idx="40">
                  <c:v>Põhja-Sakala Haldus AS</c:v>
                </c:pt>
                <c:pt idx="41">
                  <c:v>Võru Vesi</c:v>
                </c:pt>
              </c:strCache>
            </c:strRef>
          </c:cat>
          <c:val>
            <c:numRef>
              <c:f>'ettevõtete vee ja kanali hind'!$H$3:$H$45</c:f>
            </c:numRef>
          </c:val>
          <c:extLst>
            <c:ext xmlns:c16="http://schemas.microsoft.com/office/drawing/2014/chart" uri="{C3380CC4-5D6E-409C-BE32-E72D297353CC}">
              <c16:uniqueId val="{00000006-74F3-49B4-8DC9-18EF731D8F19}"/>
            </c:ext>
          </c:extLst>
        </c:ser>
        <c:ser>
          <c:idx val="7"/>
          <c:order val="7"/>
          <c:tx>
            <c:strRef>
              <c:f>'ettevõtete vee ja kanali hind'!$I$1:$I$2</c:f>
              <c:strCache>
                <c:ptCount val="2"/>
                <c:pt idx="1">
                  <c:v>Kanali ärajuhtimine tuh/m3</c:v>
                </c:pt>
              </c:strCache>
            </c:strRef>
          </c:tx>
          <c:invertIfNegative val="0"/>
          <c:cat>
            <c:strRef>
              <c:f>'ettevõtete vee ja kanali hind'!$A$3:$A$45</c:f>
              <c:strCache>
                <c:ptCount val="42"/>
                <c:pt idx="1">
                  <c:v>Emajõe Veevärk AS</c:v>
                </c:pt>
                <c:pt idx="2">
                  <c:v>Haapsalu Veevärk AS</c:v>
                </c:pt>
                <c:pt idx="3">
                  <c:v>Häädemeeste VK AS</c:v>
                </c:pt>
                <c:pt idx="4">
                  <c:v>Jõgeva Veevärk OÜ</c:v>
                </c:pt>
                <c:pt idx="5">
                  <c:v>Järve Biopuhastus OÜ</c:v>
                </c:pt>
                <c:pt idx="6">
                  <c:v>Kadrina Soojus AS</c:v>
                </c:pt>
                <c:pt idx="7">
                  <c:v>Kehtna Vesi OÜ</c:v>
                </c:pt>
                <c:pt idx="8">
                  <c:v>Keila Vesi AS</c:v>
                </c:pt>
                <c:pt idx="9">
                  <c:v>Kiili KVH OÜ</c:v>
                </c:pt>
                <c:pt idx="10">
                  <c:v>Kohila Maja OÜ</c:v>
                </c:pt>
                <c:pt idx="11">
                  <c:v>Kose Vesi OÜ</c:v>
                </c:pt>
                <c:pt idx="12">
                  <c:v>Kuressaare Veevärk AS</c:v>
                </c:pt>
                <c:pt idx="13">
                  <c:v>Kärdla Veevärk AS</c:v>
                </c:pt>
                <c:pt idx="14">
                  <c:v>Lahevesi AS</c:v>
                </c:pt>
                <c:pt idx="15">
                  <c:v>Loo Vesi OÜ</c:v>
                </c:pt>
                <c:pt idx="16">
                  <c:v>Mako AS</c:v>
                </c:pt>
                <c:pt idx="17">
                  <c:v>Matsalu Veevärk AS</c:v>
                </c:pt>
                <c:pt idx="18">
                  <c:v>Narva Vesi AS</c:v>
                </c:pt>
                <c:pt idx="19">
                  <c:v>Otepää Veevärk AS</c:v>
                </c:pt>
                <c:pt idx="20">
                  <c:v>Paide Vesi AS</c:v>
                </c:pt>
                <c:pt idx="21">
                  <c:v>Põltsamaa Vesi OÜ</c:v>
                </c:pt>
                <c:pt idx="22">
                  <c:v>Põlva Vesi  AS</c:v>
                </c:pt>
                <c:pt idx="23">
                  <c:v>Pärnu Vesi AS</c:v>
                </c:pt>
                <c:pt idx="24">
                  <c:v>Rakvere Vesi AS</c:v>
                </c:pt>
                <c:pt idx="25">
                  <c:v>Rapla Vesi AS</c:v>
                </c:pt>
                <c:pt idx="26">
                  <c:v>Raven OÜ</c:v>
                </c:pt>
                <c:pt idx="27">
                  <c:v>Saarde Kommunaal</c:v>
                </c:pt>
                <c:pt idx="28">
                  <c:v>Saku Maja AS</c:v>
                </c:pt>
                <c:pt idx="29">
                  <c:v>Sillamäe Veevärk AS</c:v>
                </c:pt>
                <c:pt idx="30">
                  <c:v>Strantum OÜ</c:v>
                </c:pt>
                <c:pt idx="31">
                  <c:v>Tallinna Vesi AS</c:v>
                </c:pt>
                <c:pt idx="32">
                  <c:v>Tapa Vesi OÜ</c:v>
                </c:pt>
                <c:pt idx="33">
                  <c:v>Tartu Veevärk AS</c:v>
                </c:pt>
                <c:pt idx="34">
                  <c:v>Vekanor AS</c:v>
                </c:pt>
                <c:pt idx="35">
                  <c:v>Türi Vesi OÜ</c:v>
                </c:pt>
                <c:pt idx="36">
                  <c:v>Valga Vesi AS</c:v>
                </c:pt>
                <c:pt idx="37">
                  <c:v>Järva Haldus AS</c:v>
                </c:pt>
                <c:pt idx="38">
                  <c:v>Viimsi Vesi AS</c:v>
                </c:pt>
                <c:pt idx="39">
                  <c:v>Viljandi Veevärk AS</c:v>
                </c:pt>
                <c:pt idx="40">
                  <c:v>Põhja-Sakala Haldus AS</c:v>
                </c:pt>
                <c:pt idx="41">
                  <c:v>Võru Vesi</c:v>
                </c:pt>
              </c:strCache>
            </c:strRef>
          </c:cat>
          <c:val>
            <c:numRef>
              <c:f>'ettevõtete vee ja kanali hind'!$I$3:$I$45</c:f>
            </c:numRef>
          </c:val>
          <c:extLst>
            <c:ext xmlns:c16="http://schemas.microsoft.com/office/drawing/2014/chart" uri="{C3380CC4-5D6E-409C-BE32-E72D297353CC}">
              <c16:uniqueId val="{00000007-74F3-49B4-8DC9-18EF731D8F19}"/>
            </c:ext>
          </c:extLst>
        </c:ser>
        <c:ser>
          <c:idx val="8"/>
          <c:order val="8"/>
          <c:tx>
            <c:strRef>
              <c:f>'ettevõtete vee ja kanali hind'!$J$1:$J$2</c:f>
              <c:strCache>
                <c:ptCount val="2"/>
                <c:pt idx="1">
                  <c:v>Vee hind €</c:v>
                </c:pt>
              </c:strCache>
            </c:strRef>
          </c:tx>
          <c:invertIfNegative val="0"/>
          <c:cat>
            <c:strRef>
              <c:f>'ettevõtete vee ja kanali hind'!$A$3:$A$45</c:f>
              <c:strCache>
                <c:ptCount val="42"/>
                <c:pt idx="1">
                  <c:v>Emajõe Veevärk AS</c:v>
                </c:pt>
                <c:pt idx="2">
                  <c:v>Haapsalu Veevärk AS</c:v>
                </c:pt>
                <c:pt idx="3">
                  <c:v>Häädemeeste VK AS</c:v>
                </c:pt>
                <c:pt idx="4">
                  <c:v>Jõgeva Veevärk OÜ</c:v>
                </c:pt>
                <c:pt idx="5">
                  <c:v>Järve Biopuhastus OÜ</c:v>
                </c:pt>
                <c:pt idx="6">
                  <c:v>Kadrina Soojus AS</c:v>
                </c:pt>
                <c:pt idx="7">
                  <c:v>Kehtna Vesi OÜ</c:v>
                </c:pt>
                <c:pt idx="8">
                  <c:v>Keila Vesi AS</c:v>
                </c:pt>
                <c:pt idx="9">
                  <c:v>Kiili KVH OÜ</c:v>
                </c:pt>
                <c:pt idx="10">
                  <c:v>Kohila Maja OÜ</c:v>
                </c:pt>
                <c:pt idx="11">
                  <c:v>Kose Vesi OÜ</c:v>
                </c:pt>
                <c:pt idx="12">
                  <c:v>Kuressaare Veevärk AS</c:v>
                </c:pt>
                <c:pt idx="13">
                  <c:v>Kärdla Veevärk AS</c:v>
                </c:pt>
                <c:pt idx="14">
                  <c:v>Lahevesi AS</c:v>
                </c:pt>
                <c:pt idx="15">
                  <c:v>Loo Vesi OÜ</c:v>
                </c:pt>
                <c:pt idx="16">
                  <c:v>Mako AS</c:v>
                </c:pt>
                <c:pt idx="17">
                  <c:v>Matsalu Veevärk AS</c:v>
                </c:pt>
                <c:pt idx="18">
                  <c:v>Narva Vesi AS</c:v>
                </c:pt>
                <c:pt idx="19">
                  <c:v>Otepää Veevärk AS</c:v>
                </c:pt>
                <c:pt idx="20">
                  <c:v>Paide Vesi AS</c:v>
                </c:pt>
                <c:pt idx="21">
                  <c:v>Põltsamaa Vesi OÜ</c:v>
                </c:pt>
                <c:pt idx="22">
                  <c:v>Põlva Vesi  AS</c:v>
                </c:pt>
                <c:pt idx="23">
                  <c:v>Pärnu Vesi AS</c:v>
                </c:pt>
                <c:pt idx="24">
                  <c:v>Rakvere Vesi AS</c:v>
                </c:pt>
                <c:pt idx="25">
                  <c:v>Rapla Vesi AS</c:v>
                </c:pt>
                <c:pt idx="26">
                  <c:v>Raven OÜ</c:v>
                </c:pt>
                <c:pt idx="27">
                  <c:v>Saarde Kommunaal</c:v>
                </c:pt>
                <c:pt idx="28">
                  <c:v>Saku Maja AS</c:v>
                </c:pt>
                <c:pt idx="29">
                  <c:v>Sillamäe Veevärk AS</c:v>
                </c:pt>
                <c:pt idx="30">
                  <c:v>Strantum OÜ</c:v>
                </c:pt>
                <c:pt idx="31">
                  <c:v>Tallinna Vesi AS</c:v>
                </c:pt>
                <c:pt idx="32">
                  <c:v>Tapa Vesi OÜ</c:v>
                </c:pt>
                <c:pt idx="33">
                  <c:v>Tartu Veevärk AS</c:v>
                </c:pt>
                <c:pt idx="34">
                  <c:v>Vekanor AS</c:v>
                </c:pt>
                <c:pt idx="35">
                  <c:v>Türi Vesi OÜ</c:v>
                </c:pt>
                <c:pt idx="36">
                  <c:v>Valga Vesi AS</c:v>
                </c:pt>
                <c:pt idx="37">
                  <c:v>Järva Haldus AS</c:v>
                </c:pt>
                <c:pt idx="38">
                  <c:v>Viimsi Vesi AS</c:v>
                </c:pt>
                <c:pt idx="39">
                  <c:v>Viljandi Veevärk AS</c:v>
                </c:pt>
                <c:pt idx="40">
                  <c:v>Põhja-Sakala Haldus AS</c:v>
                </c:pt>
                <c:pt idx="41">
                  <c:v>Võru Vesi</c:v>
                </c:pt>
              </c:strCache>
            </c:strRef>
          </c:cat>
          <c:val>
            <c:numRef>
              <c:f>'ettevõtete vee ja kanali hind'!$J$3:$J$45</c:f>
              <c:numCache>
                <c:formatCode>0.000</c:formatCode>
                <c:ptCount val="42"/>
                <c:pt idx="0" formatCode="General">
                  <c:v>0</c:v>
                </c:pt>
                <c:pt idx="1">
                  <c:v>1.782</c:v>
                </c:pt>
                <c:pt idx="2">
                  <c:v>1.407</c:v>
                </c:pt>
                <c:pt idx="3">
                  <c:v>1.53</c:v>
                </c:pt>
                <c:pt idx="4">
                  <c:v>1.47</c:v>
                </c:pt>
                <c:pt idx="5">
                  <c:v>1.64</c:v>
                </c:pt>
                <c:pt idx="6">
                  <c:v>1.1399999999999999</c:v>
                </c:pt>
                <c:pt idx="7">
                  <c:v>2.16</c:v>
                </c:pt>
                <c:pt idx="8">
                  <c:v>1.24</c:v>
                </c:pt>
                <c:pt idx="9">
                  <c:v>1.83</c:v>
                </c:pt>
                <c:pt idx="10">
                  <c:v>1.84</c:v>
                </c:pt>
                <c:pt idx="11">
                  <c:v>1.55</c:v>
                </c:pt>
                <c:pt idx="12">
                  <c:v>1.38</c:v>
                </c:pt>
                <c:pt idx="13">
                  <c:v>1.548</c:v>
                </c:pt>
                <c:pt idx="14">
                  <c:v>2.093</c:v>
                </c:pt>
                <c:pt idx="15">
                  <c:v>1.97</c:v>
                </c:pt>
                <c:pt idx="16">
                  <c:v>1.42</c:v>
                </c:pt>
                <c:pt idx="17">
                  <c:v>2.028</c:v>
                </c:pt>
                <c:pt idx="18">
                  <c:v>1.03</c:v>
                </c:pt>
                <c:pt idx="19">
                  <c:v>1.65</c:v>
                </c:pt>
                <c:pt idx="20">
                  <c:v>1.01</c:v>
                </c:pt>
                <c:pt idx="21">
                  <c:v>1.74</c:v>
                </c:pt>
                <c:pt idx="22">
                  <c:v>1.3468</c:v>
                </c:pt>
                <c:pt idx="23">
                  <c:v>1.24</c:v>
                </c:pt>
                <c:pt idx="24">
                  <c:v>1.6</c:v>
                </c:pt>
                <c:pt idx="25">
                  <c:v>1.71</c:v>
                </c:pt>
                <c:pt idx="26">
                  <c:v>1.827</c:v>
                </c:pt>
                <c:pt idx="27">
                  <c:v>1.5740000000000001</c:v>
                </c:pt>
                <c:pt idx="28">
                  <c:v>1.94</c:v>
                </c:pt>
                <c:pt idx="29">
                  <c:v>1.1859999999999999</c:v>
                </c:pt>
                <c:pt idx="30">
                  <c:v>2.16</c:v>
                </c:pt>
                <c:pt idx="31">
                  <c:v>1.65</c:v>
                </c:pt>
                <c:pt idx="32">
                  <c:v>1.01</c:v>
                </c:pt>
                <c:pt idx="33">
                  <c:v>0.82099999999999995</c:v>
                </c:pt>
                <c:pt idx="34">
                  <c:v>1.95</c:v>
                </c:pt>
                <c:pt idx="35">
                  <c:v>1.633</c:v>
                </c:pt>
                <c:pt idx="36">
                  <c:v>1.42</c:v>
                </c:pt>
                <c:pt idx="37">
                  <c:v>1.75</c:v>
                </c:pt>
                <c:pt idx="38">
                  <c:v>1.4019999999999999</c:v>
                </c:pt>
                <c:pt idx="39">
                  <c:v>1.48</c:v>
                </c:pt>
                <c:pt idx="40">
                  <c:v>1.4</c:v>
                </c:pt>
                <c:pt idx="41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F3-49B4-8DC9-18EF731D8F19}"/>
            </c:ext>
          </c:extLst>
        </c:ser>
        <c:ser>
          <c:idx val="9"/>
          <c:order val="9"/>
          <c:tx>
            <c:strRef>
              <c:f>'ettevõtete vee ja kanali hind'!$K$1:$K$2</c:f>
              <c:strCache>
                <c:ptCount val="2"/>
                <c:pt idx="1">
                  <c:v>Vee hind €</c:v>
                </c:pt>
              </c:strCache>
            </c:strRef>
          </c:tx>
          <c:invertIfNegative val="0"/>
          <c:cat>
            <c:strRef>
              <c:f>'ettevõtete vee ja kanali hind'!$A$3:$A$45</c:f>
              <c:strCache>
                <c:ptCount val="42"/>
                <c:pt idx="1">
                  <c:v>Emajõe Veevärk AS</c:v>
                </c:pt>
                <c:pt idx="2">
                  <c:v>Haapsalu Veevärk AS</c:v>
                </c:pt>
                <c:pt idx="3">
                  <c:v>Häädemeeste VK AS</c:v>
                </c:pt>
                <c:pt idx="4">
                  <c:v>Jõgeva Veevärk OÜ</c:v>
                </c:pt>
                <c:pt idx="5">
                  <c:v>Järve Biopuhastus OÜ</c:v>
                </c:pt>
                <c:pt idx="6">
                  <c:v>Kadrina Soojus AS</c:v>
                </c:pt>
                <c:pt idx="7">
                  <c:v>Kehtna Vesi OÜ</c:v>
                </c:pt>
                <c:pt idx="8">
                  <c:v>Keila Vesi AS</c:v>
                </c:pt>
                <c:pt idx="9">
                  <c:v>Kiili KVH OÜ</c:v>
                </c:pt>
                <c:pt idx="10">
                  <c:v>Kohila Maja OÜ</c:v>
                </c:pt>
                <c:pt idx="11">
                  <c:v>Kose Vesi OÜ</c:v>
                </c:pt>
                <c:pt idx="12">
                  <c:v>Kuressaare Veevärk AS</c:v>
                </c:pt>
                <c:pt idx="13">
                  <c:v>Kärdla Veevärk AS</c:v>
                </c:pt>
                <c:pt idx="14">
                  <c:v>Lahevesi AS</c:v>
                </c:pt>
                <c:pt idx="15">
                  <c:v>Loo Vesi OÜ</c:v>
                </c:pt>
                <c:pt idx="16">
                  <c:v>Mako AS</c:v>
                </c:pt>
                <c:pt idx="17">
                  <c:v>Matsalu Veevärk AS</c:v>
                </c:pt>
                <c:pt idx="18">
                  <c:v>Narva Vesi AS</c:v>
                </c:pt>
                <c:pt idx="19">
                  <c:v>Otepää Veevärk AS</c:v>
                </c:pt>
                <c:pt idx="20">
                  <c:v>Paide Vesi AS</c:v>
                </c:pt>
                <c:pt idx="21">
                  <c:v>Põltsamaa Vesi OÜ</c:v>
                </c:pt>
                <c:pt idx="22">
                  <c:v>Põlva Vesi  AS</c:v>
                </c:pt>
                <c:pt idx="23">
                  <c:v>Pärnu Vesi AS</c:v>
                </c:pt>
                <c:pt idx="24">
                  <c:v>Rakvere Vesi AS</c:v>
                </c:pt>
                <c:pt idx="25">
                  <c:v>Rapla Vesi AS</c:v>
                </c:pt>
                <c:pt idx="26">
                  <c:v>Raven OÜ</c:v>
                </c:pt>
                <c:pt idx="27">
                  <c:v>Saarde Kommunaal</c:v>
                </c:pt>
                <c:pt idx="28">
                  <c:v>Saku Maja AS</c:v>
                </c:pt>
                <c:pt idx="29">
                  <c:v>Sillamäe Veevärk AS</c:v>
                </c:pt>
                <c:pt idx="30">
                  <c:v>Strantum OÜ</c:v>
                </c:pt>
                <c:pt idx="31">
                  <c:v>Tallinna Vesi AS</c:v>
                </c:pt>
                <c:pt idx="32">
                  <c:v>Tapa Vesi OÜ</c:v>
                </c:pt>
                <c:pt idx="33">
                  <c:v>Tartu Veevärk AS</c:v>
                </c:pt>
                <c:pt idx="34">
                  <c:v>Vekanor AS</c:v>
                </c:pt>
                <c:pt idx="35">
                  <c:v>Türi Vesi OÜ</c:v>
                </c:pt>
                <c:pt idx="36">
                  <c:v>Valga Vesi AS</c:v>
                </c:pt>
                <c:pt idx="37">
                  <c:v>Järva Haldus AS</c:v>
                </c:pt>
                <c:pt idx="38">
                  <c:v>Viimsi Vesi AS</c:v>
                </c:pt>
                <c:pt idx="39">
                  <c:v>Viljandi Veevärk AS</c:v>
                </c:pt>
                <c:pt idx="40">
                  <c:v>Põhja-Sakala Haldus AS</c:v>
                </c:pt>
                <c:pt idx="41">
                  <c:v>Võru Vesi</c:v>
                </c:pt>
              </c:strCache>
            </c:strRef>
          </c:cat>
          <c:val>
            <c:numRef>
              <c:f>'ettevõtete vee ja kanali hind'!$K$3:$K$45</c:f>
            </c:numRef>
          </c:val>
          <c:extLst>
            <c:ext xmlns:c16="http://schemas.microsoft.com/office/drawing/2014/chart" uri="{C3380CC4-5D6E-409C-BE32-E72D297353CC}">
              <c16:uniqueId val="{00000009-74F3-49B4-8DC9-18EF731D8F19}"/>
            </c:ext>
          </c:extLst>
        </c:ser>
        <c:ser>
          <c:idx val="10"/>
          <c:order val="10"/>
          <c:tx>
            <c:strRef>
              <c:f>'ettevõtete vee ja kanali hind'!$L$1:$L$2</c:f>
              <c:strCache>
                <c:ptCount val="2"/>
                <c:pt idx="1">
                  <c:v>Kanali hind €</c:v>
                </c:pt>
              </c:strCache>
            </c:strRef>
          </c:tx>
          <c:invertIfNegative val="0"/>
          <c:cat>
            <c:strRef>
              <c:f>'ettevõtete vee ja kanali hind'!$A$3:$A$45</c:f>
              <c:strCache>
                <c:ptCount val="42"/>
                <c:pt idx="1">
                  <c:v>Emajõe Veevärk AS</c:v>
                </c:pt>
                <c:pt idx="2">
                  <c:v>Haapsalu Veevärk AS</c:v>
                </c:pt>
                <c:pt idx="3">
                  <c:v>Häädemeeste VK AS</c:v>
                </c:pt>
                <c:pt idx="4">
                  <c:v>Jõgeva Veevärk OÜ</c:v>
                </c:pt>
                <c:pt idx="5">
                  <c:v>Järve Biopuhastus OÜ</c:v>
                </c:pt>
                <c:pt idx="6">
                  <c:v>Kadrina Soojus AS</c:v>
                </c:pt>
                <c:pt idx="7">
                  <c:v>Kehtna Vesi OÜ</c:v>
                </c:pt>
                <c:pt idx="8">
                  <c:v>Keila Vesi AS</c:v>
                </c:pt>
                <c:pt idx="9">
                  <c:v>Kiili KVH OÜ</c:v>
                </c:pt>
                <c:pt idx="10">
                  <c:v>Kohila Maja OÜ</c:v>
                </c:pt>
                <c:pt idx="11">
                  <c:v>Kose Vesi OÜ</c:v>
                </c:pt>
                <c:pt idx="12">
                  <c:v>Kuressaare Veevärk AS</c:v>
                </c:pt>
                <c:pt idx="13">
                  <c:v>Kärdla Veevärk AS</c:v>
                </c:pt>
                <c:pt idx="14">
                  <c:v>Lahevesi AS</c:v>
                </c:pt>
                <c:pt idx="15">
                  <c:v>Loo Vesi OÜ</c:v>
                </c:pt>
                <c:pt idx="16">
                  <c:v>Mako AS</c:v>
                </c:pt>
                <c:pt idx="17">
                  <c:v>Matsalu Veevärk AS</c:v>
                </c:pt>
                <c:pt idx="18">
                  <c:v>Narva Vesi AS</c:v>
                </c:pt>
                <c:pt idx="19">
                  <c:v>Otepää Veevärk AS</c:v>
                </c:pt>
                <c:pt idx="20">
                  <c:v>Paide Vesi AS</c:v>
                </c:pt>
                <c:pt idx="21">
                  <c:v>Põltsamaa Vesi OÜ</c:v>
                </c:pt>
                <c:pt idx="22">
                  <c:v>Põlva Vesi  AS</c:v>
                </c:pt>
                <c:pt idx="23">
                  <c:v>Pärnu Vesi AS</c:v>
                </c:pt>
                <c:pt idx="24">
                  <c:v>Rakvere Vesi AS</c:v>
                </c:pt>
                <c:pt idx="25">
                  <c:v>Rapla Vesi AS</c:v>
                </c:pt>
                <c:pt idx="26">
                  <c:v>Raven OÜ</c:v>
                </c:pt>
                <c:pt idx="27">
                  <c:v>Saarde Kommunaal</c:v>
                </c:pt>
                <c:pt idx="28">
                  <c:v>Saku Maja AS</c:v>
                </c:pt>
                <c:pt idx="29">
                  <c:v>Sillamäe Veevärk AS</c:v>
                </c:pt>
                <c:pt idx="30">
                  <c:v>Strantum OÜ</c:v>
                </c:pt>
                <c:pt idx="31">
                  <c:v>Tallinna Vesi AS</c:v>
                </c:pt>
                <c:pt idx="32">
                  <c:v>Tapa Vesi OÜ</c:v>
                </c:pt>
                <c:pt idx="33">
                  <c:v>Tartu Veevärk AS</c:v>
                </c:pt>
                <c:pt idx="34">
                  <c:v>Vekanor AS</c:v>
                </c:pt>
                <c:pt idx="35">
                  <c:v>Türi Vesi OÜ</c:v>
                </c:pt>
                <c:pt idx="36">
                  <c:v>Valga Vesi AS</c:v>
                </c:pt>
                <c:pt idx="37">
                  <c:v>Järva Haldus AS</c:v>
                </c:pt>
                <c:pt idx="38">
                  <c:v>Viimsi Vesi AS</c:v>
                </c:pt>
                <c:pt idx="39">
                  <c:v>Viljandi Veevärk AS</c:v>
                </c:pt>
                <c:pt idx="40">
                  <c:v>Põhja-Sakala Haldus AS</c:v>
                </c:pt>
                <c:pt idx="41">
                  <c:v>Võru Vesi</c:v>
                </c:pt>
              </c:strCache>
            </c:strRef>
          </c:cat>
          <c:val>
            <c:numRef>
              <c:f>'ettevõtete vee ja kanali hind'!$L$3:$L$45</c:f>
              <c:numCache>
                <c:formatCode>0.000</c:formatCode>
                <c:ptCount val="42"/>
                <c:pt idx="0" formatCode="General">
                  <c:v>0</c:v>
                </c:pt>
                <c:pt idx="1">
                  <c:v>2.5249999999999999</c:v>
                </c:pt>
                <c:pt idx="2">
                  <c:v>1.9690000000000001</c:v>
                </c:pt>
                <c:pt idx="3">
                  <c:v>3.22</c:v>
                </c:pt>
                <c:pt idx="4">
                  <c:v>2.4500000000000002</c:v>
                </c:pt>
                <c:pt idx="5">
                  <c:v>1.64</c:v>
                </c:pt>
                <c:pt idx="6">
                  <c:v>2.69</c:v>
                </c:pt>
                <c:pt idx="7">
                  <c:v>2.4</c:v>
                </c:pt>
                <c:pt idx="8">
                  <c:v>1.79</c:v>
                </c:pt>
                <c:pt idx="9">
                  <c:v>2.77</c:v>
                </c:pt>
                <c:pt idx="10">
                  <c:v>3.48</c:v>
                </c:pt>
                <c:pt idx="11">
                  <c:v>2.75</c:v>
                </c:pt>
                <c:pt idx="12">
                  <c:v>2.92</c:v>
                </c:pt>
                <c:pt idx="13">
                  <c:v>1.7909999999999999</c:v>
                </c:pt>
                <c:pt idx="14">
                  <c:v>2.867</c:v>
                </c:pt>
                <c:pt idx="15">
                  <c:v>2.65</c:v>
                </c:pt>
                <c:pt idx="16">
                  <c:v>3.17</c:v>
                </c:pt>
                <c:pt idx="17">
                  <c:v>2.484</c:v>
                </c:pt>
                <c:pt idx="18">
                  <c:v>1.1200000000000001</c:v>
                </c:pt>
                <c:pt idx="19">
                  <c:v>1.87</c:v>
                </c:pt>
                <c:pt idx="20">
                  <c:v>2.17</c:v>
                </c:pt>
                <c:pt idx="21">
                  <c:v>2.62</c:v>
                </c:pt>
                <c:pt idx="22">
                  <c:v>2.3096000000000001</c:v>
                </c:pt>
                <c:pt idx="23">
                  <c:v>1.9410000000000001</c:v>
                </c:pt>
                <c:pt idx="24">
                  <c:v>1.45</c:v>
                </c:pt>
                <c:pt idx="25">
                  <c:v>1.93</c:v>
                </c:pt>
                <c:pt idx="26">
                  <c:v>2.8639999999999999</c:v>
                </c:pt>
                <c:pt idx="27">
                  <c:v>2.1309999999999998</c:v>
                </c:pt>
                <c:pt idx="28">
                  <c:v>2.81</c:v>
                </c:pt>
                <c:pt idx="29">
                  <c:v>1.1040000000000001</c:v>
                </c:pt>
                <c:pt idx="30">
                  <c:v>3.48</c:v>
                </c:pt>
                <c:pt idx="31">
                  <c:v>1.82</c:v>
                </c:pt>
                <c:pt idx="32">
                  <c:v>1.8520000000000001</c:v>
                </c:pt>
                <c:pt idx="33">
                  <c:v>1.262</c:v>
                </c:pt>
                <c:pt idx="34">
                  <c:v>1.91</c:v>
                </c:pt>
                <c:pt idx="35">
                  <c:v>2.1659999999999999</c:v>
                </c:pt>
                <c:pt idx="36">
                  <c:v>2</c:v>
                </c:pt>
                <c:pt idx="37">
                  <c:v>3.23</c:v>
                </c:pt>
                <c:pt idx="38">
                  <c:v>2.077</c:v>
                </c:pt>
                <c:pt idx="39">
                  <c:v>1.74</c:v>
                </c:pt>
                <c:pt idx="40">
                  <c:v>1.87</c:v>
                </c:pt>
                <c:pt idx="41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F3-49B4-8DC9-18EF731D8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40432"/>
        <c:axId val="342440824"/>
      </c:barChart>
      <c:catAx>
        <c:axId val="342440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2440824"/>
        <c:crosses val="autoZero"/>
        <c:auto val="1"/>
        <c:lblAlgn val="ctr"/>
        <c:lblOffset val="100"/>
        <c:noMultiLvlLbl val="0"/>
      </c:catAx>
      <c:valAx>
        <c:axId val="342440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244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/>
              <a:t>Vee ja kanali hind koos km-ga  31.12.2024</a:t>
            </a:r>
          </a:p>
        </c:rich>
      </c:tx>
      <c:layout>
        <c:manualLayout>
          <c:xMode val="edge"/>
          <c:yMode val="edge"/>
          <c:x val="0.37191669087019458"/>
          <c:y val="8.9485553191586808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'graafik 1 '!$AP$2</c:f>
              <c:strCache>
                <c:ptCount val="1"/>
                <c:pt idx="0">
                  <c:v>Vesi+kanal €+KM elanik</c:v>
                </c:pt>
              </c:strCache>
            </c:strRef>
          </c:tx>
          <c:invertIfNegative val="0"/>
          <c:cat>
            <c:strRef>
              <c:f>'graafik 1 '!$AO$3:$AO$45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'graafik 1 '!$AP$3:$AP$45</c:f>
              <c:numCache>
                <c:formatCode>0.00</c:formatCode>
                <c:ptCount val="43"/>
                <c:pt idx="1">
                  <c:v>5.2545400000000004</c:v>
                </c:pt>
                <c:pt idx="2">
                  <c:v>2.4156000000000004</c:v>
                </c:pt>
                <c:pt idx="3" formatCode="0.000">
                  <c:v>4.1187199999999997</c:v>
                </c:pt>
                <c:pt idx="4">
                  <c:v>5.7949999999999999</c:v>
                </c:pt>
                <c:pt idx="5">
                  <c:v>4.7824</c:v>
                </c:pt>
                <c:pt idx="6">
                  <c:v>4.0015999999999998</c:v>
                </c:pt>
                <c:pt idx="7">
                  <c:v>4.6726000000000001</c:v>
                </c:pt>
                <c:pt idx="8">
                  <c:v>5.5632000000000001</c:v>
                </c:pt>
                <c:pt idx="9">
                  <c:v>3.6966000000000001</c:v>
                </c:pt>
                <c:pt idx="10">
                  <c:v>3.8186</c:v>
                </c:pt>
                <c:pt idx="11">
                  <c:v>6.0023999999999997</c:v>
                </c:pt>
                <c:pt idx="12">
                  <c:v>5.2460000000000004</c:v>
                </c:pt>
                <c:pt idx="13">
                  <c:v>5.0385999999999997</c:v>
                </c:pt>
                <c:pt idx="14">
                  <c:v>3.9979399999999998</c:v>
                </c:pt>
                <c:pt idx="15">
                  <c:v>5.5839400000000001</c:v>
                </c:pt>
                <c:pt idx="16">
                  <c:v>4.1235999999999997</c:v>
                </c:pt>
                <c:pt idx="17">
                  <c:v>5.5998000000000001</c:v>
                </c:pt>
                <c:pt idx="18">
                  <c:v>5.5046400000000002</c:v>
                </c:pt>
                <c:pt idx="19">
                  <c:v>2.6230000000000002</c:v>
                </c:pt>
                <c:pt idx="20">
                  <c:v>4.2943999999999996</c:v>
                </c:pt>
                <c:pt idx="21">
                  <c:v>3.8795999999999999</c:v>
                </c:pt>
                <c:pt idx="22">
                  <c:v>5.3192000000000004</c:v>
                </c:pt>
                <c:pt idx="23">
                  <c:v>4.1889919999999998</c:v>
                </c:pt>
                <c:pt idx="24">
                  <c:v>3.8661799999999999</c:v>
                </c:pt>
                <c:pt idx="25">
                  <c:v>3.7210000000000001</c:v>
                </c:pt>
                <c:pt idx="26">
                  <c:v>4.4407999999999994</c:v>
                </c:pt>
                <c:pt idx="27">
                  <c:v>5.72302</c:v>
                </c:pt>
                <c:pt idx="28">
                  <c:v>4.5200999999999993</c:v>
                </c:pt>
                <c:pt idx="29">
                  <c:v>5.7949999999999999</c:v>
                </c:pt>
                <c:pt idx="30">
                  <c:v>2.7938000000000001</c:v>
                </c:pt>
                <c:pt idx="31">
                  <c:v>4.758</c:v>
                </c:pt>
                <c:pt idx="32">
                  <c:v>2.2569999999999997</c:v>
                </c:pt>
                <c:pt idx="33">
                  <c:v>3.1817599999999997</c:v>
                </c:pt>
                <c:pt idx="34">
                  <c:v>2.5412599999999999</c:v>
                </c:pt>
                <c:pt idx="35">
                  <c:v>4.7092000000000001</c:v>
                </c:pt>
                <c:pt idx="36">
                  <c:v>4.4334799999999994</c:v>
                </c:pt>
                <c:pt idx="37">
                  <c:v>4.1723999999999997</c:v>
                </c:pt>
                <c:pt idx="38">
                  <c:v>6.0755999999999997</c:v>
                </c:pt>
                <c:pt idx="39">
                  <c:v>4.3663800000000004</c:v>
                </c:pt>
                <c:pt idx="40">
                  <c:v>3.9283999999999999</c:v>
                </c:pt>
                <c:pt idx="41">
                  <c:v>3.9893999999999998</c:v>
                </c:pt>
                <c:pt idx="42">
                  <c:v>5.3314000000000004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6-46AA-A175-FA86E340C423}"/>
            </c:ext>
          </c:extLst>
        </c:ser>
        <c:ser>
          <c:idx val="1"/>
          <c:order val="1"/>
          <c:tx>
            <c:strRef>
              <c:f>'graafik 1 '!$AQ$2</c:f>
              <c:strCache>
                <c:ptCount val="1"/>
                <c:pt idx="0">
                  <c:v>Vesi+kanal €+KM ettevõte</c:v>
                </c:pt>
              </c:strCache>
            </c:strRef>
          </c:tx>
          <c:invertIfNegative val="0"/>
          <c:cat>
            <c:strRef>
              <c:f>'graafik 1 '!$AO$3:$AO$45</c:f>
              <c:strCache>
                <c:ptCount val="43"/>
                <c:pt idx="1">
                  <c:v>Emajõe Veevärk AS</c:v>
                </c:pt>
                <c:pt idx="2">
                  <c:v>Esmar Vesi OÜ</c:v>
                </c:pt>
                <c:pt idx="3">
                  <c:v>Haapsalu Veevärk AS</c:v>
                </c:pt>
                <c:pt idx="4">
                  <c:v>Häädemeeste VK AS</c:v>
                </c:pt>
                <c:pt idx="5">
                  <c:v>Jõgeva Veevärk OÜ</c:v>
                </c:pt>
                <c:pt idx="6">
                  <c:v>Järve Biopuhastus OÜ</c:v>
                </c:pt>
                <c:pt idx="7">
                  <c:v>Kadrina Soojus AS</c:v>
                </c:pt>
                <c:pt idx="8">
                  <c:v>Kehtna Vesi OÜ</c:v>
                </c:pt>
                <c:pt idx="9">
                  <c:v>Keila Vesi AS</c:v>
                </c:pt>
                <c:pt idx="10">
                  <c:v>Kiili KVH OÜ</c:v>
                </c:pt>
                <c:pt idx="11">
                  <c:v>Kohila Maja OÜ</c:v>
                </c:pt>
                <c:pt idx="12">
                  <c:v>Kose Vesi OÜ</c:v>
                </c:pt>
                <c:pt idx="13">
                  <c:v>Kuressaare Veevärk AS</c:v>
                </c:pt>
                <c:pt idx="14">
                  <c:v>Kärdla Veevärk AS</c:v>
                </c:pt>
                <c:pt idx="15">
                  <c:v>Lahevesi AS</c:v>
                </c:pt>
                <c:pt idx="16">
                  <c:v>Loo Vesi OÜ</c:v>
                </c:pt>
                <c:pt idx="17">
                  <c:v>Mako AS</c:v>
                </c:pt>
                <c:pt idx="18">
                  <c:v>Matsalu Veevärk AS</c:v>
                </c:pt>
                <c:pt idx="19">
                  <c:v>Narva Vesi AS</c:v>
                </c:pt>
                <c:pt idx="20">
                  <c:v>Otepää Veevärk AS</c:v>
                </c:pt>
                <c:pt idx="21">
                  <c:v>Paide Vesi AS</c:v>
                </c:pt>
                <c:pt idx="22">
                  <c:v>Põltsamaa Vesi OÜ</c:v>
                </c:pt>
                <c:pt idx="23">
                  <c:v>Põlva Vesi  AS</c:v>
                </c:pt>
                <c:pt idx="24">
                  <c:v>Pärnu Vesi AS</c:v>
                </c:pt>
                <c:pt idx="25">
                  <c:v>Rakvere Vesi AS</c:v>
                </c:pt>
                <c:pt idx="26">
                  <c:v>Rapla Vesi AS</c:v>
                </c:pt>
                <c:pt idx="27">
                  <c:v>Raven OÜ</c:v>
                </c:pt>
                <c:pt idx="28">
                  <c:v>Saarde Kommunaal</c:v>
                </c:pt>
                <c:pt idx="29">
                  <c:v>Saku Maja AS</c:v>
                </c:pt>
                <c:pt idx="30">
                  <c:v>Sillamäe Veevärk AS</c:v>
                </c:pt>
                <c:pt idx="31">
                  <c:v>Strantum OÜ</c:v>
                </c:pt>
                <c:pt idx="32">
                  <c:v>Tallinna Vesi AS</c:v>
                </c:pt>
                <c:pt idx="33">
                  <c:v>Tapa Vesi OÜ</c:v>
                </c:pt>
                <c:pt idx="34">
                  <c:v>Tartu Veevärk AS</c:v>
                </c:pt>
                <c:pt idx="35">
                  <c:v>Vekanor AS</c:v>
                </c:pt>
                <c:pt idx="36">
                  <c:v>Türi Vesi OÜ</c:v>
                </c:pt>
                <c:pt idx="37">
                  <c:v>Valga Vesi AS</c:v>
                </c:pt>
                <c:pt idx="38">
                  <c:v>Järva Haldus AS</c:v>
                </c:pt>
                <c:pt idx="39">
                  <c:v>Viimsi Vesi AS</c:v>
                </c:pt>
                <c:pt idx="40">
                  <c:v>Viljandi Veevärk AS</c:v>
                </c:pt>
                <c:pt idx="41">
                  <c:v>Põhja-Sakala Haldus AS</c:v>
                </c:pt>
                <c:pt idx="42">
                  <c:v>Võru Vesi</c:v>
                </c:pt>
              </c:strCache>
            </c:strRef>
          </c:cat>
          <c:val>
            <c:numRef>
              <c:f>'graafik 1 '!$AQ$3:$AQ$45</c:f>
              <c:numCache>
                <c:formatCode>0.00</c:formatCode>
                <c:ptCount val="43"/>
                <c:pt idx="1">
                  <c:v>5.2545400000000004</c:v>
                </c:pt>
                <c:pt idx="2">
                  <c:v>0</c:v>
                </c:pt>
                <c:pt idx="3" formatCode="General">
                  <c:v>4.1187199999999997</c:v>
                </c:pt>
                <c:pt idx="4">
                  <c:v>5.7949999999999999</c:v>
                </c:pt>
                <c:pt idx="5">
                  <c:v>4.7824</c:v>
                </c:pt>
                <c:pt idx="6">
                  <c:v>4.0015999999999998</c:v>
                </c:pt>
                <c:pt idx="7">
                  <c:v>4.6726000000000001</c:v>
                </c:pt>
                <c:pt idx="8">
                  <c:v>5.5632000000000001</c:v>
                </c:pt>
                <c:pt idx="9">
                  <c:v>3.6966000000000001</c:v>
                </c:pt>
                <c:pt idx="10">
                  <c:v>5.6120000000000001</c:v>
                </c:pt>
                <c:pt idx="11">
                  <c:v>6.4903999999999993</c:v>
                </c:pt>
                <c:pt idx="12">
                  <c:v>5.2460000000000004</c:v>
                </c:pt>
                <c:pt idx="13">
                  <c:v>5.2459999999999996</c:v>
                </c:pt>
                <c:pt idx="14">
                  <c:v>4.0735799999999998</c:v>
                </c:pt>
                <c:pt idx="15">
                  <c:v>6.0511999999999997</c:v>
                </c:pt>
                <c:pt idx="16">
                  <c:v>5.6364000000000001</c:v>
                </c:pt>
                <c:pt idx="17">
                  <c:v>5.5998000000000001</c:v>
                </c:pt>
                <c:pt idx="18">
                  <c:v>5.5046400000000002</c:v>
                </c:pt>
                <c:pt idx="19">
                  <c:v>2.6230000000000002</c:v>
                </c:pt>
                <c:pt idx="20">
                  <c:v>4.2943999999999996</c:v>
                </c:pt>
                <c:pt idx="21">
                  <c:v>3.8795999999999999</c:v>
                </c:pt>
                <c:pt idx="22">
                  <c:v>5.3192000000000004</c:v>
                </c:pt>
                <c:pt idx="23">
                  <c:v>4.4608080000000001</c:v>
                </c:pt>
                <c:pt idx="24">
                  <c:v>3.8808199999999999</c:v>
                </c:pt>
                <c:pt idx="25">
                  <c:v>3.7210000000000001</c:v>
                </c:pt>
                <c:pt idx="26">
                  <c:v>4.4407999999999994</c:v>
                </c:pt>
                <c:pt idx="27">
                  <c:v>5.72302</c:v>
                </c:pt>
                <c:pt idx="28">
                  <c:v>4.5200999999999993</c:v>
                </c:pt>
                <c:pt idx="29">
                  <c:v>5.7949999999999999</c:v>
                </c:pt>
                <c:pt idx="30">
                  <c:v>2.7938000000000001</c:v>
                </c:pt>
                <c:pt idx="31">
                  <c:v>6.8807999999999998</c:v>
                </c:pt>
                <c:pt idx="32">
                  <c:v>4.2333999999999996</c:v>
                </c:pt>
                <c:pt idx="33">
                  <c:v>3.4916400000000003</c:v>
                </c:pt>
                <c:pt idx="34">
                  <c:v>2.5412599999999999</c:v>
                </c:pt>
                <c:pt idx="35">
                  <c:v>4.7092000000000001</c:v>
                </c:pt>
                <c:pt idx="36">
                  <c:v>4.6347799999999992</c:v>
                </c:pt>
                <c:pt idx="37">
                  <c:v>4.1723999999999997</c:v>
                </c:pt>
                <c:pt idx="38">
                  <c:v>6.0755999999999997</c:v>
                </c:pt>
                <c:pt idx="39">
                  <c:v>4.2443799999999996</c:v>
                </c:pt>
                <c:pt idx="40">
                  <c:v>3.9283999999999999</c:v>
                </c:pt>
                <c:pt idx="41">
                  <c:v>3.9893999999999998</c:v>
                </c:pt>
                <c:pt idx="42">
                  <c:v>5.3314000000000004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6-46AA-A175-FA86E340C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534488"/>
        <c:axId val="344534880"/>
      </c:barChart>
      <c:catAx>
        <c:axId val="344534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4534880"/>
        <c:crosses val="autoZero"/>
        <c:auto val="1"/>
        <c:lblAlgn val="ctr"/>
        <c:lblOffset val="100"/>
        <c:noMultiLvlLbl val="0"/>
      </c:catAx>
      <c:valAx>
        <c:axId val="34453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534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152400</xdr:colOff>
      <xdr:row>5</xdr:row>
      <xdr:rowOff>152400</xdr:rowOff>
    </xdr:from>
    <xdr:to>
      <xdr:col>55</xdr:col>
      <xdr:colOff>371475</xdr:colOff>
      <xdr:row>22</xdr:row>
      <xdr:rowOff>142881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0.51194</cdr:x>
      <cdr:y>0.53097</cdr:y>
    </cdr:from>
    <cdr:to>
      <cdr:x>0.60363</cdr:x>
      <cdr:y>0.81416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05400" y="17145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t-E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314326</xdr:colOff>
      <xdr:row>7</xdr:row>
      <xdr:rowOff>0</xdr:rowOff>
    </xdr:from>
    <xdr:to>
      <xdr:col>58</xdr:col>
      <xdr:colOff>428625</xdr:colOff>
      <xdr:row>32</xdr:row>
      <xdr:rowOff>133350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4</xdr:row>
      <xdr:rowOff>161925</xdr:rowOff>
    </xdr:from>
    <xdr:to>
      <xdr:col>59</xdr:col>
      <xdr:colOff>142875</xdr:colOff>
      <xdr:row>31</xdr:row>
      <xdr:rowOff>142875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266701</xdr:colOff>
      <xdr:row>5</xdr:row>
      <xdr:rowOff>161923</xdr:rowOff>
    </xdr:from>
    <xdr:to>
      <xdr:col>56</xdr:col>
      <xdr:colOff>1</xdr:colOff>
      <xdr:row>28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380999</xdr:colOff>
      <xdr:row>3</xdr:row>
      <xdr:rowOff>171456</xdr:rowOff>
    </xdr:from>
    <xdr:to>
      <xdr:col>73</xdr:col>
      <xdr:colOff>152400</xdr:colOff>
      <xdr:row>32</xdr:row>
      <xdr:rowOff>133350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0" sqref="B10"/>
    </sheetView>
  </sheetViews>
  <sheetFormatPr defaultRowHeight="15" x14ac:dyDescent="0.25"/>
  <cols>
    <col min="1" max="1" width="25.42578125" style="4" customWidth="1"/>
    <col min="2" max="2" width="14.85546875" style="4" customWidth="1"/>
    <col min="3" max="3" width="13" style="4" hidden="1" customWidth="1"/>
    <col min="4" max="4" width="9.7109375" customWidth="1"/>
    <col min="5" max="5" width="11.5703125" customWidth="1"/>
    <col min="6" max="6" width="13.5703125" customWidth="1"/>
    <col min="7" max="8" width="16.42578125" customWidth="1"/>
    <col min="9" max="16" width="9.140625" customWidth="1"/>
    <col min="17" max="31" width="9.140625" style="4"/>
  </cols>
  <sheetData>
    <row r="1" spans="1:31" x14ac:dyDescent="0.25">
      <c r="I1" s="78" t="s">
        <v>88</v>
      </c>
      <c r="J1" s="78"/>
      <c r="K1" s="78"/>
      <c r="L1" s="78"/>
      <c r="M1" s="78"/>
      <c r="N1" s="78"/>
      <c r="O1" s="78"/>
      <c r="P1" s="78"/>
    </row>
    <row r="2" spans="1:31" x14ac:dyDescent="0.25">
      <c r="A2" s="2"/>
      <c r="B2" s="22" t="s">
        <v>4</v>
      </c>
      <c r="C2" s="20" t="s">
        <v>5</v>
      </c>
      <c r="D2" s="81" t="s">
        <v>6</v>
      </c>
      <c r="E2" s="82"/>
      <c r="F2" s="81" t="s">
        <v>7</v>
      </c>
      <c r="G2" s="82"/>
      <c r="H2" s="26"/>
      <c r="I2" s="25" t="s">
        <v>8</v>
      </c>
      <c r="J2" s="27"/>
      <c r="K2" s="25" t="s">
        <v>9</v>
      </c>
      <c r="L2" s="27"/>
      <c r="M2" s="25" t="s">
        <v>10</v>
      </c>
      <c r="N2" s="27"/>
      <c r="O2" s="25" t="s">
        <v>11</v>
      </c>
      <c r="P2" s="27"/>
    </row>
    <row r="3" spans="1:31" ht="21" x14ac:dyDescent="0.35">
      <c r="A3" s="3"/>
      <c r="B3" s="46">
        <v>2024</v>
      </c>
      <c r="C3" s="21">
        <v>2014</v>
      </c>
      <c r="D3" s="31" t="s">
        <v>18</v>
      </c>
      <c r="E3" s="31" t="s">
        <v>19</v>
      </c>
      <c r="F3" s="7" t="s">
        <v>18</v>
      </c>
      <c r="G3" s="7" t="s">
        <v>21</v>
      </c>
      <c r="H3" s="7" t="s">
        <v>74</v>
      </c>
      <c r="I3" s="31" t="s">
        <v>18</v>
      </c>
      <c r="J3" s="31" t="s">
        <v>19</v>
      </c>
      <c r="K3" s="31" t="s">
        <v>18</v>
      </c>
      <c r="L3" s="31" t="s">
        <v>19</v>
      </c>
      <c r="M3" s="31" t="s">
        <v>18</v>
      </c>
      <c r="N3" s="31" t="s">
        <v>19</v>
      </c>
      <c r="O3" s="31" t="s">
        <v>18</v>
      </c>
      <c r="P3" s="31" t="s">
        <v>19</v>
      </c>
    </row>
    <row r="4" spans="1:31" x14ac:dyDescent="0.25">
      <c r="A4" s="53" t="s">
        <v>53</v>
      </c>
      <c r="B4" s="66">
        <v>4089.4380000000001</v>
      </c>
      <c r="C4" s="33">
        <v>1662.13</v>
      </c>
      <c r="D4" s="35">
        <v>858.46199999999999</v>
      </c>
      <c r="E4" s="35">
        <v>174.96199999999999</v>
      </c>
      <c r="F4" s="35">
        <v>793.20100000000002</v>
      </c>
      <c r="G4" s="35">
        <v>172.09200000000001</v>
      </c>
      <c r="H4" s="43"/>
      <c r="I4" s="35">
        <v>1.782</v>
      </c>
      <c r="J4" s="35">
        <v>1.782</v>
      </c>
      <c r="K4" s="35">
        <v>2.5249999999999999</v>
      </c>
      <c r="L4" s="35">
        <v>2.5249999999999999</v>
      </c>
      <c r="M4" s="56">
        <f>I4*1.22</f>
        <v>2.1740400000000002</v>
      </c>
      <c r="N4" s="56">
        <f t="shared" ref="N4:P18" si="0">J4*1.22</f>
        <v>2.1740400000000002</v>
      </c>
      <c r="O4" s="56">
        <f t="shared" si="0"/>
        <v>3.0804999999999998</v>
      </c>
      <c r="P4" s="56">
        <f t="shared" si="0"/>
        <v>3.0804999999999998</v>
      </c>
    </row>
    <row r="5" spans="1:31" s="15" customFormat="1" x14ac:dyDescent="0.25">
      <c r="A5" s="53" t="s">
        <v>85</v>
      </c>
      <c r="B5" s="67">
        <v>406.15499999999997</v>
      </c>
      <c r="C5" s="51">
        <v>233.28800000000001</v>
      </c>
      <c r="D5" s="51">
        <v>207.98599999999999</v>
      </c>
      <c r="E5" s="51"/>
      <c r="F5" s="51">
        <v>202.70099999999999</v>
      </c>
      <c r="G5" s="51"/>
      <c r="H5" s="64"/>
      <c r="I5" s="38">
        <v>0.91</v>
      </c>
      <c r="J5" s="38"/>
      <c r="K5" s="38">
        <v>1.07</v>
      </c>
      <c r="L5" s="79"/>
      <c r="M5" s="80">
        <f t="shared" ref="M5:M45" si="1">I5*1.22</f>
        <v>1.1102000000000001</v>
      </c>
      <c r="N5" s="39"/>
      <c r="O5" s="80">
        <f t="shared" si="0"/>
        <v>1.3054000000000001</v>
      </c>
      <c r="P5" s="39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25">
      <c r="A6" s="53" t="s">
        <v>78</v>
      </c>
      <c r="B6" s="66">
        <v>1941.5619999999999</v>
      </c>
      <c r="C6" s="33">
        <v>1187.9110000000001</v>
      </c>
      <c r="D6" s="33">
        <v>415.99</v>
      </c>
      <c r="E6" s="33">
        <v>177.40100000000001</v>
      </c>
      <c r="F6" s="33">
        <v>401.13200000000001</v>
      </c>
      <c r="G6" s="33">
        <v>170.535</v>
      </c>
      <c r="H6" s="65"/>
      <c r="I6" s="33">
        <v>1.407</v>
      </c>
      <c r="J6" s="33">
        <v>1.407</v>
      </c>
      <c r="K6" s="33">
        <v>1.9690000000000001</v>
      </c>
      <c r="L6" s="33">
        <v>1.9690000000000001</v>
      </c>
      <c r="M6" s="56">
        <f t="shared" si="1"/>
        <v>1.71654</v>
      </c>
      <c r="N6" s="56">
        <f t="shared" ref="N6:N45" si="2">J6*1.22</f>
        <v>1.71654</v>
      </c>
      <c r="O6" s="56">
        <f t="shared" si="0"/>
        <v>2.40218</v>
      </c>
      <c r="P6" s="56">
        <f t="shared" ref="P6:P45" si="3">L6*1.22</f>
        <v>2.40218</v>
      </c>
    </row>
    <row r="7" spans="1:31" x14ac:dyDescent="0.25">
      <c r="A7" s="53" t="s">
        <v>27</v>
      </c>
      <c r="B7" s="66">
        <v>236.053</v>
      </c>
      <c r="C7" s="33">
        <v>1187.9110000000001</v>
      </c>
      <c r="D7" s="33">
        <v>66.804000000000002</v>
      </c>
      <c r="E7" s="33">
        <v>9.4</v>
      </c>
      <c r="F7" s="33">
        <v>36.688000000000002</v>
      </c>
      <c r="G7" s="33">
        <v>8.1999999999999993</v>
      </c>
      <c r="H7" s="65"/>
      <c r="I7" s="33">
        <v>1.53</v>
      </c>
      <c r="J7" s="33">
        <v>1.53</v>
      </c>
      <c r="K7" s="33">
        <v>3.22</v>
      </c>
      <c r="L7" s="33">
        <v>3.22</v>
      </c>
      <c r="M7" s="56">
        <f t="shared" si="1"/>
        <v>1.8666</v>
      </c>
      <c r="N7" s="56">
        <f t="shared" si="2"/>
        <v>1.8666</v>
      </c>
      <c r="O7" s="56">
        <f t="shared" si="0"/>
        <v>3.9284000000000003</v>
      </c>
      <c r="P7" s="56">
        <f t="shared" si="3"/>
        <v>3.9284000000000003</v>
      </c>
    </row>
    <row r="8" spans="1:31" x14ac:dyDescent="0.25">
      <c r="A8" s="53" t="s">
        <v>56</v>
      </c>
      <c r="B8" s="66">
        <v>1114.5319999999999</v>
      </c>
      <c r="C8" s="33">
        <v>5332.19</v>
      </c>
      <c r="D8" s="33">
        <v>197.929</v>
      </c>
      <c r="E8" s="33">
        <v>63.320999999999998</v>
      </c>
      <c r="F8" s="33">
        <v>187.83199999999999</v>
      </c>
      <c r="G8" s="33">
        <v>100.59699999999999</v>
      </c>
      <c r="H8" s="65">
        <v>26.684000000000001</v>
      </c>
      <c r="I8" s="32">
        <v>1.47</v>
      </c>
      <c r="J8" s="32">
        <v>1.47</v>
      </c>
      <c r="K8" s="32">
        <v>2.4500000000000002</v>
      </c>
      <c r="L8" s="32">
        <v>2.4500000000000002</v>
      </c>
      <c r="M8" s="56">
        <f t="shared" si="1"/>
        <v>1.7933999999999999</v>
      </c>
      <c r="N8" s="56">
        <f t="shared" si="2"/>
        <v>1.7933999999999999</v>
      </c>
      <c r="O8" s="56">
        <f t="shared" si="0"/>
        <v>2.9890000000000003</v>
      </c>
      <c r="P8" s="56">
        <f t="shared" si="3"/>
        <v>2.9890000000000003</v>
      </c>
    </row>
    <row r="9" spans="1:31" s="23" customFormat="1" x14ac:dyDescent="0.25">
      <c r="A9" s="53" t="s">
        <v>55</v>
      </c>
      <c r="B9" s="68">
        <v>8902.3580000000002</v>
      </c>
      <c r="C9" s="60">
        <v>436.286</v>
      </c>
      <c r="D9" s="60">
        <v>1724.91</v>
      </c>
      <c r="E9" s="60">
        <v>406.12700000000001</v>
      </c>
      <c r="F9" s="60">
        <v>1619.3720000000001</v>
      </c>
      <c r="G9" s="60">
        <v>2315.2370000000001</v>
      </c>
      <c r="H9" s="65"/>
      <c r="I9" s="49">
        <v>1.64</v>
      </c>
      <c r="J9" s="49">
        <v>1.64</v>
      </c>
      <c r="K9" s="49">
        <v>1.64</v>
      </c>
      <c r="L9" s="49">
        <v>1.64</v>
      </c>
      <c r="M9" s="56">
        <f t="shared" si="1"/>
        <v>2.0007999999999999</v>
      </c>
      <c r="N9" s="56">
        <f t="shared" si="2"/>
        <v>2.0007999999999999</v>
      </c>
      <c r="O9" s="56">
        <f t="shared" si="0"/>
        <v>2.0007999999999999</v>
      </c>
      <c r="P9" s="56">
        <f t="shared" si="3"/>
        <v>2.0007999999999999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4" customFormat="1" x14ac:dyDescent="0.25">
      <c r="A10" s="53" t="s">
        <v>28</v>
      </c>
      <c r="B10" s="67">
        <v>362.12900000000002</v>
      </c>
      <c r="C10" s="51">
        <v>225.67</v>
      </c>
      <c r="D10" s="51">
        <v>77.837000000000003</v>
      </c>
      <c r="E10" s="51">
        <v>26.59</v>
      </c>
      <c r="F10" s="51">
        <v>75.622</v>
      </c>
      <c r="G10" s="51">
        <v>14.743</v>
      </c>
      <c r="H10" s="64"/>
      <c r="I10" s="38">
        <v>1.1399999999999999</v>
      </c>
      <c r="J10" s="38">
        <v>1.1399999999999999</v>
      </c>
      <c r="K10" s="38">
        <v>2.69</v>
      </c>
      <c r="L10" s="38">
        <v>2.69</v>
      </c>
      <c r="M10" s="80">
        <f t="shared" si="1"/>
        <v>1.3907999999999998</v>
      </c>
      <c r="N10" s="80">
        <f t="shared" si="2"/>
        <v>1.3907999999999998</v>
      </c>
      <c r="O10" s="80">
        <f t="shared" si="0"/>
        <v>3.2818000000000001</v>
      </c>
      <c r="P10" s="80">
        <f t="shared" si="3"/>
        <v>3.2818000000000001</v>
      </c>
    </row>
    <row r="11" spans="1:31" x14ac:dyDescent="0.25">
      <c r="A11" s="53" t="s">
        <v>69</v>
      </c>
      <c r="B11" s="66">
        <v>481.63900000000001</v>
      </c>
      <c r="C11" s="33">
        <v>335.61399999999998</v>
      </c>
      <c r="D11" s="33">
        <v>81.995000000000005</v>
      </c>
      <c r="E11" s="33">
        <v>18.832000000000001</v>
      </c>
      <c r="F11" s="33">
        <v>80.539000000000001</v>
      </c>
      <c r="G11" s="33">
        <v>49.337000000000003</v>
      </c>
      <c r="H11" s="65">
        <v>20.09</v>
      </c>
      <c r="I11" s="32">
        <v>2.16</v>
      </c>
      <c r="J11" s="32">
        <v>2.16</v>
      </c>
      <c r="K11" s="32">
        <v>2.4</v>
      </c>
      <c r="L11" s="32">
        <v>2.4</v>
      </c>
      <c r="M11" s="56">
        <f t="shared" si="1"/>
        <v>2.6352000000000002</v>
      </c>
      <c r="N11" s="56">
        <f t="shared" si="2"/>
        <v>2.6352000000000002</v>
      </c>
      <c r="O11" s="56">
        <f t="shared" si="0"/>
        <v>2.9279999999999999</v>
      </c>
      <c r="P11" s="56">
        <f t="shared" si="3"/>
        <v>2.9279999999999999</v>
      </c>
    </row>
    <row r="12" spans="1:31" s="23" customFormat="1" x14ac:dyDescent="0.25">
      <c r="A12" s="53" t="s">
        <v>30</v>
      </c>
      <c r="B12" s="66">
        <v>1528.3009999999999</v>
      </c>
      <c r="C12" s="33"/>
      <c r="D12" s="33">
        <v>324.04399999999998</v>
      </c>
      <c r="E12" s="33">
        <v>109.91</v>
      </c>
      <c r="F12" s="33">
        <v>317.83100000000002</v>
      </c>
      <c r="G12" s="33">
        <v>164.00899999999999</v>
      </c>
      <c r="H12" s="65">
        <v>3.0790000000000002</v>
      </c>
      <c r="I12" s="32">
        <v>1.24</v>
      </c>
      <c r="J12" s="32">
        <v>1.24</v>
      </c>
      <c r="K12" s="32">
        <v>1.79</v>
      </c>
      <c r="L12" s="32">
        <v>1.79</v>
      </c>
      <c r="M12" s="56">
        <f t="shared" si="1"/>
        <v>1.5127999999999999</v>
      </c>
      <c r="N12" s="56">
        <f t="shared" si="2"/>
        <v>1.5127999999999999</v>
      </c>
      <c r="O12" s="56">
        <f t="shared" si="0"/>
        <v>2.1838000000000002</v>
      </c>
      <c r="P12" s="56">
        <f t="shared" si="3"/>
        <v>2.1838000000000002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25">
      <c r="A13" s="53" t="s">
        <v>31</v>
      </c>
      <c r="B13" s="67">
        <v>902.79399999999998</v>
      </c>
      <c r="C13" s="51">
        <v>838.03800000000001</v>
      </c>
      <c r="D13" s="51">
        <v>233.554</v>
      </c>
      <c r="E13" s="51">
        <v>42.063000000000002</v>
      </c>
      <c r="F13" s="51">
        <v>230.08</v>
      </c>
      <c r="G13" s="51">
        <v>36.491999999999997</v>
      </c>
      <c r="H13" s="64"/>
      <c r="I13" s="38">
        <v>1.32</v>
      </c>
      <c r="J13" s="38">
        <v>1.83</v>
      </c>
      <c r="K13" s="39">
        <v>1.81</v>
      </c>
      <c r="L13" s="38">
        <v>2.77</v>
      </c>
      <c r="M13" s="80">
        <f t="shared" si="1"/>
        <v>1.6104000000000001</v>
      </c>
      <c r="N13" s="80">
        <f t="shared" si="2"/>
        <v>2.2326000000000001</v>
      </c>
      <c r="O13" s="80">
        <f t="shared" si="0"/>
        <v>2.2082000000000002</v>
      </c>
      <c r="P13" s="80">
        <f t="shared" si="3"/>
        <v>3.3794</v>
      </c>
    </row>
    <row r="14" spans="1:31" s="15" customFormat="1" x14ac:dyDescent="0.25">
      <c r="A14" s="53" t="s">
        <v>32</v>
      </c>
      <c r="B14" s="66">
        <v>1214.72</v>
      </c>
      <c r="C14" s="33">
        <v>402.20400000000001</v>
      </c>
      <c r="D14" s="33">
        <v>168.93199999999999</v>
      </c>
      <c r="E14" s="33">
        <v>67.134</v>
      </c>
      <c r="F14" s="33">
        <v>162.953</v>
      </c>
      <c r="G14" s="33">
        <v>74.572999999999993</v>
      </c>
      <c r="H14" s="65"/>
      <c r="I14" s="32">
        <v>1.7</v>
      </c>
      <c r="J14" s="32">
        <v>1.84</v>
      </c>
      <c r="K14" s="32">
        <v>3.22</v>
      </c>
      <c r="L14" s="32">
        <v>3.48</v>
      </c>
      <c r="M14" s="56">
        <f t="shared" si="1"/>
        <v>2.0739999999999998</v>
      </c>
      <c r="N14" s="56">
        <f t="shared" si="2"/>
        <v>2.2448000000000001</v>
      </c>
      <c r="O14" s="56">
        <f t="shared" si="0"/>
        <v>3.9284000000000003</v>
      </c>
      <c r="P14" s="56">
        <f t="shared" si="3"/>
        <v>4.2455999999999996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23" customFormat="1" x14ac:dyDescent="0.25">
      <c r="A15" s="53" t="s">
        <v>33</v>
      </c>
      <c r="B15" s="66">
        <v>649.01199999999994</v>
      </c>
      <c r="C15" s="33">
        <v>375.63499999999999</v>
      </c>
      <c r="D15" s="33">
        <v>125.82899999999999</v>
      </c>
      <c r="E15" s="33">
        <v>35.646999999999998</v>
      </c>
      <c r="F15" s="33">
        <v>121.471</v>
      </c>
      <c r="G15" s="33">
        <v>28.303000000000001</v>
      </c>
      <c r="H15" s="65"/>
      <c r="I15" s="32">
        <v>1.55</v>
      </c>
      <c r="J15" s="32">
        <v>1.55</v>
      </c>
      <c r="K15" s="32">
        <v>2.75</v>
      </c>
      <c r="L15" s="32">
        <v>2.75</v>
      </c>
      <c r="M15" s="56">
        <f t="shared" si="1"/>
        <v>1.891</v>
      </c>
      <c r="N15" s="56">
        <f t="shared" si="2"/>
        <v>1.891</v>
      </c>
      <c r="O15" s="56">
        <f t="shared" si="0"/>
        <v>3.355</v>
      </c>
      <c r="P15" s="56">
        <f t="shared" si="3"/>
        <v>3.355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15" customFormat="1" x14ac:dyDescent="0.25">
      <c r="A16" s="57" t="s">
        <v>76</v>
      </c>
      <c r="B16" s="67">
        <v>3804.57</v>
      </c>
      <c r="C16" s="51">
        <v>374.93400000000003</v>
      </c>
      <c r="D16" s="51">
        <v>461.03800000000001</v>
      </c>
      <c r="E16" s="51">
        <v>282.488</v>
      </c>
      <c r="F16" s="51">
        <v>452.40800000000002</v>
      </c>
      <c r="G16" s="51">
        <v>378.35300000000001</v>
      </c>
      <c r="H16" s="64"/>
      <c r="I16" s="38">
        <v>1.34</v>
      </c>
      <c r="J16" s="38">
        <v>1.38</v>
      </c>
      <c r="K16" s="38">
        <v>2.79</v>
      </c>
      <c r="L16" s="38">
        <v>2.92</v>
      </c>
      <c r="M16" s="80">
        <f t="shared" si="1"/>
        <v>1.6348</v>
      </c>
      <c r="N16" s="80">
        <f t="shared" si="2"/>
        <v>1.6835999999999998</v>
      </c>
      <c r="O16" s="80">
        <f t="shared" si="0"/>
        <v>3.4037999999999999</v>
      </c>
      <c r="P16" s="80">
        <f t="shared" si="3"/>
        <v>3.5623999999999998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41" customFormat="1" x14ac:dyDescent="0.25">
      <c r="A17" s="53" t="s">
        <v>77</v>
      </c>
      <c r="B17" s="69">
        <v>554.49800000000005</v>
      </c>
      <c r="C17" s="50">
        <v>2195.241</v>
      </c>
      <c r="D17" s="61">
        <v>120.751</v>
      </c>
      <c r="E17" s="61">
        <v>55.567</v>
      </c>
      <c r="F17" s="61">
        <v>115.093</v>
      </c>
      <c r="G17" s="61">
        <v>46.286000000000001</v>
      </c>
      <c r="H17" s="70"/>
      <c r="I17" s="50">
        <v>1.5009999999999999</v>
      </c>
      <c r="J17" s="50">
        <v>1.548</v>
      </c>
      <c r="K17" s="50">
        <v>1.776</v>
      </c>
      <c r="L17" s="50">
        <v>1.7909999999999999</v>
      </c>
      <c r="M17" s="56">
        <f t="shared" si="1"/>
        <v>1.8312199999999998</v>
      </c>
      <c r="N17" s="56">
        <f t="shared" si="2"/>
        <v>1.88856</v>
      </c>
      <c r="O17" s="56">
        <f t="shared" si="0"/>
        <v>2.1667200000000002</v>
      </c>
      <c r="P17" s="56">
        <f t="shared" si="3"/>
        <v>2.1850199999999997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1:31" s="4" customFormat="1" x14ac:dyDescent="0.25">
      <c r="A18" s="53" t="s">
        <v>59</v>
      </c>
      <c r="B18" s="71">
        <v>1863.28</v>
      </c>
      <c r="C18" s="66" t="e">
        <f>#REF!+#REF!+#REF!+#REF!+#REF!+#REF!+#REF!+#REF!+#REF!+#REF!+#REF!+#REF!</f>
        <v>#REF!</v>
      </c>
      <c r="D18" s="62">
        <v>322.40899999999999</v>
      </c>
      <c r="E18" s="62">
        <v>78.900999999999996</v>
      </c>
      <c r="F18" s="62">
        <v>291.17200000000003</v>
      </c>
      <c r="G18" s="62">
        <v>57.261000000000003</v>
      </c>
      <c r="H18" s="65"/>
      <c r="I18" s="32">
        <v>1.907</v>
      </c>
      <c r="J18" s="32">
        <v>2.093</v>
      </c>
      <c r="K18" s="32">
        <v>2.67</v>
      </c>
      <c r="L18" s="32">
        <v>2.867</v>
      </c>
      <c r="M18" s="56">
        <f t="shared" si="1"/>
        <v>2.3265400000000001</v>
      </c>
      <c r="N18" s="56">
        <f t="shared" si="2"/>
        <v>2.5534599999999998</v>
      </c>
      <c r="O18" s="56">
        <f t="shared" si="0"/>
        <v>3.2573999999999996</v>
      </c>
      <c r="P18" s="56">
        <f t="shared" si="3"/>
        <v>3.4977399999999998</v>
      </c>
    </row>
    <row r="19" spans="1:31" x14ac:dyDescent="0.25">
      <c r="A19" s="53" t="s">
        <v>70</v>
      </c>
      <c r="B19" s="67">
        <v>1534.4559999999999</v>
      </c>
      <c r="C19" s="51">
        <v>607.24099999999999</v>
      </c>
      <c r="D19" s="51">
        <v>244.608</v>
      </c>
      <c r="E19" s="51">
        <v>195.494</v>
      </c>
      <c r="F19" s="51">
        <v>210.89099999999999</v>
      </c>
      <c r="G19" s="51">
        <v>121.313</v>
      </c>
      <c r="H19" s="64"/>
      <c r="I19" s="38">
        <v>1.32</v>
      </c>
      <c r="J19" s="38">
        <v>1.97</v>
      </c>
      <c r="K19" s="38">
        <v>2.06</v>
      </c>
      <c r="L19" s="38">
        <v>2.65</v>
      </c>
      <c r="M19" s="80">
        <f t="shared" si="1"/>
        <v>1.6104000000000001</v>
      </c>
      <c r="N19" s="80">
        <f t="shared" si="2"/>
        <v>2.4034</v>
      </c>
      <c r="O19" s="80">
        <f t="shared" ref="O19:O45" si="4">K19*1.22</f>
        <v>2.5131999999999999</v>
      </c>
      <c r="P19" s="80">
        <f t="shared" si="3"/>
        <v>3.2329999999999997</v>
      </c>
    </row>
    <row r="20" spans="1:31" x14ac:dyDescent="0.25">
      <c r="A20" s="53" t="s">
        <v>68</v>
      </c>
      <c r="B20" s="66">
        <v>738.495</v>
      </c>
      <c r="C20" s="33">
        <v>607.24099999999999</v>
      </c>
      <c r="D20" s="33">
        <v>132.017</v>
      </c>
      <c r="E20" s="33">
        <v>34.645000000000003</v>
      </c>
      <c r="F20" s="33">
        <v>123.14100000000001</v>
      </c>
      <c r="G20" s="33">
        <v>35.164999999999999</v>
      </c>
      <c r="H20" s="65"/>
      <c r="I20" s="32">
        <v>1.42</v>
      </c>
      <c r="J20" s="32">
        <v>1.42</v>
      </c>
      <c r="K20" s="32">
        <v>3.17</v>
      </c>
      <c r="L20" s="32">
        <v>3.17</v>
      </c>
      <c r="M20" s="56">
        <f t="shared" si="1"/>
        <v>1.7323999999999999</v>
      </c>
      <c r="N20" s="56">
        <f t="shared" si="2"/>
        <v>1.7323999999999999</v>
      </c>
      <c r="O20" s="56">
        <f t="shared" si="4"/>
        <v>3.8673999999999999</v>
      </c>
      <c r="P20" s="56">
        <f t="shared" si="3"/>
        <v>3.8673999999999999</v>
      </c>
    </row>
    <row r="21" spans="1:31" s="23" customFormat="1" x14ac:dyDescent="0.25">
      <c r="A21" s="53" t="s">
        <v>35</v>
      </c>
      <c r="B21" s="66">
        <v>1150.971</v>
      </c>
      <c r="C21" s="33">
        <v>1084.577</v>
      </c>
      <c r="D21" s="33">
        <v>200.36199999999999</v>
      </c>
      <c r="E21" s="33">
        <v>57.637999999999998</v>
      </c>
      <c r="F21" s="33">
        <v>189.59</v>
      </c>
      <c r="G21" s="33">
        <v>63.186</v>
      </c>
      <c r="H21" s="65"/>
      <c r="I21" s="32">
        <v>2.028</v>
      </c>
      <c r="J21" s="32">
        <v>2.028</v>
      </c>
      <c r="K21" s="32">
        <v>2.484</v>
      </c>
      <c r="L21" s="32">
        <v>2.484</v>
      </c>
      <c r="M21" s="56">
        <f t="shared" si="1"/>
        <v>2.4741599999999999</v>
      </c>
      <c r="N21" s="56">
        <f t="shared" si="2"/>
        <v>2.4741599999999999</v>
      </c>
      <c r="O21" s="56">
        <f t="shared" si="4"/>
        <v>3.0304799999999998</v>
      </c>
      <c r="P21" s="56">
        <f t="shared" si="3"/>
        <v>3.0304799999999998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x14ac:dyDescent="0.25">
      <c r="A22" s="53" t="s">
        <v>71</v>
      </c>
      <c r="B22" s="67">
        <v>5904.3490000000002</v>
      </c>
      <c r="C22" s="51">
        <v>4612.1769999999997</v>
      </c>
      <c r="D22" s="51">
        <v>1998.346</v>
      </c>
      <c r="E22" s="51">
        <v>389.108</v>
      </c>
      <c r="F22" s="51">
        <v>1988.5630000000001</v>
      </c>
      <c r="G22" s="51">
        <v>437.14699999999999</v>
      </c>
      <c r="H22" s="64">
        <v>1062.412</v>
      </c>
      <c r="I22" s="38">
        <v>1.03</v>
      </c>
      <c r="J22" s="38">
        <v>1.03</v>
      </c>
      <c r="K22" s="38">
        <v>1.1200000000000001</v>
      </c>
      <c r="L22" s="38">
        <v>1.1200000000000001</v>
      </c>
      <c r="M22" s="80">
        <f t="shared" si="1"/>
        <v>1.2565999999999999</v>
      </c>
      <c r="N22" s="80">
        <f t="shared" si="2"/>
        <v>1.2565999999999999</v>
      </c>
      <c r="O22" s="80">
        <f t="shared" si="4"/>
        <v>1.3664000000000001</v>
      </c>
      <c r="P22" s="80">
        <f t="shared" si="3"/>
        <v>1.3664000000000001</v>
      </c>
    </row>
    <row r="23" spans="1:31" x14ac:dyDescent="0.25">
      <c r="A23" s="53" t="s">
        <v>72</v>
      </c>
      <c r="B23" s="66">
        <v>464.81599999999997</v>
      </c>
      <c r="C23" s="33">
        <v>625.38900000000001</v>
      </c>
      <c r="D23" s="33">
        <v>80.180000000000007</v>
      </c>
      <c r="E23" s="33">
        <v>38.237000000000002</v>
      </c>
      <c r="F23" s="33">
        <v>76.873999999999995</v>
      </c>
      <c r="G23" s="33">
        <v>67.204999999999998</v>
      </c>
      <c r="H23" s="65"/>
      <c r="I23" s="32">
        <v>1.65</v>
      </c>
      <c r="J23" s="32">
        <v>1.65</v>
      </c>
      <c r="K23" s="32">
        <v>1.87</v>
      </c>
      <c r="L23" s="32">
        <v>1.87</v>
      </c>
      <c r="M23" s="56">
        <f t="shared" si="1"/>
        <v>2.0129999999999999</v>
      </c>
      <c r="N23" s="56">
        <f t="shared" si="2"/>
        <v>2.0129999999999999</v>
      </c>
      <c r="O23" s="56">
        <f t="shared" si="4"/>
        <v>2.2814000000000001</v>
      </c>
      <c r="P23" s="56">
        <f t="shared" si="3"/>
        <v>2.2814000000000001</v>
      </c>
    </row>
    <row r="24" spans="1:31" s="15" customFormat="1" x14ac:dyDescent="0.25">
      <c r="A24" s="53" t="s">
        <v>79</v>
      </c>
      <c r="B24" s="66">
        <v>3177.9859999999999</v>
      </c>
      <c r="C24" s="33">
        <v>811.77800000000002</v>
      </c>
      <c r="D24" s="33">
        <v>295.96499999999997</v>
      </c>
      <c r="E24" s="33">
        <v>590.13900000000001</v>
      </c>
      <c r="F24" s="33">
        <v>287.05500000000001</v>
      </c>
      <c r="G24" s="33">
        <v>657.54899999999998</v>
      </c>
      <c r="H24" s="65"/>
      <c r="I24" s="32">
        <v>1.01</v>
      </c>
      <c r="J24" s="32">
        <v>1.01</v>
      </c>
      <c r="K24" s="32">
        <v>2.17</v>
      </c>
      <c r="L24" s="32">
        <v>2.17</v>
      </c>
      <c r="M24" s="56">
        <f t="shared" si="1"/>
        <v>1.2322</v>
      </c>
      <c r="N24" s="56">
        <f t="shared" si="2"/>
        <v>1.2322</v>
      </c>
      <c r="O24" s="56">
        <f t="shared" si="4"/>
        <v>2.6473999999999998</v>
      </c>
      <c r="P24" s="56">
        <f t="shared" si="3"/>
        <v>2.6473999999999998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23" customFormat="1" x14ac:dyDescent="0.25">
      <c r="A25" s="53" t="s">
        <v>83</v>
      </c>
      <c r="B25" s="67">
        <v>955.18399999999997</v>
      </c>
      <c r="C25" s="51">
        <v>1682.942</v>
      </c>
      <c r="D25" s="51">
        <v>146.94999999999999</v>
      </c>
      <c r="E25" s="51">
        <v>54.765000000000001</v>
      </c>
      <c r="F25" s="51">
        <v>153.471</v>
      </c>
      <c r="G25" s="51">
        <v>127.053</v>
      </c>
      <c r="H25" s="64"/>
      <c r="I25" s="38">
        <v>1.74</v>
      </c>
      <c r="J25" s="38">
        <v>1.74</v>
      </c>
      <c r="K25" s="38">
        <v>2.62</v>
      </c>
      <c r="L25" s="38">
        <v>2.62</v>
      </c>
      <c r="M25" s="80">
        <f t="shared" si="1"/>
        <v>2.1227999999999998</v>
      </c>
      <c r="N25" s="80">
        <f t="shared" si="2"/>
        <v>2.1227999999999998</v>
      </c>
      <c r="O25" s="80">
        <f t="shared" si="4"/>
        <v>3.1964000000000001</v>
      </c>
      <c r="P25" s="80">
        <f t="shared" si="3"/>
        <v>3.1964000000000001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4" customFormat="1" x14ac:dyDescent="0.25">
      <c r="A26" s="53" t="s">
        <v>62</v>
      </c>
      <c r="B26" s="66">
        <v>1459.461</v>
      </c>
      <c r="C26" s="33">
        <v>475.51299999999998</v>
      </c>
      <c r="D26" s="33">
        <v>208.72499999999999</v>
      </c>
      <c r="E26" s="33">
        <v>78.186000000000007</v>
      </c>
      <c r="F26" s="33">
        <v>193.131</v>
      </c>
      <c r="G26" s="33">
        <v>421.142</v>
      </c>
      <c r="H26" s="65">
        <v>37.811999999999998</v>
      </c>
      <c r="I26" s="32">
        <v>1.1607000000000001</v>
      </c>
      <c r="J26" s="32">
        <v>1.3468</v>
      </c>
      <c r="K26" s="32">
        <v>2.2728999999999999</v>
      </c>
      <c r="L26" s="32">
        <v>2.3096000000000001</v>
      </c>
      <c r="M26" s="56">
        <f t="shared" si="1"/>
        <v>1.4160540000000001</v>
      </c>
      <c r="N26" s="56">
        <f t="shared" si="2"/>
        <v>1.6430959999999999</v>
      </c>
      <c r="O26" s="56">
        <f t="shared" si="4"/>
        <v>2.7729379999999999</v>
      </c>
      <c r="P26" s="56">
        <f t="shared" si="3"/>
        <v>2.8177120000000002</v>
      </c>
    </row>
    <row r="27" spans="1:31" x14ac:dyDescent="0.25">
      <c r="A27" s="53" t="s">
        <v>80</v>
      </c>
      <c r="B27" s="72">
        <v>8481.5619999999999</v>
      </c>
      <c r="C27" s="33">
        <v>220.07400000000001</v>
      </c>
      <c r="D27" s="33">
        <v>1727.17</v>
      </c>
      <c r="E27" s="33">
        <v>978.85799999999995</v>
      </c>
      <c r="F27" s="33">
        <v>1663.3530000000001</v>
      </c>
      <c r="G27" s="33">
        <v>977.05200000000002</v>
      </c>
      <c r="H27" s="65"/>
      <c r="I27" s="32">
        <v>1.242</v>
      </c>
      <c r="J27" s="32">
        <v>1.24</v>
      </c>
      <c r="K27" s="32">
        <v>1.927</v>
      </c>
      <c r="L27" s="32">
        <v>1.9410000000000001</v>
      </c>
      <c r="M27" s="56">
        <f t="shared" si="1"/>
        <v>1.5152399999999999</v>
      </c>
      <c r="N27" s="56">
        <f t="shared" si="2"/>
        <v>1.5127999999999999</v>
      </c>
      <c r="O27" s="56">
        <f t="shared" si="4"/>
        <v>2.35094</v>
      </c>
      <c r="P27" s="56">
        <f t="shared" si="3"/>
        <v>2.36802</v>
      </c>
    </row>
    <row r="28" spans="1:31" s="23" customFormat="1" x14ac:dyDescent="0.25">
      <c r="A28" s="57" t="s">
        <v>75</v>
      </c>
      <c r="B28" s="67">
        <v>2629.64</v>
      </c>
      <c r="C28" s="51">
        <v>220.07400000000001</v>
      </c>
      <c r="D28" s="51">
        <v>484.84100000000001</v>
      </c>
      <c r="E28" s="51">
        <v>222.119</v>
      </c>
      <c r="F28" s="51">
        <v>484.15600000000001</v>
      </c>
      <c r="G28" s="51">
        <v>747.15499999999997</v>
      </c>
      <c r="H28" s="64"/>
      <c r="I28" s="38">
        <v>1.6</v>
      </c>
      <c r="J28" s="38">
        <v>1.6</v>
      </c>
      <c r="K28" s="38">
        <v>1.45</v>
      </c>
      <c r="L28" s="38">
        <v>1.45</v>
      </c>
      <c r="M28" s="80">
        <f t="shared" si="1"/>
        <v>1.952</v>
      </c>
      <c r="N28" s="80">
        <f t="shared" si="2"/>
        <v>1.952</v>
      </c>
      <c r="O28" s="80">
        <f t="shared" si="4"/>
        <v>1.7689999999999999</v>
      </c>
      <c r="P28" s="80">
        <f t="shared" si="3"/>
        <v>1.7689999999999999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15" customFormat="1" x14ac:dyDescent="0.25">
      <c r="A29" s="53" t="s">
        <v>38</v>
      </c>
      <c r="B29" s="73">
        <v>1197.1099999999999</v>
      </c>
      <c r="C29" s="66">
        <f>491.034+474.941</f>
        <v>965.97499999999991</v>
      </c>
      <c r="D29" s="33">
        <v>233.24700000000001</v>
      </c>
      <c r="E29" s="33">
        <v>96.575999999999993</v>
      </c>
      <c r="F29" s="33">
        <v>226.31700000000001</v>
      </c>
      <c r="G29" s="33">
        <v>152.852</v>
      </c>
      <c r="H29" s="65"/>
      <c r="I29" s="32">
        <v>1.71</v>
      </c>
      <c r="J29" s="32">
        <v>1.71</v>
      </c>
      <c r="K29" s="32">
        <v>1.93</v>
      </c>
      <c r="L29" s="32">
        <v>1.93</v>
      </c>
      <c r="M29" s="56">
        <f t="shared" si="1"/>
        <v>2.0861999999999998</v>
      </c>
      <c r="N29" s="56">
        <f t="shared" si="2"/>
        <v>2.0861999999999998</v>
      </c>
      <c r="O29" s="56">
        <f t="shared" si="4"/>
        <v>2.3546</v>
      </c>
      <c r="P29" s="56">
        <f t="shared" si="3"/>
        <v>2.3546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25">
      <c r="A30" s="53" t="s">
        <v>39</v>
      </c>
      <c r="B30" s="66">
        <v>1145.3800000000001</v>
      </c>
      <c r="C30" s="33">
        <v>982.803</v>
      </c>
      <c r="D30" s="33">
        <v>217.38800000000001</v>
      </c>
      <c r="E30" s="33">
        <v>31.434999999999999</v>
      </c>
      <c r="F30" s="33">
        <v>206.02500000000001</v>
      </c>
      <c r="G30" s="33">
        <v>35.168999999999997</v>
      </c>
      <c r="H30" s="65"/>
      <c r="I30" s="32">
        <v>1.827</v>
      </c>
      <c r="J30" s="32">
        <v>1.827</v>
      </c>
      <c r="K30" s="32">
        <v>2.8639999999999999</v>
      </c>
      <c r="L30" s="32">
        <v>2.8639999999999999</v>
      </c>
      <c r="M30" s="56">
        <f t="shared" si="1"/>
        <v>2.2289399999999997</v>
      </c>
      <c r="N30" s="56">
        <f t="shared" si="2"/>
        <v>2.2289399999999997</v>
      </c>
      <c r="O30" s="56">
        <f t="shared" si="4"/>
        <v>3.4940799999999999</v>
      </c>
      <c r="P30" s="56">
        <f t="shared" si="3"/>
        <v>3.4940799999999999</v>
      </c>
    </row>
    <row r="31" spans="1:31" s="23" customFormat="1" x14ac:dyDescent="0.25">
      <c r="A31" s="53" t="s">
        <v>73</v>
      </c>
      <c r="B31" s="67">
        <v>276.24400000000003</v>
      </c>
      <c r="C31" s="51">
        <v>684.79899999999998</v>
      </c>
      <c r="D31" s="51">
        <v>62.695999999999998</v>
      </c>
      <c r="E31" s="51">
        <v>16.048999999999999</v>
      </c>
      <c r="F31" s="51">
        <v>58.537999999999997</v>
      </c>
      <c r="G31" s="51">
        <v>12.938000000000001</v>
      </c>
      <c r="H31" s="64"/>
      <c r="I31" s="38">
        <v>1.5740000000000001</v>
      </c>
      <c r="J31" s="38">
        <v>1.5740000000000001</v>
      </c>
      <c r="K31" s="38">
        <v>2.1309999999999998</v>
      </c>
      <c r="L31" s="38">
        <v>2.1309999999999998</v>
      </c>
      <c r="M31" s="80">
        <f t="shared" si="1"/>
        <v>1.92028</v>
      </c>
      <c r="N31" s="80">
        <f t="shared" si="2"/>
        <v>1.92028</v>
      </c>
      <c r="O31" s="80">
        <f t="shared" si="4"/>
        <v>2.5998199999999998</v>
      </c>
      <c r="P31" s="80">
        <f t="shared" si="3"/>
        <v>2.5998199999999998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15" customFormat="1" x14ac:dyDescent="0.25">
      <c r="A32" s="53" t="s">
        <v>63</v>
      </c>
      <c r="B32" s="66">
        <v>2246.134</v>
      </c>
      <c r="C32" s="33">
        <v>50832</v>
      </c>
      <c r="D32" s="33">
        <v>328.70400000000001</v>
      </c>
      <c r="E32" s="33">
        <v>81.067999999999998</v>
      </c>
      <c r="F32" s="33">
        <v>307.952</v>
      </c>
      <c r="G32" s="33">
        <v>361.74099999999999</v>
      </c>
      <c r="H32" s="65"/>
      <c r="I32" s="32">
        <v>1.94</v>
      </c>
      <c r="J32" s="32">
        <v>1.94</v>
      </c>
      <c r="K32" s="32">
        <v>2.81</v>
      </c>
      <c r="L32" s="32">
        <v>2.81</v>
      </c>
      <c r="M32" s="56">
        <f t="shared" si="1"/>
        <v>2.3668</v>
      </c>
      <c r="N32" s="56">
        <f t="shared" si="2"/>
        <v>2.3668</v>
      </c>
      <c r="O32" s="56">
        <f t="shared" si="4"/>
        <v>3.4281999999999999</v>
      </c>
      <c r="P32" s="56">
        <f t="shared" si="3"/>
        <v>3.4281999999999999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25">
      <c r="A33" s="53" t="s">
        <v>40</v>
      </c>
      <c r="B33" s="66">
        <v>1218.779</v>
      </c>
      <c r="C33" s="33">
        <v>479.52100000000002</v>
      </c>
      <c r="D33" s="33">
        <v>435.928</v>
      </c>
      <c r="E33" s="33">
        <v>59.36</v>
      </c>
      <c r="F33" s="33">
        <v>435.928</v>
      </c>
      <c r="G33" s="33">
        <v>135.96199999999999</v>
      </c>
      <c r="H33" s="65">
        <v>426.43400000000003</v>
      </c>
      <c r="I33" s="32">
        <v>1.1859999999999999</v>
      </c>
      <c r="J33" s="32">
        <v>1.1859999999999999</v>
      </c>
      <c r="K33" s="32">
        <v>1.1040000000000001</v>
      </c>
      <c r="L33" s="33">
        <v>1.1040000000000001</v>
      </c>
      <c r="M33" s="56">
        <f t="shared" si="1"/>
        <v>1.44692</v>
      </c>
      <c r="N33" s="56">
        <f t="shared" si="2"/>
        <v>1.44692</v>
      </c>
      <c r="O33" s="56">
        <f t="shared" si="4"/>
        <v>1.3468800000000001</v>
      </c>
      <c r="P33" s="56">
        <f t="shared" si="3"/>
        <v>1.3468800000000001</v>
      </c>
    </row>
    <row r="34" spans="1:31" s="23" customFormat="1" x14ac:dyDescent="0.25">
      <c r="A34" s="53" t="s">
        <v>41</v>
      </c>
      <c r="B34" s="67">
        <v>3449.8670000000002</v>
      </c>
      <c r="C34" s="51">
        <v>8115.5020000000004</v>
      </c>
      <c r="D34" s="51">
        <v>625.78700000000003</v>
      </c>
      <c r="E34" s="51">
        <v>73.540999999999997</v>
      </c>
      <c r="F34" s="51">
        <v>620.59799999999996</v>
      </c>
      <c r="G34" s="51">
        <v>248.006</v>
      </c>
      <c r="H34" s="64"/>
      <c r="I34" s="38">
        <v>1.47</v>
      </c>
      <c r="J34" s="38">
        <v>2.16</v>
      </c>
      <c r="K34" s="38">
        <v>2.4300000000000002</v>
      </c>
      <c r="L34" s="38">
        <v>3.48</v>
      </c>
      <c r="M34" s="80">
        <f t="shared" si="1"/>
        <v>1.7933999999999999</v>
      </c>
      <c r="N34" s="80">
        <f t="shared" si="2"/>
        <v>2.6352000000000002</v>
      </c>
      <c r="O34" s="80">
        <f t="shared" si="4"/>
        <v>2.9646000000000003</v>
      </c>
      <c r="P34" s="80">
        <f t="shared" si="3"/>
        <v>4.2455999999999996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25">
      <c r="A35" s="53" t="s">
        <v>64</v>
      </c>
      <c r="B35" s="66">
        <v>50928.815000000002</v>
      </c>
      <c r="C35" s="66">
        <f>100.746+122.093</f>
        <v>222.839</v>
      </c>
      <c r="D35" s="33">
        <v>15844.476000000001</v>
      </c>
      <c r="E35" s="33">
        <v>4760.2749999999996</v>
      </c>
      <c r="F35" s="33">
        <v>15815.951999999999</v>
      </c>
      <c r="G35" s="33">
        <v>5045.2929999999997</v>
      </c>
      <c r="H35" s="65">
        <v>17232.873</v>
      </c>
      <c r="I35" s="32">
        <v>0.85</v>
      </c>
      <c r="J35" s="32">
        <v>1.65</v>
      </c>
      <c r="K35" s="32">
        <v>1</v>
      </c>
      <c r="L35" s="32">
        <v>1.82</v>
      </c>
      <c r="M35" s="56">
        <f t="shared" si="1"/>
        <v>1.0369999999999999</v>
      </c>
      <c r="N35" s="56">
        <f t="shared" si="2"/>
        <v>2.0129999999999999</v>
      </c>
      <c r="O35" s="56">
        <f t="shared" si="4"/>
        <v>1.22</v>
      </c>
      <c r="P35" s="56">
        <f t="shared" si="3"/>
        <v>2.2204000000000002</v>
      </c>
    </row>
    <row r="36" spans="1:31" s="23" customFormat="1" x14ac:dyDescent="0.25">
      <c r="A36" s="53" t="s">
        <v>42</v>
      </c>
      <c r="B36" s="66">
        <v>1216.6010000000001</v>
      </c>
      <c r="C36" s="33">
        <v>389.61599999999999</v>
      </c>
      <c r="D36" s="33">
        <v>242.03</v>
      </c>
      <c r="E36" s="33">
        <v>219.05500000000001</v>
      </c>
      <c r="F36" s="33">
        <v>228.08099999999999</v>
      </c>
      <c r="G36" s="33">
        <v>209.029</v>
      </c>
      <c r="H36" s="65">
        <v>0.23400000000000001</v>
      </c>
      <c r="I36" s="32">
        <v>0.89900000000000002</v>
      </c>
      <c r="J36" s="32">
        <v>1.01</v>
      </c>
      <c r="K36" s="32">
        <v>1.7090000000000001</v>
      </c>
      <c r="L36" s="32">
        <v>1.8520000000000001</v>
      </c>
      <c r="M36" s="56">
        <f t="shared" si="1"/>
        <v>1.0967800000000001</v>
      </c>
      <c r="N36" s="56">
        <f t="shared" si="2"/>
        <v>1.2322</v>
      </c>
      <c r="O36" s="56">
        <f t="shared" si="4"/>
        <v>2.0849799999999998</v>
      </c>
      <c r="P36" s="56">
        <f t="shared" si="3"/>
        <v>2.2594400000000001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25">
      <c r="A37" s="53" t="s">
        <v>43</v>
      </c>
      <c r="B37" s="67">
        <v>12370.592000000001</v>
      </c>
      <c r="C37" s="51">
        <v>809.14499999999998</v>
      </c>
      <c r="D37" s="51">
        <v>3660.076</v>
      </c>
      <c r="E37" s="51">
        <v>1637.66</v>
      </c>
      <c r="F37" s="51">
        <v>3669.5859999999998</v>
      </c>
      <c r="G37" s="51">
        <v>1956.1690000000001</v>
      </c>
      <c r="H37" s="64">
        <v>3913.069</v>
      </c>
      <c r="I37" s="51">
        <v>0.82099999999999995</v>
      </c>
      <c r="J37" s="51">
        <v>0.82099999999999995</v>
      </c>
      <c r="K37" s="51">
        <v>1.262</v>
      </c>
      <c r="L37" s="51">
        <v>1.262</v>
      </c>
      <c r="M37" s="80">
        <f t="shared" si="1"/>
        <v>1.00162</v>
      </c>
      <c r="N37" s="80">
        <f t="shared" si="2"/>
        <v>1.00162</v>
      </c>
      <c r="O37" s="80">
        <f t="shared" si="4"/>
        <v>1.5396399999999999</v>
      </c>
      <c r="P37" s="80">
        <f t="shared" si="3"/>
        <v>1.5396399999999999</v>
      </c>
    </row>
    <row r="38" spans="1:31" x14ac:dyDescent="0.25">
      <c r="A38" s="53" t="s">
        <v>84</v>
      </c>
      <c r="B38" s="66">
        <v>403.69600000000003</v>
      </c>
      <c r="C38" s="33">
        <v>163.917</v>
      </c>
      <c r="D38" s="33">
        <v>75.869</v>
      </c>
      <c r="E38" s="33">
        <v>9.8780000000000001</v>
      </c>
      <c r="F38" s="33">
        <v>47.814</v>
      </c>
      <c r="G38" s="33">
        <v>44.993000000000002</v>
      </c>
      <c r="H38" s="65"/>
      <c r="I38" s="32">
        <v>1.95</v>
      </c>
      <c r="J38" s="32">
        <v>1.95</v>
      </c>
      <c r="K38" s="32">
        <v>1.91</v>
      </c>
      <c r="L38" s="32">
        <v>1.91</v>
      </c>
      <c r="M38" s="56">
        <f t="shared" si="1"/>
        <v>2.379</v>
      </c>
      <c r="N38" s="56">
        <f t="shared" si="2"/>
        <v>2.379</v>
      </c>
      <c r="O38" s="56">
        <f t="shared" si="4"/>
        <v>2.3302</v>
      </c>
      <c r="P38" s="56">
        <f t="shared" si="3"/>
        <v>2.3302</v>
      </c>
    </row>
    <row r="39" spans="1:31" s="15" customFormat="1" x14ac:dyDescent="0.25">
      <c r="A39" s="53" t="s">
        <v>65</v>
      </c>
      <c r="B39" s="66">
        <v>988.86400000000003</v>
      </c>
      <c r="C39" s="33">
        <v>2363.634</v>
      </c>
      <c r="D39" s="33">
        <v>185.32499999999999</v>
      </c>
      <c r="E39" s="33">
        <v>51.573</v>
      </c>
      <c r="F39" s="33">
        <v>191.45599999999999</v>
      </c>
      <c r="G39" s="33">
        <v>101.145</v>
      </c>
      <c r="H39" s="65"/>
      <c r="I39" s="32">
        <v>1.554</v>
      </c>
      <c r="J39" s="32">
        <v>1.633</v>
      </c>
      <c r="K39" s="32">
        <v>2.08</v>
      </c>
      <c r="L39" s="32">
        <v>2.1659999999999999</v>
      </c>
      <c r="M39" s="56">
        <f t="shared" si="1"/>
        <v>1.89588</v>
      </c>
      <c r="N39" s="56">
        <f t="shared" si="2"/>
        <v>1.9922599999999999</v>
      </c>
      <c r="O39" s="56">
        <f t="shared" si="4"/>
        <v>2.5375999999999999</v>
      </c>
      <c r="P39" s="56">
        <f t="shared" si="3"/>
        <v>2.6425199999999998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23" customFormat="1" x14ac:dyDescent="0.25">
      <c r="A40" s="53" t="s">
        <v>66</v>
      </c>
      <c r="B40" s="67">
        <v>1585.8109999999999</v>
      </c>
      <c r="C40" s="51">
        <v>1516.357</v>
      </c>
      <c r="D40" s="51">
        <v>292.47300000000001</v>
      </c>
      <c r="E40" s="51">
        <v>127.745</v>
      </c>
      <c r="F40" s="51">
        <v>286.27</v>
      </c>
      <c r="G40" s="51">
        <v>208.48099999999999</v>
      </c>
      <c r="H40" s="64"/>
      <c r="I40" s="38">
        <v>1.42</v>
      </c>
      <c r="J40" s="38">
        <v>1.42</v>
      </c>
      <c r="K40" s="38">
        <v>2</v>
      </c>
      <c r="L40" s="38">
        <v>2</v>
      </c>
      <c r="M40" s="80">
        <f t="shared" si="1"/>
        <v>1.7323999999999999</v>
      </c>
      <c r="N40" s="80">
        <f t="shared" si="2"/>
        <v>1.7323999999999999</v>
      </c>
      <c r="O40" s="80">
        <f t="shared" si="4"/>
        <v>2.44</v>
      </c>
      <c r="P40" s="80">
        <f t="shared" si="3"/>
        <v>2.44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25">
      <c r="A41" s="58" t="s">
        <v>87</v>
      </c>
      <c r="B41" s="74">
        <v>475.09899999999999</v>
      </c>
      <c r="C41" s="33">
        <v>1516.357</v>
      </c>
      <c r="D41" s="33">
        <v>59.869</v>
      </c>
      <c r="E41" s="33">
        <v>38.942</v>
      </c>
      <c r="F41" s="33">
        <v>55.468000000000004</v>
      </c>
      <c r="G41" s="33">
        <v>38.085999999999999</v>
      </c>
      <c r="H41" s="65"/>
      <c r="I41" s="32">
        <v>1.75</v>
      </c>
      <c r="J41" s="32">
        <v>1.75</v>
      </c>
      <c r="K41" s="32">
        <v>3.23</v>
      </c>
      <c r="L41" s="32">
        <v>3.23</v>
      </c>
      <c r="M41" s="56">
        <f t="shared" si="1"/>
        <v>2.1349999999999998</v>
      </c>
      <c r="N41" s="56">
        <f t="shared" si="2"/>
        <v>2.1349999999999998</v>
      </c>
      <c r="O41" s="56">
        <f t="shared" si="4"/>
        <v>3.9405999999999999</v>
      </c>
      <c r="P41" s="56">
        <f t="shared" si="3"/>
        <v>3.9405999999999999</v>
      </c>
    </row>
    <row r="42" spans="1:31" x14ac:dyDescent="0.25">
      <c r="A42" s="53" t="s">
        <v>81</v>
      </c>
      <c r="B42" s="75">
        <v>4014.777</v>
      </c>
      <c r="C42" s="63">
        <v>1098.5</v>
      </c>
      <c r="D42" s="63">
        <v>863.00400000000002</v>
      </c>
      <c r="E42" s="63">
        <v>205.828</v>
      </c>
      <c r="F42" s="63">
        <v>879.721</v>
      </c>
      <c r="G42" s="63">
        <v>260.04199999999997</v>
      </c>
      <c r="H42" s="63"/>
      <c r="I42" s="2">
        <v>1.387</v>
      </c>
      <c r="J42" s="2">
        <v>1.4019999999999999</v>
      </c>
      <c r="K42" s="2">
        <v>2.1920000000000002</v>
      </c>
      <c r="L42" s="2">
        <v>2.077</v>
      </c>
      <c r="M42" s="56">
        <f t="shared" si="1"/>
        <v>1.69214</v>
      </c>
      <c r="N42" s="56">
        <f t="shared" si="2"/>
        <v>1.71044</v>
      </c>
      <c r="O42" s="56">
        <f t="shared" si="4"/>
        <v>2.6742400000000002</v>
      </c>
      <c r="P42" s="56">
        <f t="shared" si="3"/>
        <v>2.5339399999999999</v>
      </c>
    </row>
    <row r="43" spans="1:31" x14ac:dyDescent="0.25">
      <c r="A43" s="53" t="s">
        <v>45</v>
      </c>
      <c r="B43" s="76">
        <v>2415.3249999999998</v>
      </c>
      <c r="C43" s="64"/>
      <c r="D43" s="64">
        <v>515.05100000000004</v>
      </c>
      <c r="E43" s="64">
        <v>206.68600000000001</v>
      </c>
      <c r="F43" s="64">
        <v>519.35500000000002</v>
      </c>
      <c r="G43" s="64">
        <v>371.21</v>
      </c>
      <c r="H43" s="64"/>
      <c r="I43" s="55">
        <v>1.48</v>
      </c>
      <c r="J43" s="55">
        <v>1.48</v>
      </c>
      <c r="K43" s="55">
        <v>1.74</v>
      </c>
      <c r="L43" s="55">
        <v>1.74</v>
      </c>
      <c r="M43" s="80">
        <f t="shared" si="1"/>
        <v>1.8055999999999999</v>
      </c>
      <c r="N43" s="80">
        <f t="shared" si="2"/>
        <v>1.8055999999999999</v>
      </c>
      <c r="O43" s="80">
        <f t="shared" si="4"/>
        <v>2.1227999999999998</v>
      </c>
      <c r="P43" s="80">
        <f t="shared" si="3"/>
        <v>2.1227999999999998</v>
      </c>
    </row>
    <row r="44" spans="1:31" x14ac:dyDescent="0.25">
      <c r="A44" s="59" t="s">
        <v>86</v>
      </c>
      <c r="B44" s="65">
        <v>429.99</v>
      </c>
      <c r="C44" s="77"/>
      <c r="D44" s="65">
        <v>130.13399999999999</v>
      </c>
      <c r="E44" s="65">
        <v>2.427</v>
      </c>
      <c r="F44" s="65">
        <v>122.845</v>
      </c>
      <c r="G44" s="65">
        <v>2.427</v>
      </c>
      <c r="H44" s="65"/>
      <c r="I44" s="48">
        <v>1.4</v>
      </c>
      <c r="J44" s="48">
        <v>1.4</v>
      </c>
      <c r="K44" s="48">
        <v>1.87</v>
      </c>
      <c r="L44" s="48">
        <v>1.87</v>
      </c>
      <c r="M44" s="56">
        <f t="shared" si="1"/>
        <v>1.708</v>
      </c>
      <c r="N44" s="56">
        <f t="shared" si="2"/>
        <v>1.708</v>
      </c>
      <c r="O44" s="56">
        <f t="shared" si="4"/>
        <v>2.2814000000000001</v>
      </c>
      <c r="P44" s="56">
        <f t="shared" si="3"/>
        <v>2.2814000000000001</v>
      </c>
    </row>
    <row r="45" spans="1:31" x14ac:dyDescent="0.25">
      <c r="A45" s="53" t="s">
        <v>82</v>
      </c>
      <c r="B45" s="65">
        <v>2732.3290000000002</v>
      </c>
      <c r="C45" s="77"/>
      <c r="D45" s="65">
        <v>480.89400000000001</v>
      </c>
      <c r="E45" s="65">
        <v>246.904</v>
      </c>
      <c r="F45" s="65">
        <v>457.37799999999999</v>
      </c>
      <c r="G45" s="65">
        <v>273.47899999999998</v>
      </c>
      <c r="H45" s="65">
        <v>4.6100000000000003</v>
      </c>
      <c r="I45" s="48">
        <v>1.66</v>
      </c>
      <c r="J45" s="48">
        <v>1.66</v>
      </c>
      <c r="K45" s="48">
        <v>2.71</v>
      </c>
      <c r="L45" s="48">
        <v>2.71</v>
      </c>
      <c r="M45" s="56">
        <f t="shared" si="1"/>
        <v>2.0251999999999999</v>
      </c>
      <c r="N45" s="56">
        <f t="shared" si="2"/>
        <v>2.0251999999999999</v>
      </c>
      <c r="O45" s="56">
        <f t="shared" si="4"/>
        <v>3.3062</v>
      </c>
      <c r="P45" s="56">
        <f t="shared" si="3"/>
        <v>3.3062</v>
      </c>
    </row>
  </sheetData>
  <mergeCells count="2"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U26" sqref="AU26"/>
    </sheetView>
  </sheetViews>
  <sheetFormatPr defaultRowHeight="15" x14ac:dyDescent="0.25"/>
  <cols>
    <col min="1" max="1" width="25.42578125" style="4" customWidth="1"/>
    <col min="2" max="2" width="8.5703125" hidden="1" customWidth="1"/>
    <col min="3" max="8" width="0" hidden="1" customWidth="1"/>
    <col min="9" max="9" width="11.5703125" customWidth="1"/>
    <col min="10" max="10" width="0" hidden="1" customWidth="1"/>
    <col min="11" max="11" width="13.5703125" customWidth="1"/>
    <col min="12" max="27" width="0" hidden="1" customWidth="1"/>
    <col min="28" max="28" width="10.7109375" hidden="1" customWidth="1"/>
    <col min="29" max="29" width="15" hidden="1" customWidth="1"/>
    <col min="30" max="30" width="15.7109375" hidden="1" customWidth="1"/>
    <col min="31" max="31" width="18.7109375" hidden="1" customWidth="1"/>
    <col min="32" max="32" width="17.28515625" hidden="1" customWidth="1"/>
    <col min="33" max="37" width="0" hidden="1" customWidth="1"/>
  </cols>
  <sheetData>
    <row r="1" spans="1:36" x14ac:dyDescent="0.25">
      <c r="AC1" t="s">
        <v>48</v>
      </c>
      <c r="AE1" t="s">
        <v>48</v>
      </c>
      <c r="AG1" t="s">
        <v>3</v>
      </c>
    </row>
    <row r="2" spans="1:36" x14ac:dyDescent="0.25">
      <c r="A2" s="2"/>
      <c r="B2" s="83" t="s">
        <v>6</v>
      </c>
      <c r="C2" s="84"/>
      <c r="D2" s="85"/>
      <c r="E2" s="83" t="s">
        <v>7</v>
      </c>
      <c r="F2" s="84"/>
      <c r="G2" s="84"/>
      <c r="H2" s="30"/>
      <c r="I2" s="26" t="s">
        <v>8</v>
      </c>
      <c r="J2" s="27"/>
      <c r="K2" s="31" t="s">
        <v>9</v>
      </c>
      <c r="L2" s="30"/>
      <c r="M2" s="28" t="s">
        <v>10</v>
      </c>
      <c r="N2" s="30"/>
      <c r="O2" s="28" t="s">
        <v>11</v>
      </c>
      <c r="P2" s="30"/>
      <c r="Q2" s="28" t="s">
        <v>12</v>
      </c>
      <c r="R2" s="29"/>
      <c r="S2" s="30"/>
      <c r="T2" s="28" t="s">
        <v>13</v>
      </c>
      <c r="U2" s="29"/>
      <c r="V2" s="30"/>
      <c r="W2" s="28" t="s">
        <v>14</v>
      </c>
      <c r="X2" s="29"/>
      <c r="Y2" s="30"/>
      <c r="Z2" s="86" t="s">
        <v>15</v>
      </c>
      <c r="AA2" s="87"/>
      <c r="AB2" s="88"/>
      <c r="AC2" t="s">
        <v>16</v>
      </c>
      <c r="AE2" t="s">
        <v>17</v>
      </c>
      <c r="AG2" t="s">
        <v>16</v>
      </c>
      <c r="AI2" t="s">
        <v>17</v>
      </c>
    </row>
    <row r="3" spans="1:36" ht="21" x14ac:dyDescent="0.35">
      <c r="A3" s="3"/>
      <c r="B3" s="34" t="s">
        <v>18</v>
      </c>
      <c r="C3" s="34" t="s">
        <v>19</v>
      </c>
      <c r="D3" s="34" t="s">
        <v>20</v>
      </c>
      <c r="E3" s="1" t="s">
        <v>18</v>
      </c>
      <c r="F3" s="1" t="s">
        <v>21</v>
      </c>
      <c r="G3" s="1" t="s">
        <v>20</v>
      </c>
      <c r="H3" s="1" t="s">
        <v>22</v>
      </c>
      <c r="I3" s="31" t="s">
        <v>18</v>
      </c>
      <c r="J3" s="31" t="s">
        <v>19</v>
      </c>
      <c r="K3" s="31" t="s">
        <v>18</v>
      </c>
      <c r="L3" s="34" t="s">
        <v>19</v>
      </c>
      <c r="M3" s="34" t="s">
        <v>18</v>
      </c>
      <c r="N3" s="34" t="s">
        <v>19</v>
      </c>
      <c r="O3" s="34" t="s">
        <v>18</v>
      </c>
      <c r="P3" s="34" t="s">
        <v>19</v>
      </c>
      <c r="Q3" s="34" t="s">
        <v>18</v>
      </c>
      <c r="R3" s="34" t="s">
        <v>19</v>
      </c>
      <c r="S3" s="34" t="s">
        <v>23</v>
      </c>
      <c r="T3" s="34" t="s">
        <v>18</v>
      </c>
      <c r="U3" s="34" t="s">
        <v>19</v>
      </c>
      <c r="V3" s="34" t="s">
        <v>23</v>
      </c>
      <c r="W3" s="34" t="s">
        <v>18</v>
      </c>
      <c r="X3" s="34" t="s">
        <v>19</v>
      </c>
      <c r="Y3" s="34" t="s">
        <v>23</v>
      </c>
      <c r="Z3" s="34" t="s">
        <v>18</v>
      </c>
      <c r="AA3" s="34" t="s">
        <v>19</v>
      </c>
      <c r="AB3" s="34" t="s">
        <v>23</v>
      </c>
      <c r="AC3" s="5" t="s">
        <v>24</v>
      </c>
      <c r="AD3" s="5" t="s">
        <v>25</v>
      </c>
      <c r="AE3" s="5" t="s">
        <v>24</v>
      </c>
      <c r="AF3" s="5" t="s">
        <v>25</v>
      </c>
      <c r="AG3" s="5" t="s">
        <v>24</v>
      </c>
      <c r="AH3" s="5" t="s">
        <v>25</v>
      </c>
      <c r="AI3" s="5" t="s">
        <v>24</v>
      </c>
      <c r="AJ3" s="5" t="s">
        <v>25</v>
      </c>
    </row>
    <row r="4" spans="1:36" x14ac:dyDescent="0.25">
      <c r="A4" s="53" t="s">
        <v>53</v>
      </c>
      <c r="B4" s="34">
        <v>190.68600000000001</v>
      </c>
      <c r="C4" s="34">
        <v>108.126</v>
      </c>
      <c r="D4" s="34">
        <v>0</v>
      </c>
      <c r="E4" s="34">
        <v>182.72499999999999</v>
      </c>
      <c r="F4" s="34">
        <v>92.804000000000002</v>
      </c>
      <c r="G4" s="34">
        <v>0</v>
      </c>
      <c r="H4" s="34"/>
      <c r="I4" s="36">
        <f>'31.12.2024'!I4</f>
        <v>1.782</v>
      </c>
      <c r="J4" s="36">
        <v>0.77</v>
      </c>
      <c r="K4" s="36">
        <f>'31.12.2024'!K4</f>
        <v>2.5249999999999999</v>
      </c>
      <c r="L4" s="34">
        <v>1.0900000000000001</v>
      </c>
      <c r="M4" s="34">
        <v>1.08</v>
      </c>
      <c r="N4" s="34">
        <v>1.08</v>
      </c>
      <c r="O4" s="34">
        <v>1.3080000000000001</v>
      </c>
      <c r="P4" s="34">
        <v>1.3080000000000001</v>
      </c>
      <c r="Q4" s="34">
        <v>159.125</v>
      </c>
      <c r="R4" s="34">
        <v>84.135999999999996</v>
      </c>
      <c r="S4" s="34">
        <v>0</v>
      </c>
      <c r="T4" s="34">
        <v>192.10599999999999</v>
      </c>
      <c r="U4" s="34">
        <v>120.03400000000001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>
        <f t="shared" ref="AC4:AC40" si="0">W4/B4</f>
        <v>0</v>
      </c>
      <c r="AD4">
        <f t="shared" ref="AD4:AD40" si="1">Z4/E4</f>
        <v>0</v>
      </c>
      <c r="AE4">
        <f t="shared" ref="AE4:AE40" si="2">(X4+Y4)/(C4+D4)</f>
        <v>0</v>
      </c>
      <c r="AF4">
        <f t="shared" ref="AF4:AF40" si="3">(AA4+AB4)/(F4+G4)</f>
        <v>0</v>
      </c>
      <c r="AG4" s="6">
        <f t="shared" ref="AG4:AG23" si="4">(Q4+W4)/B4</f>
        <v>0.83448706250065552</v>
      </c>
      <c r="AH4" s="6">
        <f t="shared" ref="AH4:AH23" si="5">(T4+Z4)/E4</f>
        <v>1.0513394445204542</v>
      </c>
      <c r="AI4" s="6">
        <f t="shared" ref="AI4:AI23" si="6">(R4+X4)/C4</f>
        <v>0.77812921961415382</v>
      </c>
      <c r="AJ4" s="6">
        <f t="shared" ref="AJ4:AJ23" si="7">(U4+V4+AA4+AB4)/(F4+G4)</f>
        <v>1.2934140769794407</v>
      </c>
    </row>
    <row r="5" spans="1:36" x14ac:dyDescent="0.25">
      <c r="A5" s="53" t="s">
        <v>85</v>
      </c>
      <c r="B5" s="34">
        <v>44.539000000000001</v>
      </c>
      <c r="C5" s="34">
        <v>0</v>
      </c>
      <c r="D5" s="34">
        <v>0</v>
      </c>
      <c r="E5" s="34">
        <v>43.347999999999999</v>
      </c>
      <c r="F5" s="34">
        <v>0</v>
      </c>
      <c r="G5" s="34">
        <v>0</v>
      </c>
      <c r="H5" s="34"/>
      <c r="I5" s="34">
        <f>'31.12.2024'!I5</f>
        <v>0.91</v>
      </c>
      <c r="J5" s="34">
        <v>0.77</v>
      </c>
      <c r="K5" s="34">
        <f>'31.12.2024'!K5</f>
        <v>1.07</v>
      </c>
      <c r="L5" s="34"/>
      <c r="M5" s="34">
        <v>0.88</v>
      </c>
      <c r="N5" s="34"/>
      <c r="O5" s="34">
        <v>0.71</v>
      </c>
      <c r="P5" s="34"/>
      <c r="Q5" s="34">
        <v>32.47</v>
      </c>
      <c r="R5" s="34"/>
      <c r="S5" s="34"/>
      <c r="T5" s="34">
        <v>25.533000000000001</v>
      </c>
      <c r="U5" s="34"/>
      <c r="V5" s="34"/>
      <c r="W5" s="34">
        <v>7.8680000000000003</v>
      </c>
      <c r="X5" s="34"/>
      <c r="Y5" s="34"/>
      <c r="Z5" s="34">
        <v>5.8470000000000004</v>
      </c>
      <c r="AA5" s="34"/>
      <c r="AB5" s="34"/>
      <c r="AC5">
        <f t="shared" si="0"/>
        <v>0.17665416825703317</v>
      </c>
      <c r="AD5">
        <f t="shared" si="1"/>
        <v>0.13488511580695767</v>
      </c>
      <c r="AG5" s="6">
        <f t="shared" si="4"/>
        <v>0.90567816969397608</v>
      </c>
      <c r="AH5" s="6">
        <f t="shared" si="5"/>
        <v>0.72390883085724844</v>
      </c>
      <c r="AI5" s="6"/>
      <c r="AJ5" s="6"/>
    </row>
    <row r="6" spans="1:36" x14ac:dyDescent="0.25">
      <c r="A6" s="53" t="s">
        <v>78</v>
      </c>
      <c r="B6" s="34">
        <v>197.69200000000001</v>
      </c>
      <c r="C6" s="34">
        <v>90.843000000000004</v>
      </c>
      <c r="D6" s="34">
        <v>0</v>
      </c>
      <c r="E6" s="34">
        <v>189.559</v>
      </c>
      <c r="F6" s="34">
        <v>85.828999999999994</v>
      </c>
      <c r="G6" s="34">
        <v>0</v>
      </c>
      <c r="H6" s="34"/>
      <c r="I6" s="35">
        <f>ROUND(('31.12.2024'!I6),2)</f>
        <v>1.41</v>
      </c>
      <c r="J6" s="35">
        <v>0.77</v>
      </c>
      <c r="K6" s="35">
        <f>ROUND(('31.12.2024'!K6),3)</f>
        <v>1.9690000000000001</v>
      </c>
      <c r="L6" s="35">
        <f>U6/F6</f>
        <v>1.6965011825839753</v>
      </c>
      <c r="M6" s="36">
        <f t="shared" ref="M6:P7" si="8">I6*1.2</f>
        <v>1.6919999999999999</v>
      </c>
      <c r="N6" s="36">
        <f t="shared" si="8"/>
        <v>0.92399999999999993</v>
      </c>
      <c r="O6" s="36">
        <f t="shared" si="8"/>
        <v>2.3628</v>
      </c>
      <c r="P6" s="36">
        <f t="shared" si="8"/>
        <v>2.0358014191007703</v>
      </c>
      <c r="Q6" s="34">
        <v>158.006</v>
      </c>
      <c r="R6" s="34">
        <v>72.814999999999998</v>
      </c>
      <c r="S6" s="34">
        <v>0</v>
      </c>
      <c r="T6" s="34">
        <v>208.39500000000001</v>
      </c>
      <c r="U6" s="34">
        <v>145.60900000000001</v>
      </c>
      <c r="V6" s="34">
        <v>0</v>
      </c>
      <c r="W6" s="34"/>
      <c r="X6" s="34"/>
      <c r="Y6" s="34"/>
      <c r="Z6" s="34"/>
      <c r="AA6" s="34"/>
      <c r="AB6" s="34"/>
      <c r="AC6">
        <f t="shared" si="0"/>
        <v>0</v>
      </c>
      <c r="AD6">
        <f t="shared" si="1"/>
        <v>0</v>
      </c>
      <c r="AE6">
        <f t="shared" si="2"/>
        <v>0</v>
      </c>
      <c r="AF6">
        <f t="shared" si="3"/>
        <v>0</v>
      </c>
      <c r="AG6" s="6">
        <f t="shared" si="4"/>
        <v>0.79925338405195956</v>
      </c>
      <c r="AH6" s="6">
        <f t="shared" si="5"/>
        <v>1.0993674792544803</v>
      </c>
      <c r="AI6" s="6">
        <f t="shared" si="6"/>
        <v>0.80154772519621764</v>
      </c>
      <c r="AJ6" s="6">
        <f t="shared" si="7"/>
        <v>1.6965011825839753</v>
      </c>
    </row>
    <row r="7" spans="1:36" x14ac:dyDescent="0.25">
      <c r="A7" s="53" t="s">
        <v>27</v>
      </c>
      <c r="B7" s="34">
        <v>197.69200000000001</v>
      </c>
      <c r="C7" s="34">
        <v>90.843000000000004</v>
      </c>
      <c r="D7" s="34">
        <v>0</v>
      </c>
      <c r="E7" s="34">
        <v>189.559</v>
      </c>
      <c r="F7" s="34">
        <v>85.828999999999994</v>
      </c>
      <c r="G7" s="34">
        <v>0</v>
      </c>
      <c r="H7" s="34"/>
      <c r="I7" s="34">
        <f>ROUND(('31.12.2024'!I7),2)</f>
        <v>1.53</v>
      </c>
      <c r="J7" s="34">
        <v>0.77</v>
      </c>
      <c r="K7" s="34">
        <f>ROUND(('31.12.2024'!K7),2)</f>
        <v>3.22</v>
      </c>
      <c r="L7" s="35">
        <f>U7/F7</f>
        <v>1.6965011825839753</v>
      </c>
      <c r="M7" s="36">
        <f t="shared" si="8"/>
        <v>1.8359999999999999</v>
      </c>
      <c r="N7" s="36">
        <f t="shared" si="8"/>
        <v>0.92399999999999993</v>
      </c>
      <c r="O7" s="36">
        <f t="shared" si="8"/>
        <v>3.8639999999999999</v>
      </c>
      <c r="P7" s="36">
        <f t="shared" si="8"/>
        <v>2.0358014191007703</v>
      </c>
      <c r="Q7" s="34">
        <v>158.006</v>
      </c>
      <c r="R7" s="34">
        <v>72.814999999999998</v>
      </c>
      <c r="S7" s="34">
        <v>0</v>
      </c>
      <c r="T7" s="34">
        <v>208.39500000000001</v>
      </c>
      <c r="U7" s="34">
        <v>145.60900000000001</v>
      </c>
      <c r="V7" s="34">
        <v>0</v>
      </c>
      <c r="W7" s="34"/>
      <c r="X7" s="34"/>
      <c r="Y7" s="34"/>
      <c r="Z7" s="34"/>
      <c r="AA7" s="34"/>
      <c r="AB7" s="34"/>
      <c r="AC7">
        <f t="shared" ref="AC7" si="9">W7/B7</f>
        <v>0</v>
      </c>
      <c r="AD7">
        <f t="shared" ref="AD7" si="10">Z7/E7</f>
        <v>0</v>
      </c>
      <c r="AE7">
        <f t="shared" ref="AE7" si="11">(X7+Y7)/(C7+D7)</f>
        <v>0</v>
      </c>
      <c r="AF7">
        <f t="shared" ref="AF7" si="12">(AA7+AB7)/(F7+G7)</f>
        <v>0</v>
      </c>
      <c r="AG7" s="6">
        <f t="shared" ref="AG7" si="13">(Q7+W7)/B7</f>
        <v>0.79925338405195956</v>
      </c>
      <c r="AH7" s="6">
        <f t="shared" ref="AH7" si="14">(T7+Z7)/E7</f>
        <v>1.0993674792544803</v>
      </c>
      <c r="AI7" s="6">
        <f t="shared" ref="AI7" si="15">(R7+X7)/C7</f>
        <v>0.80154772519621764</v>
      </c>
      <c r="AJ7" s="6">
        <f t="shared" ref="AJ7" si="16">(U7+V7+AA7+AB7)/(F7+G7)</f>
        <v>1.6965011825839753</v>
      </c>
    </row>
    <row r="8" spans="1:36" x14ac:dyDescent="0.25">
      <c r="A8" s="53" t="s">
        <v>56</v>
      </c>
      <c r="B8" s="34">
        <v>920.88</v>
      </c>
      <c r="C8" s="34">
        <v>139.12299999999999</v>
      </c>
      <c r="D8" s="34">
        <v>0</v>
      </c>
      <c r="E8" s="34">
        <v>810.15499999999997</v>
      </c>
      <c r="F8" s="34">
        <v>138.42400000000001</v>
      </c>
      <c r="G8" s="34">
        <v>0</v>
      </c>
      <c r="H8" s="34"/>
      <c r="I8" s="34">
        <f>'31.12.2024'!I8</f>
        <v>1.47</v>
      </c>
      <c r="J8" s="34">
        <v>0.77</v>
      </c>
      <c r="K8" s="34">
        <f>'31.12.2024'!K8</f>
        <v>2.4500000000000002</v>
      </c>
      <c r="L8" s="34">
        <v>0.84</v>
      </c>
      <c r="M8" s="34">
        <v>0.73199999999999998</v>
      </c>
      <c r="N8" s="34">
        <v>0.85199999999999998</v>
      </c>
      <c r="O8" s="34">
        <v>0.96</v>
      </c>
      <c r="P8" s="34">
        <v>1.008</v>
      </c>
      <c r="Q8" s="34">
        <v>559.827</v>
      </c>
      <c r="R8" s="34">
        <v>99.11</v>
      </c>
      <c r="S8" s="34">
        <v>0</v>
      </c>
      <c r="T8" s="34">
        <v>644.548</v>
      </c>
      <c r="U8" s="34">
        <v>116.55200000000001</v>
      </c>
      <c r="V8" s="34">
        <v>0</v>
      </c>
      <c r="W8" s="34">
        <v>10.1</v>
      </c>
      <c r="X8" s="34">
        <v>14.377000000000001</v>
      </c>
      <c r="Y8" s="34">
        <v>0</v>
      </c>
      <c r="Z8" s="34">
        <v>0</v>
      </c>
      <c r="AA8" s="34">
        <v>0</v>
      </c>
      <c r="AB8" s="34">
        <v>0</v>
      </c>
      <c r="AC8">
        <f t="shared" si="0"/>
        <v>1.0967769959169489E-2</v>
      </c>
      <c r="AD8">
        <f t="shared" si="1"/>
        <v>0</v>
      </c>
      <c r="AE8">
        <f t="shared" si="2"/>
        <v>0.10334020974245813</v>
      </c>
      <c r="AF8">
        <f t="shared" si="3"/>
        <v>0</v>
      </c>
      <c r="AG8" s="6">
        <f t="shared" si="4"/>
        <v>0.61889388411085056</v>
      </c>
      <c r="AH8" s="6">
        <f t="shared" si="5"/>
        <v>0.79558602983379723</v>
      </c>
      <c r="AI8" s="6">
        <f t="shared" si="6"/>
        <v>0.81573140314685566</v>
      </c>
      <c r="AJ8" s="6">
        <f t="shared" si="7"/>
        <v>0.84199271802577591</v>
      </c>
    </row>
    <row r="9" spans="1:36" x14ac:dyDescent="0.25">
      <c r="A9" s="53" t="s">
        <v>55</v>
      </c>
      <c r="B9" s="34">
        <v>60.89</v>
      </c>
      <c r="C9" s="34">
        <v>19.367999999999999</v>
      </c>
      <c r="D9" s="34">
        <v>6.8000000000000005E-2</v>
      </c>
      <c r="E9" s="34">
        <v>60.308999999999997</v>
      </c>
      <c r="F9" s="34">
        <v>23.094000000000001</v>
      </c>
      <c r="G9" s="34">
        <v>3.5999999999999997E-2</v>
      </c>
      <c r="H9" s="34">
        <v>9.99</v>
      </c>
      <c r="I9" s="34">
        <f>'31.12.2024'!I9</f>
        <v>1.64</v>
      </c>
      <c r="J9" s="34">
        <v>0.77</v>
      </c>
      <c r="K9" s="34">
        <f>'31.12.2024'!K9</f>
        <v>1.64</v>
      </c>
      <c r="L9" s="34">
        <v>1.3</v>
      </c>
      <c r="M9" s="34">
        <v>1.1759999999999999</v>
      </c>
      <c r="N9" s="34">
        <v>1.1759999999999999</v>
      </c>
      <c r="O9" s="34">
        <v>1.56</v>
      </c>
      <c r="P9" s="34">
        <v>1.56</v>
      </c>
      <c r="Q9" s="34">
        <v>59.665999999999997</v>
      </c>
      <c r="R9" s="34">
        <v>18.995000000000001</v>
      </c>
      <c r="S9" s="34">
        <v>6.7000000000000004E-2</v>
      </c>
      <c r="T9" s="34">
        <v>78.400999999999996</v>
      </c>
      <c r="U9" s="34">
        <v>40.485999999999997</v>
      </c>
      <c r="V9" s="34">
        <v>4.7E-2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>
        <f t="shared" si="0"/>
        <v>0</v>
      </c>
      <c r="AD9">
        <f t="shared" si="1"/>
        <v>0</v>
      </c>
      <c r="AE9">
        <f t="shared" si="2"/>
        <v>0</v>
      </c>
      <c r="AF9">
        <f t="shared" si="3"/>
        <v>0</v>
      </c>
      <c r="AG9" s="6">
        <f t="shared" si="4"/>
        <v>0.97989817704056492</v>
      </c>
      <c r="AH9" s="6">
        <f t="shared" si="5"/>
        <v>1.299988393108823</v>
      </c>
      <c r="AI9" s="6">
        <f t="shared" si="6"/>
        <v>0.98074142916150364</v>
      </c>
      <c r="AJ9" s="6">
        <f t="shared" si="7"/>
        <v>1.7523994811932551</v>
      </c>
    </row>
    <row r="10" spans="1:36" x14ac:dyDescent="0.25">
      <c r="A10" s="53" t="s">
        <v>28</v>
      </c>
      <c r="B10" s="34">
        <v>36.872999999999998</v>
      </c>
      <c r="C10" s="34">
        <v>11.788</v>
      </c>
      <c r="D10" s="34">
        <v>0</v>
      </c>
      <c r="E10" s="34">
        <v>36.313000000000002</v>
      </c>
      <c r="F10" s="34">
        <v>7.87</v>
      </c>
      <c r="G10" s="34">
        <v>0</v>
      </c>
      <c r="H10" s="34"/>
      <c r="I10" s="34">
        <f>'31.12.2024'!I10</f>
        <v>1.1399999999999999</v>
      </c>
      <c r="J10" s="34">
        <v>0.77</v>
      </c>
      <c r="K10" s="34">
        <f>'31.12.2024'!K10</f>
        <v>2.69</v>
      </c>
      <c r="L10" s="34">
        <v>1.6</v>
      </c>
      <c r="M10" s="34">
        <v>0.96</v>
      </c>
      <c r="N10" s="34">
        <v>0.96</v>
      </c>
      <c r="O10" s="34">
        <v>1.92</v>
      </c>
      <c r="P10" s="34">
        <v>1.92</v>
      </c>
      <c r="Q10" s="34">
        <v>25.811</v>
      </c>
      <c r="R10" s="34">
        <v>8.2520000000000007</v>
      </c>
      <c r="S10" s="34">
        <v>0</v>
      </c>
      <c r="T10" s="34">
        <v>53.38</v>
      </c>
      <c r="U10" s="34">
        <v>11.569000000000001</v>
      </c>
      <c r="V10" s="34"/>
      <c r="W10" s="34"/>
      <c r="X10" s="34"/>
      <c r="Y10" s="34"/>
      <c r="Z10" s="34"/>
      <c r="AA10" s="34"/>
      <c r="AB10" s="34"/>
      <c r="AC10">
        <f t="shared" si="0"/>
        <v>0</v>
      </c>
      <c r="AD10">
        <f t="shared" si="1"/>
        <v>0</v>
      </c>
      <c r="AE10">
        <f t="shared" si="2"/>
        <v>0</v>
      </c>
      <c r="AF10">
        <f t="shared" si="3"/>
        <v>0</v>
      </c>
      <c r="AG10" s="6">
        <f t="shared" si="4"/>
        <v>0.69999728798850114</v>
      </c>
      <c r="AH10" s="6">
        <f t="shared" si="5"/>
        <v>1.4699969707818137</v>
      </c>
      <c r="AI10" s="6">
        <f t="shared" si="6"/>
        <v>0.70003393281303028</v>
      </c>
      <c r="AJ10" s="6">
        <f t="shared" si="7"/>
        <v>1.470012706480305</v>
      </c>
    </row>
    <row r="11" spans="1:36" x14ac:dyDescent="0.25">
      <c r="A11" s="53" t="s">
        <v>69</v>
      </c>
      <c r="B11" s="34">
        <v>46.732999999999997</v>
      </c>
      <c r="C11" s="34">
        <v>23.170999999999999</v>
      </c>
      <c r="D11" s="34">
        <v>0</v>
      </c>
      <c r="E11" s="34">
        <v>42.805</v>
      </c>
      <c r="F11" s="34">
        <v>17.260000000000002</v>
      </c>
      <c r="G11" s="34">
        <v>0</v>
      </c>
      <c r="H11" s="34"/>
      <c r="I11" s="34">
        <f>'31.12.2024'!I11</f>
        <v>2.16</v>
      </c>
      <c r="J11" s="34">
        <v>0.77</v>
      </c>
      <c r="K11" s="34">
        <f>'31.12.2024'!K11</f>
        <v>2.4</v>
      </c>
      <c r="L11" s="34">
        <v>1.33</v>
      </c>
      <c r="M11" s="34">
        <v>1.38</v>
      </c>
      <c r="N11" s="34">
        <v>1.45</v>
      </c>
      <c r="O11" s="34">
        <v>1.56</v>
      </c>
      <c r="P11" s="34">
        <v>1.5960000000000001</v>
      </c>
      <c r="Q11" s="34">
        <v>53.838000000000001</v>
      </c>
      <c r="R11" s="34">
        <v>28.036000000000001</v>
      </c>
      <c r="S11" s="34">
        <v>0</v>
      </c>
      <c r="T11" s="34">
        <v>55.718000000000004</v>
      </c>
      <c r="U11" s="34">
        <v>22.933</v>
      </c>
      <c r="V11" s="34">
        <v>0</v>
      </c>
      <c r="W11" s="34"/>
      <c r="X11" s="34"/>
      <c r="Y11" s="34"/>
      <c r="Z11" s="34"/>
      <c r="AA11" s="34"/>
      <c r="AB11" s="34"/>
      <c r="AC11">
        <f t="shared" si="0"/>
        <v>0</v>
      </c>
      <c r="AD11">
        <f t="shared" si="1"/>
        <v>0</v>
      </c>
      <c r="AE11">
        <f t="shared" si="2"/>
        <v>0</v>
      </c>
      <c r="AF11">
        <f t="shared" si="3"/>
        <v>0</v>
      </c>
      <c r="AG11" s="6">
        <f t="shared" si="4"/>
        <v>1.1520338946782789</v>
      </c>
      <c r="AH11" s="6">
        <f t="shared" si="5"/>
        <v>1.3016703656114941</v>
      </c>
      <c r="AI11" s="6">
        <f t="shared" si="6"/>
        <v>1.2099607267705321</v>
      </c>
      <c r="AJ11" s="6">
        <f t="shared" si="7"/>
        <v>1.3286790266512165</v>
      </c>
    </row>
    <row r="12" spans="1:36" x14ac:dyDescent="0.25">
      <c r="A12" s="53" t="s">
        <v>30</v>
      </c>
      <c r="B12" s="34"/>
      <c r="C12" s="34"/>
      <c r="D12" s="34"/>
      <c r="E12" s="34"/>
      <c r="F12" s="34"/>
      <c r="G12" s="34"/>
      <c r="H12" s="34"/>
      <c r="I12" s="34">
        <f>'31.12.2024'!I12</f>
        <v>1.24</v>
      </c>
      <c r="J12" s="34">
        <v>0.77</v>
      </c>
      <c r="K12" s="34">
        <f>'31.12.2024'!K12</f>
        <v>1.79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G12" s="6"/>
      <c r="AH12" s="6"/>
      <c r="AI12" s="6"/>
      <c r="AJ12" s="6"/>
    </row>
    <row r="13" spans="1:36" x14ac:dyDescent="0.25">
      <c r="A13" s="53" t="s">
        <v>31</v>
      </c>
      <c r="B13" s="34">
        <v>133.16900000000001</v>
      </c>
      <c r="C13" s="34">
        <v>34.134999999999998</v>
      </c>
      <c r="D13" s="34">
        <v>0</v>
      </c>
      <c r="E13" s="34">
        <v>130.85900000000001</v>
      </c>
      <c r="F13" s="34">
        <v>56.753</v>
      </c>
      <c r="G13" s="34"/>
      <c r="H13" s="34">
        <v>4.6150000000000002</v>
      </c>
      <c r="I13" s="34">
        <f>'31.12.2024'!I13</f>
        <v>1.32</v>
      </c>
      <c r="J13" s="34">
        <v>0.77</v>
      </c>
      <c r="K13" s="34">
        <f>'31.12.2024'!K13</f>
        <v>1.81</v>
      </c>
      <c r="L13" s="34">
        <v>0.91</v>
      </c>
      <c r="M13" s="34">
        <v>1.06</v>
      </c>
      <c r="N13" s="34">
        <v>1.06</v>
      </c>
      <c r="O13" s="34">
        <v>1.0900000000000001</v>
      </c>
      <c r="P13" s="34">
        <v>1.0900000000000001</v>
      </c>
      <c r="Q13" s="34">
        <v>117.18899999999999</v>
      </c>
      <c r="R13" s="34">
        <v>30.039000000000001</v>
      </c>
      <c r="S13" s="34">
        <v>0</v>
      </c>
      <c r="T13" s="34">
        <v>119.07899999999999</v>
      </c>
      <c r="U13" s="34">
        <v>51.646000000000001</v>
      </c>
      <c r="V13" s="34">
        <v>0</v>
      </c>
      <c r="W13" s="34">
        <v>15.78</v>
      </c>
      <c r="X13" s="34">
        <v>2.6871999999999998</v>
      </c>
      <c r="Y13" s="34">
        <v>0</v>
      </c>
      <c r="Z13" s="34">
        <v>15.5496</v>
      </c>
      <c r="AA13" s="34">
        <v>3.7191999999999998</v>
      </c>
      <c r="AB13" s="34"/>
      <c r="AC13">
        <f t="shared" si="0"/>
        <v>0.11849604637715984</v>
      </c>
      <c r="AD13">
        <f t="shared" si="1"/>
        <v>0.11882713454940048</v>
      </c>
      <c r="AE13">
        <f t="shared" si="2"/>
        <v>7.8722718617255022E-2</v>
      </c>
      <c r="AF13">
        <f t="shared" si="3"/>
        <v>6.5533099571828804E-2</v>
      </c>
      <c r="AG13" s="6">
        <f t="shared" si="4"/>
        <v>0.99849814896860367</v>
      </c>
      <c r="AH13" s="6">
        <f t="shared" si="5"/>
        <v>1.0288065780725819</v>
      </c>
      <c r="AI13" s="6">
        <f t="shared" si="6"/>
        <v>0.95872857770616671</v>
      </c>
      <c r="AJ13" s="6">
        <f t="shared" si="7"/>
        <v>0.97554666713653904</v>
      </c>
    </row>
    <row r="14" spans="1:36" x14ac:dyDescent="0.25">
      <c r="A14" s="53" t="s">
        <v>32</v>
      </c>
      <c r="B14" s="34">
        <v>48.48</v>
      </c>
      <c r="C14" s="34">
        <v>6.8789999999999996</v>
      </c>
      <c r="D14" s="34">
        <v>7.4999999999999997E-2</v>
      </c>
      <c r="E14" s="34">
        <v>46.804000000000002</v>
      </c>
      <c r="F14" s="34">
        <v>4.7789999999999999</v>
      </c>
      <c r="G14" s="34"/>
      <c r="H14" s="34"/>
      <c r="I14" s="34">
        <f>'31.12.2024'!I14</f>
        <v>1.7</v>
      </c>
      <c r="J14" s="34">
        <v>0.77</v>
      </c>
      <c r="K14" s="34">
        <f>'31.12.2024'!K14</f>
        <v>3.22</v>
      </c>
      <c r="L14" s="34">
        <v>2.71</v>
      </c>
      <c r="M14" s="34">
        <v>1.3680000000000001</v>
      </c>
      <c r="N14" s="34">
        <v>2.016</v>
      </c>
      <c r="O14" s="34">
        <v>2.016</v>
      </c>
      <c r="P14" s="34">
        <v>3.2519999999999998</v>
      </c>
      <c r="Q14" s="34">
        <v>55.267000000000003</v>
      </c>
      <c r="R14" s="34">
        <v>11.557</v>
      </c>
      <c r="S14" s="34">
        <v>0.126</v>
      </c>
      <c r="T14" s="34">
        <v>78.631</v>
      </c>
      <c r="U14" s="34">
        <v>12.951000000000001</v>
      </c>
      <c r="V14" s="34">
        <v>0</v>
      </c>
      <c r="W14" s="34">
        <v>7.694</v>
      </c>
      <c r="X14" s="34">
        <v>0.33</v>
      </c>
      <c r="Y14" s="34">
        <v>1.9E-2</v>
      </c>
      <c r="Z14" s="34">
        <v>0</v>
      </c>
      <c r="AA14" s="34">
        <v>0</v>
      </c>
      <c r="AB14" s="34">
        <v>0</v>
      </c>
      <c r="AC14">
        <f t="shared" si="0"/>
        <v>0.15870462046204623</v>
      </c>
      <c r="AD14">
        <f t="shared" si="1"/>
        <v>0</v>
      </c>
      <c r="AE14">
        <f t="shared" si="2"/>
        <v>5.0186942766752951E-2</v>
      </c>
      <c r="AF14">
        <f t="shared" si="3"/>
        <v>0</v>
      </c>
      <c r="AG14" s="6">
        <f t="shared" si="4"/>
        <v>1.2987004950495051</v>
      </c>
      <c r="AH14" s="6">
        <f t="shared" si="5"/>
        <v>1.6800059823946671</v>
      </c>
      <c r="AI14" s="6">
        <f t="shared" si="6"/>
        <v>1.7280127925570579</v>
      </c>
      <c r="AJ14" s="6">
        <f t="shared" si="7"/>
        <v>2.7099811676082863</v>
      </c>
    </row>
    <row r="15" spans="1:36" x14ac:dyDescent="0.25">
      <c r="A15" s="53" t="s">
        <v>33</v>
      </c>
      <c r="B15" s="34">
        <v>87.013999999999996</v>
      </c>
      <c r="C15" s="34">
        <v>12.169</v>
      </c>
      <c r="D15" s="34">
        <v>1.71</v>
      </c>
      <c r="E15" s="34">
        <v>64.790999999999997</v>
      </c>
      <c r="F15" s="34">
        <v>11.026999999999999</v>
      </c>
      <c r="G15" s="34"/>
      <c r="H15" s="34">
        <v>23.187000000000001</v>
      </c>
      <c r="I15" s="34">
        <f>'31.12.2024'!I15</f>
        <v>1.55</v>
      </c>
      <c r="J15" s="34">
        <v>0.77</v>
      </c>
      <c r="K15" s="34">
        <f>'31.12.2024'!K15</f>
        <v>2.75</v>
      </c>
      <c r="L15" s="34"/>
      <c r="M15" s="34"/>
      <c r="N15" s="34"/>
      <c r="O15" s="34"/>
      <c r="P15" s="34"/>
      <c r="Q15" s="34">
        <v>38.466999999999999</v>
      </c>
      <c r="R15" s="34">
        <v>9.7439999999999998</v>
      </c>
      <c r="S15" s="34">
        <v>1.2010000000000001</v>
      </c>
      <c r="T15" s="34">
        <v>64.619</v>
      </c>
      <c r="U15" s="34">
        <v>8.7319999999999993</v>
      </c>
      <c r="V15" s="34"/>
      <c r="W15" s="34">
        <v>6.0579999999999998</v>
      </c>
      <c r="X15" s="34">
        <v>0.90500000000000003</v>
      </c>
      <c r="Y15" s="34">
        <v>0.02</v>
      </c>
      <c r="Z15" s="34">
        <v>2.2970000000000002</v>
      </c>
      <c r="AA15" s="34"/>
      <c r="AB15" s="34"/>
      <c r="AC15">
        <f t="shared" si="0"/>
        <v>6.9620980531868437E-2</v>
      </c>
      <c r="AD15">
        <f t="shared" si="1"/>
        <v>3.5452454816255349E-2</v>
      </c>
      <c r="AE15">
        <f t="shared" si="2"/>
        <v>6.6647452986526398E-2</v>
      </c>
      <c r="AF15">
        <f t="shared" si="3"/>
        <v>0</v>
      </c>
      <c r="AG15" s="6">
        <f t="shared" si="4"/>
        <v>0.51169926678465538</v>
      </c>
      <c r="AH15" s="6">
        <f t="shared" si="5"/>
        <v>1.0327977651216991</v>
      </c>
      <c r="AI15" s="6">
        <f t="shared" si="6"/>
        <v>0.87509244802366659</v>
      </c>
      <c r="AJ15" s="6">
        <f t="shared" si="7"/>
        <v>0.79187448988845555</v>
      </c>
    </row>
    <row r="16" spans="1:36" x14ac:dyDescent="0.25">
      <c r="A16" s="57" t="s">
        <v>76</v>
      </c>
      <c r="B16" s="34">
        <v>43.003</v>
      </c>
      <c r="C16" s="34">
        <v>30.690999999999999</v>
      </c>
      <c r="D16" s="34">
        <v>0</v>
      </c>
      <c r="E16" s="34">
        <v>35.256</v>
      </c>
      <c r="F16" s="34">
        <v>29.937000000000001</v>
      </c>
      <c r="G16" s="34">
        <v>0</v>
      </c>
      <c r="H16" s="34"/>
      <c r="I16" s="34">
        <f>'31.12.2024'!I16</f>
        <v>1.34</v>
      </c>
      <c r="J16" s="34">
        <v>0.77</v>
      </c>
      <c r="K16" s="34">
        <f>'31.12.2024'!K16</f>
        <v>2.79</v>
      </c>
      <c r="L16" s="34">
        <v>1.97</v>
      </c>
      <c r="M16" s="34">
        <v>1.06</v>
      </c>
      <c r="N16" s="34">
        <v>1.27</v>
      </c>
      <c r="O16" s="34">
        <v>1.97</v>
      </c>
      <c r="P16" s="34">
        <v>2.36</v>
      </c>
      <c r="Q16" s="34">
        <v>37.817999999999998</v>
      </c>
      <c r="R16" s="34">
        <v>32.036999999999999</v>
      </c>
      <c r="S16" s="34">
        <v>0</v>
      </c>
      <c r="T16" s="34">
        <v>57.792999999999999</v>
      </c>
      <c r="U16" s="34">
        <v>56.536999999999999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>
        <f t="shared" si="0"/>
        <v>0</v>
      </c>
      <c r="AD16">
        <f t="shared" si="1"/>
        <v>0</v>
      </c>
      <c r="AE16">
        <f t="shared" si="2"/>
        <v>0</v>
      </c>
      <c r="AF16">
        <f t="shared" si="3"/>
        <v>0</v>
      </c>
      <c r="AG16" s="6">
        <f t="shared" si="4"/>
        <v>0.87942701671976364</v>
      </c>
      <c r="AH16" s="6">
        <f t="shared" si="5"/>
        <v>1.639238711141366</v>
      </c>
      <c r="AI16" s="6">
        <f t="shared" si="6"/>
        <v>1.0438565051643804</v>
      </c>
      <c r="AJ16" s="6">
        <f t="shared" si="7"/>
        <v>1.8885325850953669</v>
      </c>
    </row>
    <row r="17" spans="1:36" x14ac:dyDescent="0.25">
      <c r="A17" s="53" t="s">
        <v>77</v>
      </c>
      <c r="B17" s="34" t="s">
        <v>49</v>
      </c>
      <c r="C17" s="34"/>
      <c r="D17" s="34"/>
      <c r="E17" s="34"/>
      <c r="F17" s="34"/>
      <c r="G17" s="34"/>
      <c r="H17" s="34"/>
      <c r="I17" s="36">
        <f>'31.12.2024'!I17</f>
        <v>1.5009999999999999</v>
      </c>
      <c r="J17" s="36">
        <v>0.77</v>
      </c>
      <c r="K17" s="36">
        <f>'31.12.2024'!K17</f>
        <v>1.776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G17" s="6"/>
      <c r="AH17" s="6"/>
      <c r="AI17" s="6"/>
      <c r="AJ17" s="6"/>
    </row>
    <row r="18" spans="1:36" x14ac:dyDescent="0.25">
      <c r="A18" s="53" t="s">
        <v>59</v>
      </c>
      <c r="B18" s="34">
        <v>197.55199999999999</v>
      </c>
      <c r="C18" s="34">
        <v>138.773</v>
      </c>
      <c r="D18" s="34">
        <v>0</v>
      </c>
      <c r="E18" s="34">
        <v>197.649</v>
      </c>
      <c r="F18" s="34">
        <v>184.97</v>
      </c>
      <c r="G18" s="34">
        <v>0</v>
      </c>
      <c r="H18" s="34"/>
      <c r="I18" s="34">
        <f>'31.12.2024'!I18</f>
        <v>1.907</v>
      </c>
      <c r="J18" s="34">
        <v>0.77</v>
      </c>
      <c r="K18" s="34">
        <f>'31.12.2024'!K18</f>
        <v>2.67</v>
      </c>
      <c r="L18" s="35">
        <f>U18/F18</f>
        <v>2.1628588419743742</v>
      </c>
      <c r="M18" s="36">
        <f>I18*1.2</f>
        <v>2.2883999999999998</v>
      </c>
      <c r="N18" s="36">
        <f>J18*1.2</f>
        <v>0.92399999999999993</v>
      </c>
      <c r="O18" s="36">
        <f>K18*1.2</f>
        <v>3.2039999999999997</v>
      </c>
      <c r="P18" s="36">
        <f>L18*1.2</f>
        <v>2.5954306103692488</v>
      </c>
      <c r="Q18" s="34">
        <v>173.40600000000001</v>
      </c>
      <c r="R18" s="34">
        <v>130.482</v>
      </c>
      <c r="S18" s="34">
        <v>0</v>
      </c>
      <c r="T18" s="34">
        <v>329.11</v>
      </c>
      <c r="U18" s="34">
        <v>400.06400000000002</v>
      </c>
      <c r="V18" s="34">
        <v>0</v>
      </c>
      <c r="W18" s="34">
        <v>1.169</v>
      </c>
      <c r="X18" s="34">
        <v>0.20300000000000001</v>
      </c>
      <c r="Y18" s="34">
        <v>0</v>
      </c>
      <c r="Z18" s="34">
        <v>1.1639999999999999</v>
      </c>
      <c r="AA18" s="34">
        <v>0.17499999999999999</v>
      </c>
      <c r="AB18" s="34"/>
      <c r="AC18">
        <f t="shared" si="0"/>
        <v>5.9174293350611491E-3</v>
      </c>
      <c r="AD18">
        <f t="shared" si="1"/>
        <v>5.889227873654812E-3</v>
      </c>
      <c r="AE18">
        <f t="shared" si="2"/>
        <v>1.4628205774898577E-3</v>
      </c>
      <c r="AF18">
        <f t="shared" si="3"/>
        <v>9.4609936746499425E-4</v>
      </c>
      <c r="AG18" s="6">
        <f t="shared" si="4"/>
        <v>0.88369138252207025</v>
      </c>
      <c r="AH18" s="6">
        <f t="shared" si="5"/>
        <v>1.6710127549342522</v>
      </c>
      <c r="AI18" s="6">
        <f t="shared" si="6"/>
        <v>0.94171776930670958</v>
      </c>
      <c r="AJ18" s="6">
        <f t="shared" si="7"/>
        <v>2.1638049413418394</v>
      </c>
    </row>
    <row r="19" spans="1:36" x14ac:dyDescent="0.25">
      <c r="A19" s="53" t="s">
        <v>70</v>
      </c>
      <c r="B19" s="34">
        <v>27.053999999999998</v>
      </c>
      <c r="C19" s="34">
        <v>8.9260000000000002</v>
      </c>
      <c r="D19" s="34">
        <v>0</v>
      </c>
      <c r="E19" s="34">
        <v>24.202999999999999</v>
      </c>
      <c r="F19" s="34">
        <v>3.0680000000000001</v>
      </c>
      <c r="G19" s="34">
        <v>0</v>
      </c>
      <c r="H19" s="34"/>
      <c r="I19" s="34">
        <f>'31.12.2024'!I19</f>
        <v>1.32</v>
      </c>
      <c r="J19" s="34">
        <v>0.77</v>
      </c>
      <c r="K19" s="34">
        <f>'31.12.2024'!K19</f>
        <v>2.06</v>
      </c>
      <c r="L19" s="43"/>
      <c r="M19" s="44"/>
      <c r="N19" s="44"/>
      <c r="O19" s="44"/>
      <c r="P19" s="44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G19" s="6"/>
      <c r="AH19" s="6"/>
      <c r="AI19" s="6"/>
      <c r="AJ19" s="6"/>
    </row>
    <row r="20" spans="1:36" x14ac:dyDescent="0.25">
      <c r="A20" s="53" t="s">
        <v>68</v>
      </c>
      <c r="B20" s="34">
        <v>27.053999999999998</v>
      </c>
      <c r="C20" s="34">
        <v>8.9260000000000002</v>
      </c>
      <c r="D20" s="34">
        <v>0</v>
      </c>
      <c r="E20" s="34">
        <v>24.202999999999999</v>
      </c>
      <c r="F20" s="34">
        <v>3.0680000000000001</v>
      </c>
      <c r="G20" s="34">
        <v>0</v>
      </c>
      <c r="H20" s="34"/>
      <c r="I20" s="34">
        <f>'31.12.2024'!I20</f>
        <v>1.42</v>
      </c>
      <c r="J20" s="34">
        <v>0.77</v>
      </c>
      <c r="K20" s="34">
        <f>'31.12.2024'!K20</f>
        <v>3.17</v>
      </c>
      <c r="L20" s="34">
        <v>1.1399999999999999</v>
      </c>
      <c r="M20" s="34">
        <v>0.96</v>
      </c>
      <c r="N20" s="34">
        <v>0.96</v>
      </c>
      <c r="O20" s="34">
        <v>1.37</v>
      </c>
      <c r="P20" s="34">
        <v>1.37</v>
      </c>
      <c r="Q20" s="34">
        <v>20.622</v>
      </c>
      <c r="R20" s="34">
        <v>8.1769999999999996</v>
      </c>
      <c r="S20" s="34">
        <v>0</v>
      </c>
      <c r="T20" s="34">
        <v>26.148</v>
      </c>
      <c r="U20" s="34">
        <v>4.976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>
        <f t="shared" si="0"/>
        <v>0</v>
      </c>
      <c r="AD20">
        <f t="shared" si="1"/>
        <v>0</v>
      </c>
      <c r="AE20">
        <f t="shared" si="2"/>
        <v>0</v>
      </c>
      <c r="AF20">
        <f t="shared" si="3"/>
        <v>0</v>
      </c>
      <c r="AG20" s="6">
        <f t="shared" si="4"/>
        <v>0.76225327123530717</v>
      </c>
      <c r="AH20" s="6">
        <f t="shared" si="5"/>
        <v>1.0803619386026526</v>
      </c>
      <c r="AI20" s="6">
        <f t="shared" si="6"/>
        <v>0.9160878332959892</v>
      </c>
      <c r="AJ20" s="6">
        <f t="shared" si="7"/>
        <v>1.621903520208605</v>
      </c>
    </row>
    <row r="21" spans="1:36" x14ac:dyDescent="0.25">
      <c r="A21" s="53" t="s">
        <v>35</v>
      </c>
      <c r="B21" s="34">
        <v>86.745000000000005</v>
      </c>
      <c r="C21" s="34">
        <v>30.204999999999998</v>
      </c>
      <c r="D21" s="34">
        <v>1.0680000000000001</v>
      </c>
      <c r="E21" s="34">
        <v>75.878</v>
      </c>
      <c r="F21" s="34">
        <v>31.818999999999999</v>
      </c>
      <c r="G21" s="34">
        <v>0</v>
      </c>
      <c r="H21" s="34"/>
      <c r="I21" s="34">
        <f>'31.12.2024'!I21</f>
        <v>2.028</v>
      </c>
      <c r="J21" s="34">
        <v>0.77</v>
      </c>
      <c r="K21" s="34">
        <f>'31.12.2024'!K21</f>
        <v>2.484</v>
      </c>
      <c r="L21" s="34">
        <v>1.42</v>
      </c>
      <c r="M21" s="34">
        <v>1.3320000000000001</v>
      </c>
      <c r="N21" s="34">
        <v>1.3320000000000001</v>
      </c>
      <c r="O21" s="34">
        <v>1.704</v>
      </c>
      <c r="P21" s="34">
        <v>1.704</v>
      </c>
      <c r="Q21" s="34">
        <v>94.081999999999994</v>
      </c>
      <c r="R21" s="34">
        <v>32.622</v>
      </c>
      <c r="S21" s="34">
        <v>1.151</v>
      </c>
      <c r="T21" s="34">
        <v>104.221</v>
      </c>
      <c r="U21" s="34">
        <v>43.646000000000001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>
        <f t="shared" si="0"/>
        <v>0</v>
      </c>
      <c r="AD21">
        <f t="shared" si="1"/>
        <v>0</v>
      </c>
      <c r="AE21">
        <f t="shared" si="2"/>
        <v>0</v>
      </c>
      <c r="AF21">
        <f t="shared" si="3"/>
        <v>0</v>
      </c>
      <c r="AG21" s="6">
        <f t="shared" si="4"/>
        <v>1.0845812438757276</v>
      </c>
      <c r="AH21" s="6">
        <f t="shared" si="5"/>
        <v>1.373533830622842</v>
      </c>
      <c r="AI21" s="6">
        <f t="shared" si="6"/>
        <v>1.080019864260884</v>
      </c>
      <c r="AJ21" s="6">
        <f t="shared" si="7"/>
        <v>1.3716961563845502</v>
      </c>
    </row>
    <row r="22" spans="1:36" x14ac:dyDescent="0.25">
      <c r="A22" s="53" t="s">
        <v>71</v>
      </c>
      <c r="B22" s="34">
        <v>65.808000000000007</v>
      </c>
      <c r="C22" s="34">
        <v>30.744</v>
      </c>
      <c r="D22" s="34">
        <v>0</v>
      </c>
      <c r="E22" s="34">
        <v>62.63</v>
      </c>
      <c r="F22" s="34">
        <v>20.655000000000001</v>
      </c>
      <c r="G22" s="34"/>
      <c r="H22" s="34"/>
      <c r="I22" s="34">
        <f>'31.12.2024'!I22</f>
        <v>1.03</v>
      </c>
      <c r="J22" s="34">
        <v>0.77</v>
      </c>
      <c r="K22" s="34">
        <f>'31.12.2024'!K22</f>
        <v>1.1200000000000001</v>
      </c>
      <c r="L22" s="34">
        <v>1.28</v>
      </c>
      <c r="M22" s="34">
        <v>1.0680000000000001</v>
      </c>
      <c r="N22" s="34">
        <v>1.536</v>
      </c>
      <c r="O22" s="34">
        <v>1.0680000000000001</v>
      </c>
      <c r="P22" s="34">
        <v>1.536</v>
      </c>
      <c r="Q22" s="34">
        <v>58.569000000000003</v>
      </c>
      <c r="R22" s="34">
        <v>39.351999999999997</v>
      </c>
      <c r="S22" s="34">
        <v>0</v>
      </c>
      <c r="T22" s="34">
        <v>56.006</v>
      </c>
      <c r="U22" s="34">
        <v>30.353000000000002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>
        <f t="shared" si="0"/>
        <v>0</v>
      </c>
      <c r="AD22">
        <f t="shared" si="1"/>
        <v>0</v>
      </c>
      <c r="AE22">
        <f t="shared" si="2"/>
        <v>0</v>
      </c>
      <c r="AF22">
        <f t="shared" si="3"/>
        <v>0</v>
      </c>
      <c r="AG22" s="6">
        <f t="shared" si="4"/>
        <v>0.88999817651349378</v>
      </c>
      <c r="AH22" s="6">
        <f t="shared" si="5"/>
        <v>0.8942359891425834</v>
      </c>
      <c r="AI22" s="6">
        <f t="shared" si="6"/>
        <v>1.2799895914650012</v>
      </c>
      <c r="AJ22" s="6">
        <f t="shared" si="7"/>
        <v>1.469523117889131</v>
      </c>
    </row>
    <row r="23" spans="1:36" x14ac:dyDescent="0.25">
      <c r="A23" s="53" t="s">
        <v>72</v>
      </c>
      <c r="B23" s="34">
        <v>583.51300000000003</v>
      </c>
      <c r="C23" s="34">
        <v>489.33699999999999</v>
      </c>
      <c r="D23" s="34">
        <v>0</v>
      </c>
      <c r="E23" s="34">
        <v>571.53099999999995</v>
      </c>
      <c r="F23" s="34">
        <v>513.67399999999998</v>
      </c>
      <c r="G23" s="34">
        <v>0</v>
      </c>
      <c r="H23" s="34"/>
      <c r="I23" s="34">
        <f>'31.12.2024'!I23</f>
        <v>1.65</v>
      </c>
      <c r="J23" s="34">
        <v>0.77</v>
      </c>
      <c r="K23" s="34">
        <f>'31.12.2024'!K23</f>
        <v>1.87</v>
      </c>
      <c r="L23" s="34">
        <v>1.24</v>
      </c>
      <c r="M23" s="34">
        <v>0.9</v>
      </c>
      <c r="N23" s="34">
        <v>0.9</v>
      </c>
      <c r="O23" s="34">
        <v>1.49</v>
      </c>
      <c r="P23" s="34">
        <v>1.49</v>
      </c>
      <c r="Q23" s="34">
        <v>441.22699999999998</v>
      </c>
      <c r="R23" s="34">
        <v>321.84500000000003</v>
      </c>
      <c r="S23" s="34">
        <v>0</v>
      </c>
      <c r="T23" s="34">
        <v>703.88400000000001</v>
      </c>
      <c r="U23" s="34">
        <v>570.30499999999995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>
        <f t="shared" si="0"/>
        <v>0</v>
      </c>
      <c r="AD23">
        <f t="shared" si="1"/>
        <v>0</v>
      </c>
      <c r="AE23">
        <f t="shared" si="2"/>
        <v>0</v>
      </c>
      <c r="AF23">
        <f t="shared" si="3"/>
        <v>0</v>
      </c>
      <c r="AG23" s="6">
        <f t="shared" si="4"/>
        <v>0.75615624673314896</v>
      </c>
      <c r="AH23" s="6">
        <f t="shared" si="5"/>
        <v>1.2315762399589876</v>
      </c>
      <c r="AI23" s="6">
        <f t="shared" si="6"/>
        <v>0.65771646125267458</v>
      </c>
      <c r="AJ23" s="6">
        <f t="shared" si="7"/>
        <v>1.1102469659745284</v>
      </c>
    </row>
    <row r="24" spans="1:36" x14ac:dyDescent="0.25">
      <c r="A24" s="53" t="s">
        <v>79</v>
      </c>
      <c r="B24" s="34">
        <v>34.863</v>
      </c>
      <c r="C24" s="34">
        <v>12.739000000000001</v>
      </c>
      <c r="D24" s="34">
        <v>0</v>
      </c>
      <c r="E24" s="34">
        <v>41.622</v>
      </c>
      <c r="F24" s="34">
        <v>103.999</v>
      </c>
      <c r="G24" s="34">
        <v>0</v>
      </c>
      <c r="H24" s="34"/>
      <c r="I24" s="34">
        <f>'31.12.2024'!I24</f>
        <v>1.01</v>
      </c>
      <c r="J24" s="34">
        <v>0.77</v>
      </c>
      <c r="K24" s="34">
        <f>'31.12.2024'!K24</f>
        <v>2.17</v>
      </c>
      <c r="L24" s="34">
        <v>1.35</v>
      </c>
      <c r="M24" s="34">
        <v>1.1399999999999999</v>
      </c>
      <c r="N24" s="34">
        <v>1.26</v>
      </c>
      <c r="O24" s="34">
        <v>1.44</v>
      </c>
      <c r="P24" s="34">
        <v>1.62</v>
      </c>
      <c r="Q24" s="34">
        <v>33.119</v>
      </c>
      <c r="R24" s="34">
        <v>13.375999999999999</v>
      </c>
      <c r="S24" s="34">
        <v>0</v>
      </c>
      <c r="T24" s="34">
        <v>49.945999999999998</v>
      </c>
      <c r="U24" s="34">
        <v>151.82400000000001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>
        <f t="shared" si="0"/>
        <v>0</v>
      </c>
      <c r="AD24">
        <f t="shared" si="1"/>
        <v>0</v>
      </c>
      <c r="AE24">
        <f t="shared" si="2"/>
        <v>0</v>
      </c>
      <c r="AF24">
        <f t="shared" si="3"/>
        <v>0</v>
      </c>
      <c r="AG24" s="6">
        <f>(Q24+W24)/B24</f>
        <v>0.94997561885093085</v>
      </c>
      <c r="AH24" s="6">
        <f>(T24+Z24)/E24</f>
        <v>1.199990389697756</v>
      </c>
      <c r="AI24" s="6">
        <f>(R24+X24)/C24</f>
        <v>1.0500039249548629</v>
      </c>
      <c r="AJ24" s="6">
        <f>(U24+V24+AA24+AB24)/(F24+G24)</f>
        <v>1.4598601909633748</v>
      </c>
    </row>
    <row r="25" spans="1:36" x14ac:dyDescent="0.25">
      <c r="A25" s="53" t="s">
        <v>83</v>
      </c>
      <c r="B25" s="34">
        <v>86.088999999999999</v>
      </c>
      <c r="C25" s="34">
        <v>29.715</v>
      </c>
      <c r="D25" s="34">
        <v>1.278</v>
      </c>
      <c r="E25" s="34">
        <v>83.031999999999996</v>
      </c>
      <c r="F25" s="34">
        <v>161.767</v>
      </c>
      <c r="G25" s="34">
        <v>6.4000000000000001E-2</v>
      </c>
      <c r="H25" s="34"/>
      <c r="I25" s="34">
        <f>'31.12.2024'!I25</f>
        <v>1.74</v>
      </c>
      <c r="J25" s="34">
        <v>0.77</v>
      </c>
      <c r="K25" s="34">
        <f>'31.12.2024'!K25</f>
        <v>2.62</v>
      </c>
      <c r="L25" s="34">
        <v>1.38</v>
      </c>
      <c r="M25" s="34"/>
      <c r="N25" s="34"/>
      <c r="O25" s="34"/>
      <c r="P25" s="34"/>
      <c r="Q25" s="34">
        <v>53.636000000000003</v>
      </c>
      <c r="R25" s="34">
        <v>26.614999999999998</v>
      </c>
      <c r="S25" s="34">
        <v>1.1499999999999999</v>
      </c>
      <c r="T25" s="34">
        <v>100.179</v>
      </c>
      <c r="U25" s="34">
        <v>239.465</v>
      </c>
      <c r="V25" s="34">
        <v>8.7999999999999995E-2</v>
      </c>
      <c r="W25" s="34"/>
      <c r="X25" s="34"/>
      <c r="Y25" s="34"/>
      <c r="Z25" s="34"/>
      <c r="AA25" s="34"/>
      <c r="AB25" s="34"/>
      <c r="AC25">
        <f t="shared" si="0"/>
        <v>0</v>
      </c>
      <c r="AD25">
        <f t="shared" si="1"/>
        <v>0</v>
      </c>
      <c r="AE25">
        <f t="shared" si="2"/>
        <v>0</v>
      </c>
      <c r="AF25">
        <f t="shared" si="3"/>
        <v>0</v>
      </c>
      <c r="AG25" s="6">
        <f t="shared" ref="AG25:AG40" si="17">(Q25+W25)/B25</f>
        <v>0.62302965535666577</v>
      </c>
      <c r="AH25" s="6">
        <f t="shared" ref="AH25:AH40" si="18">(T25+Z25)/E25</f>
        <v>1.2065107428461317</v>
      </c>
      <c r="AI25" s="6">
        <f t="shared" ref="AI25:AI40" si="19">(R25+X25)/C25</f>
        <v>0.89567558472152109</v>
      </c>
      <c r="AJ25" s="6">
        <f t="shared" ref="AJ25:AJ40" si="20">(U25+V25+AA25+AB25)/(F25+G25)</f>
        <v>1.4802664508036163</v>
      </c>
    </row>
    <row r="26" spans="1:36" x14ac:dyDescent="0.25">
      <c r="A26" s="53" t="s">
        <v>62</v>
      </c>
      <c r="B26" s="34">
        <v>202.804</v>
      </c>
      <c r="C26" s="34">
        <v>88.013999999999996</v>
      </c>
      <c r="D26" s="34">
        <v>0</v>
      </c>
      <c r="E26" s="34">
        <v>201.33500000000001</v>
      </c>
      <c r="F26" s="34">
        <v>364.75099999999998</v>
      </c>
      <c r="G26" s="34">
        <v>0</v>
      </c>
      <c r="H26" s="34"/>
      <c r="I26" s="34">
        <f>'31.12.2024'!I26</f>
        <v>1.1607000000000001</v>
      </c>
      <c r="J26" s="34">
        <v>0.77</v>
      </c>
      <c r="K26" s="34">
        <f>'31.12.2024'!K26</f>
        <v>2.2728999999999999</v>
      </c>
      <c r="L26" s="34">
        <v>0.64500000000000002</v>
      </c>
      <c r="M26" s="34">
        <v>0.91700000000000004</v>
      </c>
      <c r="N26" s="34">
        <v>0.91700000000000004</v>
      </c>
      <c r="O26" s="34">
        <v>0.77400000000000002</v>
      </c>
      <c r="P26" s="34">
        <v>0.77400000000000002</v>
      </c>
      <c r="Q26" s="34">
        <v>154.94200000000001</v>
      </c>
      <c r="R26" s="34">
        <v>67.242999999999995</v>
      </c>
      <c r="S26" s="34">
        <v>0</v>
      </c>
      <c r="T26" s="34">
        <v>129.86099999999999</v>
      </c>
      <c r="U26" s="34">
        <v>235.26400000000001</v>
      </c>
      <c r="V26" s="34">
        <v>0</v>
      </c>
      <c r="W26" s="34"/>
      <c r="X26" s="34"/>
      <c r="Y26" s="34"/>
      <c r="Z26" s="34"/>
      <c r="AA26" s="34"/>
      <c r="AB26" s="34"/>
      <c r="AC26">
        <f t="shared" si="0"/>
        <v>0</v>
      </c>
      <c r="AD26">
        <f t="shared" si="1"/>
        <v>0</v>
      </c>
      <c r="AE26">
        <f t="shared" si="2"/>
        <v>0</v>
      </c>
      <c r="AF26">
        <f t="shared" si="3"/>
        <v>0</v>
      </c>
      <c r="AG26" s="6">
        <f t="shared" si="17"/>
        <v>0.76399873769748139</v>
      </c>
      <c r="AH26" s="6">
        <f t="shared" si="18"/>
        <v>0.64499962748652739</v>
      </c>
      <c r="AI26" s="6">
        <f t="shared" si="19"/>
        <v>0.76400345399595515</v>
      </c>
      <c r="AJ26" s="6">
        <f t="shared" si="20"/>
        <v>0.64499891706945289</v>
      </c>
    </row>
    <row r="27" spans="1:36" x14ac:dyDescent="0.25">
      <c r="A27" s="53" t="s">
        <v>80</v>
      </c>
      <c r="B27" s="34"/>
      <c r="C27" s="34"/>
      <c r="D27" s="34"/>
      <c r="E27" s="34"/>
      <c r="F27" s="34"/>
      <c r="G27" s="34"/>
      <c r="H27" s="34"/>
      <c r="I27" s="34">
        <f>'31.12.2024'!I27</f>
        <v>1.242</v>
      </c>
      <c r="J27" s="34">
        <v>0.77</v>
      </c>
      <c r="K27" s="34">
        <f>'31.12.2024'!K27</f>
        <v>1.927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G27" s="6"/>
      <c r="AH27" s="6"/>
      <c r="AI27" s="6"/>
      <c r="AJ27" s="6"/>
    </row>
    <row r="28" spans="1:36" x14ac:dyDescent="0.25">
      <c r="A28" s="57" t="s">
        <v>75</v>
      </c>
      <c r="B28" s="34"/>
      <c r="C28" s="34"/>
      <c r="D28" s="34"/>
      <c r="E28" s="34"/>
      <c r="F28" s="34"/>
      <c r="G28" s="34"/>
      <c r="H28" s="34"/>
      <c r="I28" s="34">
        <f>'31.12.2024'!I28</f>
        <v>1.6</v>
      </c>
      <c r="J28" s="34">
        <v>0.77</v>
      </c>
      <c r="K28" s="34">
        <f>'31.12.2024'!K28</f>
        <v>1.45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G28" s="6"/>
      <c r="AH28" s="6"/>
      <c r="AI28" s="6"/>
      <c r="AJ28" s="6"/>
    </row>
    <row r="29" spans="1:36" x14ac:dyDescent="0.25">
      <c r="A29" s="53" t="s">
        <v>38</v>
      </c>
      <c r="B29" s="34">
        <v>82.738</v>
      </c>
      <c r="C29" s="34">
        <v>47.920999999999999</v>
      </c>
      <c r="D29" s="34">
        <v>0</v>
      </c>
      <c r="E29" s="34">
        <v>78.588999999999999</v>
      </c>
      <c r="F29" s="34">
        <v>75.173000000000002</v>
      </c>
      <c r="G29" s="34">
        <v>0</v>
      </c>
      <c r="H29" s="34"/>
      <c r="I29" s="34">
        <f>'31.12.2024'!I29</f>
        <v>1.71</v>
      </c>
      <c r="J29" s="34">
        <v>0.77</v>
      </c>
      <c r="K29" s="34">
        <f>'31.12.2024'!K29</f>
        <v>1.93</v>
      </c>
      <c r="L29" s="34">
        <v>0.94</v>
      </c>
      <c r="M29" s="34">
        <v>0.85</v>
      </c>
      <c r="N29" s="34">
        <v>0.85</v>
      </c>
      <c r="O29" s="34">
        <v>1.1299999999999999</v>
      </c>
      <c r="P29" s="34">
        <v>1.1299999999999999</v>
      </c>
      <c r="Q29" s="34">
        <v>60.081000000000003</v>
      </c>
      <c r="R29" s="34">
        <v>34.343000000000004</v>
      </c>
      <c r="S29" s="34">
        <v>0</v>
      </c>
      <c r="T29" s="34">
        <v>71.887</v>
      </c>
      <c r="U29" s="34">
        <v>70.387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>
        <f t="shared" si="0"/>
        <v>0</v>
      </c>
      <c r="AD29">
        <f t="shared" si="1"/>
        <v>0</v>
      </c>
      <c r="AE29">
        <f t="shared" si="2"/>
        <v>0</v>
      </c>
      <c r="AF29">
        <f t="shared" si="3"/>
        <v>0</v>
      </c>
      <c r="AG29" s="6">
        <f t="shared" si="17"/>
        <v>0.72615968478812642</v>
      </c>
      <c r="AH29" s="6">
        <f t="shared" si="18"/>
        <v>0.91472088969194165</v>
      </c>
      <c r="AI29" s="6">
        <f t="shared" si="19"/>
        <v>0.71665866739007955</v>
      </c>
      <c r="AJ29" s="6">
        <f t="shared" si="20"/>
        <v>0.93633352400462933</v>
      </c>
    </row>
    <row r="30" spans="1:36" x14ac:dyDescent="0.25">
      <c r="A30" s="53" t="s">
        <v>39</v>
      </c>
      <c r="B30" s="34">
        <v>64.039000000000001</v>
      </c>
      <c r="C30" s="34">
        <v>43.48</v>
      </c>
      <c r="D30" s="34"/>
      <c r="E30" s="34">
        <v>50.304000000000002</v>
      </c>
      <c r="F30" s="34">
        <v>116.218</v>
      </c>
      <c r="G30" s="34"/>
      <c r="H30" s="34"/>
      <c r="I30" s="34">
        <f>'31.12.2024'!I30</f>
        <v>1.827</v>
      </c>
      <c r="J30" s="34">
        <v>0.77</v>
      </c>
      <c r="K30" s="34">
        <f>'31.12.2024'!K30</f>
        <v>2.8639999999999999</v>
      </c>
      <c r="L30" s="34">
        <v>2</v>
      </c>
      <c r="M30" s="34">
        <v>1.3680000000000001</v>
      </c>
      <c r="N30" s="34">
        <v>1.548</v>
      </c>
      <c r="O30" s="34">
        <v>1.3680000000000001</v>
      </c>
      <c r="P30" s="34">
        <v>2.4</v>
      </c>
      <c r="Q30" s="34">
        <v>72.759</v>
      </c>
      <c r="R30" s="34">
        <v>56.183</v>
      </c>
      <c r="S30" s="34"/>
      <c r="T30" s="34">
        <v>57.56</v>
      </c>
      <c r="U30" s="34">
        <v>232.012</v>
      </c>
      <c r="V30" s="34"/>
      <c r="W30" s="34"/>
      <c r="X30" s="34"/>
      <c r="Y30" s="34"/>
      <c r="Z30" s="34"/>
      <c r="AA30" s="34"/>
      <c r="AB30" s="34"/>
      <c r="AC30">
        <v>0</v>
      </c>
      <c r="AD30">
        <v>0</v>
      </c>
      <c r="AE30">
        <v>0</v>
      </c>
      <c r="AF30">
        <v>0</v>
      </c>
      <c r="AG30" s="6">
        <f t="shared" si="17"/>
        <v>1.1361670232202252</v>
      </c>
      <c r="AH30" s="6">
        <f t="shared" si="18"/>
        <v>1.1442430025445292</v>
      </c>
      <c r="AI30" s="6">
        <f t="shared" si="19"/>
        <v>1.2921573137074518</v>
      </c>
      <c r="AJ30" s="6">
        <f t="shared" si="20"/>
        <v>1.9963516839043864</v>
      </c>
    </row>
    <row r="31" spans="1:36" x14ac:dyDescent="0.25">
      <c r="A31" s="53" t="s">
        <v>73</v>
      </c>
      <c r="B31" s="34">
        <v>279.01499999999999</v>
      </c>
      <c r="C31" s="34">
        <v>35.755000000000003</v>
      </c>
      <c r="D31" s="34">
        <v>0</v>
      </c>
      <c r="E31" s="34">
        <v>278.822</v>
      </c>
      <c r="F31" s="34">
        <v>89.075999999999993</v>
      </c>
      <c r="G31" s="34">
        <v>0</v>
      </c>
      <c r="H31" s="34">
        <v>331.53100000000001</v>
      </c>
      <c r="I31" s="34">
        <f>'31.12.2024'!I31</f>
        <v>1.5740000000000001</v>
      </c>
      <c r="J31" s="34">
        <v>0.77</v>
      </c>
      <c r="K31" s="34">
        <f>'31.12.2024'!K31</f>
        <v>2.1309999999999998</v>
      </c>
      <c r="L31" s="34">
        <v>0.75</v>
      </c>
      <c r="M31" s="34">
        <v>0.92400000000000004</v>
      </c>
      <c r="N31" s="34">
        <v>1.0680000000000001</v>
      </c>
      <c r="O31" s="34">
        <v>0.70799999999999996</v>
      </c>
      <c r="P31" s="34">
        <v>0.9</v>
      </c>
      <c r="Q31" s="34">
        <v>212.327</v>
      </c>
      <c r="R31" s="34">
        <v>31.821999999999999</v>
      </c>
      <c r="S31" s="34">
        <v>0</v>
      </c>
      <c r="T31" s="34">
        <v>162.58099999999999</v>
      </c>
      <c r="U31" s="34">
        <v>76.38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>
        <f t="shared" si="0"/>
        <v>0</v>
      </c>
      <c r="AD31">
        <f t="shared" si="1"/>
        <v>0</v>
      </c>
      <c r="AE31">
        <f t="shared" si="2"/>
        <v>0</v>
      </c>
      <c r="AF31">
        <f t="shared" si="3"/>
        <v>0</v>
      </c>
      <c r="AG31" s="6">
        <f t="shared" si="17"/>
        <v>0.76098776051466765</v>
      </c>
      <c r="AH31" s="6">
        <f t="shared" si="18"/>
        <v>0.58309961193879967</v>
      </c>
      <c r="AI31" s="6">
        <f t="shared" si="19"/>
        <v>0.89000139840581727</v>
      </c>
      <c r="AJ31" s="6">
        <f t="shared" si="20"/>
        <v>0.85747002559612018</v>
      </c>
    </row>
    <row r="32" spans="1:36" x14ac:dyDescent="0.25">
      <c r="A32" s="53" t="s">
        <v>63</v>
      </c>
      <c r="B32" s="34">
        <v>85.986000000000004</v>
      </c>
      <c r="C32" s="34">
        <v>22.3</v>
      </c>
      <c r="D32" s="34">
        <v>0</v>
      </c>
      <c r="E32" s="34">
        <v>74.53</v>
      </c>
      <c r="F32" s="34">
        <v>21.016999999999999</v>
      </c>
      <c r="G32" s="34">
        <v>0</v>
      </c>
      <c r="H32" s="34">
        <v>87.019000000000005</v>
      </c>
      <c r="I32" s="34">
        <f>'31.12.2024'!I32</f>
        <v>1.94</v>
      </c>
      <c r="J32" s="34">
        <v>0.77</v>
      </c>
      <c r="K32" s="34">
        <f>'31.12.2024'!K32</f>
        <v>2.81</v>
      </c>
      <c r="L32" s="34">
        <v>2.5299999999999998</v>
      </c>
      <c r="M32" s="34">
        <v>1.0680000000000001</v>
      </c>
      <c r="N32" s="34">
        <v>2.028</v>
      </c>
      <c r="O32" s="34">
        <v>1.5840000000000001</v>
      </c>
      <c r="P32" s="34">
        <v>3.036</v>
      </c>
      <c r="Q32" s="34">
        <v>78.753</v>
      </c>
      <c r="R32" s="34">
        <v>34.359000000000002</v>
      </c>
      <c r="S32" s="34"/>
      <c r="T32" s="34">
        <v>101.633</v>
      </c>
      <c r="U32" s="34">
        <v>48.17</v>
      </c>
      <c r="V32" s="34"/>
      <c r="W32" s="34"/>
      <c r="X32" s="34"/>
      <c r="Y32" s="34"/>
      <c r="Z32" s="34"/>
      <c r="AA32" s="34"/>
      <c r="AB32" s="34"/>
      <c r="AC32">
        <f t="shared" si="0"/>
        <v>0</v>
      </c>
      <c r="AD32">
        <f t="shared" si="1"/>
        <v>0</v>
      </c>
      <c r="AE32">
        <f t="shared" si="2"/>
        <v>0</v>
      </c>
      <c r="AF32">
        <f t="shared" si="3"/>
        <v>0</v>
      </c>
      <c r="AG32" s="6">
        <f t="shared" si="17"/>
        <v>0.91588165515316444</v>
      </c>
      <c r="AH32" s="6">
        <f t="shared" si="18"/>
        <v>1.3636522205823158</v>
      </c>
      <c r="AI32" s="6">
        <f t="shared" si="19"/>
        <v>1.540762331838565</v>
      </c>
      <c r="AJ32" s="6">
        <f t="shared" si="20"/>
        <v>2.2919541323690349</v>
      </c>
    </row>
    <row r="33" spans="1:36" x14ac:dyDescent="0.25">
      <c r="A33" s="53" t="s">
        <v>40</v>
      </c>
      <c r="B33" s="34">
        <v>6860</v>
      </c>
      <c r="C33" s="34">
        <v>2735</v>
      </c>
      <c r="D33" s="34">
        <v>0</v>
      </c>
      <c r="E33" s="34">
        <v>6832</v>
      </c>
      <c r="F33" s="34">
        <v>5116</v>
      </c>
      <c r="G33" s="34">
        <v>0</v>
      </c>
      <c r="H33" s="34">
        <v>10903</v>
      </c>
      <c r="I33" s="34">
        <f>'31.12.2024'!I33</f>
        <v>1.1859999999999999</v>
      </c>
      <c r="J33" s="34">
        <v>0.77</v>
      </c>
      <c r="K33" s="34">
        <f>'31.12.2024'!K33</f>
        <v>1.1040000000000001</v>
      </c>
      <c r="L33" s="34">
        <v>1.72</v>
      </c>
      <c r="M33" s="34">
        <v>1.1399999999999999</v>
      </c>
      <c r="N33" s="34">
        <v>2.78</v>
      </c>
      <c r="O33" s="34">
        <v>0.94</v>
      </c>
      <c r="P33" s="34">
        <v>2.06</v>
      </c>
      <c r="Q33" s="34">
        <v>6517</v>
      </c>
      <c r="R33" s="34">
        <v>5806</v>
      </c>
      <c r="S33" s="34">
        <v>0</v>
      </c>
      <c r="T33" s="34">
        <v>5329</v>
      </c>
      <c r="U33" s="34">
        <v>7493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>
        <f t="shared" si="0"/>
        <v>0</v>
      </c>
      <c r="AD33">
        <f t="shared" si="1"/>
        <v>0</v>
      </c>
      <c r="AE33">
        <f t="shared" si="2"/>
        <v>0</v>
      </c>
      <c r="AF33">
        <f t="shared" si="3"/>
        <v>0</v>
      </c>
      <c r="AG33" s="6">
        <f t="shared" si="17"/>
        <v>0.95</v>
      </c>
      <c r="AH33" s="6">
        <f t="shared" si="18"/>
        <v>0.78000585480093676</v>
      </c>
      <c r="AI33" s="6">
        <f t="shared" si="19"/>
        <v>2.122851919561243</v>
      </c>
      <c r="AJ33" s="6">
        <f t="shared" si="20"/>
        <v>1.4646207974980454</v>
      </c>
    </row>
    <row r="34" spans="1:36" x14ac:dyDescent="0.25">
      <c r="A34" s="53" t="s">
        <v>41</v>
      </c>
      <c r="B34" s="34">
        <v>63.982999999999997</v>
      </c>
      <c r="C34" s="34">
        <v>39.924999999999997</v>
      </c>
      <c r="D34" s="34">
        <v>0</v>
      </c>
      <c r="E34" s="34">
        <v>56.715000000000003</v>
      </c>
      <c r="F34" s="34">
        <v>39.075000000000003</v>
      </c>
      <c r="G34" s="34">
        <v>0</v>
      </c>
      <c r="H34" s="34"/>
      <c r="I34" s="34">
        <f>'31.12.2024'!I34</f>
        <v>1.47</v>
      </c>
      <c r="J34" s="34">
        <v>0.77</v>
      </c>
      <c r="K34" s="34">
        <f>'31.12.2024'!K34</f>
        <v>2.4300000000000002</v>
      </c>
      <c r="L34" s="34">
        <v>1.33</v>
      </c>
      <c r="M34" s="34">
        <v>1.07</v>
      </c>
      <c r="N34" s="34">
        <v>1.26</v>
      </c>
      <c r="O34" s="34">
        <v>1.35</v>
      </c>
      <c r="P34" s="34">
        <v>1.59</v>
      </c>
      <c r="Q34" s="34">
        <v>57.072000000000003</v>
      </c>
      <c r="R34" s="34">
        <v>41.920999999999999</v>
      </c>
      <c r="S34" s="34">
        <v>0</v>
      </c>
      <c r="T34" s="34">
        <v>63.807000000000002</v>
      </c>
      <c r="U34" s="34">
        <v>51.774999999999999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>
        <f t="shared" si="0"/>
        <v>0</v>
      </c>
      <c r="AD34">
        <f t="shared" si="1"/>
        <v>0</v>
      </c>
      <c r="AE34">
        <f t="shared" si="2"/>
        <v>0</v>
      </c>
      <c r="AF34">
        <f t="shared" si="3"/>
        <v>0</v>
      </c>
      <c r="AG34" s="6">
        <f t="shared" si="17"/>
        <v>0.89198693402935159</v>
      </c>
      <c r="AH34" s="6">
        <f t="shared" si="18"/>
        <v>1.125046284051838</v>
      </c>
      <c r="AI34" s="6">
        <f t="shared" si="19"/>
        <v>1.0499937382592361</v>
      </c>
      <c r="AJ34" s="6">
        <f t="shared" si="20"/>
        <v>1.3250159948816378</v>
      </c>
    </row>
    <row r="35" spans="1:36" x14ac:dyDescent="0.25">
      <c r="A35" s="53" t="s">
        <v>64</v>
      </c>
      <c r="B35" s="35">
        <v>1423.1279999999999</v>
      </c>
      <c r="C35" s="34">
        <v>744.68799999999999</v>
      </c>
      <c r="D35" s="34">
        <v>0</v>
      </c>
      <c r="E35" s="34">
        <v>1425.3440000000001</v>
      </c>
      <c r="F35" s="34">
        <v>959.87400000000002</v>
      </c>
      <c r="G35" s="34">
        <v>0</v>
      </c>
      <c r="H35" s="34">
        <v>1802.748</v>
      </c>
      <c r="I35" s="34">
        <f>'31.12.2024'!I35</f>
        <v>0.85</v>
      </c>
      <c r="J35" s="34">
        <v>0.77</v>
      </c>
      <c r="K35" s="34">
        <f>'31.12.2024'!K35</f>
        <v>1</v>
      </c>
      <c r="L35" s="34">
        <v>1</v>
      </c>
      <c r="M35" s="34">
        <v>0.69599999999999995</v>
      </c>
      <c r="N35" s="34">
        <v>0.69599999999999995</v>
      </c>
      <c r="O35" s="34">
        <v>1.2</v>
      </c>
      <c r="P35" s="34">
        <v>1.2</v>
      </c>
      <c r="Q35" s="34">
        <v>826.00599999999997</v>
      </c>
      <c r="R35" s="34">
        <v>432.24200000000002</v>
      </c>
      <c r="S35" s="34">
        <v>0</v>
      </c>
      <c r="T35" s="34">
        <v>1425.355</v>
      </c>
      <c r="U35" s="34">
        <v>1272.337</v>
      </c>
      <c r="V35" s="34"/>
      <c r="W35" s="34"/>
      <c r="X35" s="34"/>
      <c r="Y35" s="34"/>
      <c r="Z35" s="34"/>
      <c r="AA35" s="34"/>
      <c r="AB35" s="34"/>
      <c r="AC35">
        <f t="shared" si="0"/>
        <v>0</v>
      </c>
      <c r="AD35">
        <f t="shared" si="1"/>
        <v>0</v>
      </c>
      <c r="AE35">
        <f t="shared" si="2"/>
        <v>0</v>
      </c>
      <c r="AF35">
        <f t="shared" si="3"/>
        <v>0</v>
      </c>
      <c r="AG35" s="6">
        <f t="shared" si="17"/>
        <v>0.58041581642691309</v>
      </c>
      <c r="AH35" s="6">
        <f t="shared" si="18"/>
        <v>1.0000077174352295</v>
      </c>
      <c r="AI35" s="6">
        <f t="shared" si="19"/>
        <v>0.58043368497948133</v>
      </c>
      <c r="AJ35" s="6">
        <f t="shared" si="20"/>
        <v>1.3255250168251249</v>
      </c>
    </row>
    <row r="36" spans="1:36" x14ac:dyDescent="0.25">
      <c r="A36" s="53" t="s">
        <v>42</v>
      </c>
      <c r="B36" s="34">
        <v>69.224000000000004</v>
      </c>
      <c r="C36" s="34">
        <v>16.905999999999999</v>
      </c>
      <c r="D36" s="34">
        <v>3.0870000000000002</v>
      </c>
      <c r="E36" s="34">
        <v>75.018000000000001</v>
      </c>
      <c r="F36" s="34">
        <v>16.988</v>
      </c>
      <c r="G36" s="34">
        <v>17.923999999999999</v>
      </c>
      <c r="H36" s="34"/>
      <c r="I36" s="34">
        <f>'31.12.2024'!I36</f>
        <v>0.89900000000000002</v>
      </c>
      <c r="J36" s="34">
        <v>0.77</v>
      </c>
      <c r="K36" s="34">
        <f>'31.12.2024'!K36</f>
        <v>1.7090000000000001</v>
      </c>
      <c r="L36" s="34">
        <v>1.052</v>
      </c>
      <c r="M36" s="34">
        <v>0.96499999999999997</v>
      </c>
      <c r="N36" s="34">
        <v>1.1559999999999999</v>
      </c>
      <c r="O36" s="34">
        <v>1.0840000000000001</v>
      </c>
      <c r="P36" s="34">
        <v>1.262</v>
      </c>
      <c r="Q36" s="34">
        <v>55.219000000000001</v>
      </c>
      <c r="R36" s="34">
        <v>16.114000000000001</v>
      </c>
      <c r="S36" s="34">
        <v>2.863</v>
      </c>
      <c r="T36" s="34">
        <v>67.652000000000001</v>
      </c>
      <c r="U36" s="34">
        <v>17.904</v>
      </c>
      <c r="V36" s="34">
        <v>18.876999999999999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>
        <f t="shared" si="0"/>
        <v>0</v>
      </c>
      <c r="AD36">
        <f t="shared" si="1"/>
        <v>0</v>
      </c>
      <c r="AE36">
        <f t="shared" si="2"/>
        <v>0</v>
      </c>
      <c r="AF36">
        <f t="shared" si="3"/>
        <v>0</v>
      </c>
      <c r="AG36" s="6">
        <f t="shared" si="17"/>
        <v>0.79768577372009708</v>
      </c>
      <c r="AH36" s="6">
        <f t="shared" si="18"/>
        <v>0.90181023221093604</v>
      </c>
      <c r="AI36" s="6">
        <f t="shared" si="19"/>
        <v>0.95315272684254126</v>
      </c>
      <c r="AJ36" s="6">
        <f t="shared" si="20"/>
        <v>1.0535346012832263</v>
      </c>
    </row>
    <row r="37" spans="1:36" x14ac:dyDescent="0.25">
      <c r="A37" s="53" t="s">
        <v>43</v>
      </c>
      <c r="B37" s="34">
        <v>122.01300000000001</v>
      </c>
      <c r="C37" s="34">
        <v>34.591000000000001</v>
      </c>
      <c r="D37" s="34">
        <v>0</v>
      </c>
      <c r="E37" s="34">
        <v>118.628</v>
      </c>
      <c r="F37" s="34">
        <v>52.676000000000002</v>
      </c>
      <c r="G37" s="34">
        <v>0</v>
      </c>
      <c r="H37" s="34"/>
      <c r="I37" s="36">
        <f>'31.12.2024'!I37</f>
        <v>0.82099999999999995</v>
      </c>
      <c r="J37" s="36">
        <v>0.77</v>
      </c>
      <c r="K37" s="36">
        <f>'31.12.2024'!K37</f>
        <v>1.262</v>
      </c>
      <c r="L37" s="34">
        <v>1.18</v>
      </c>
      <c r="M37" s="34">
        <v>1.21</v>
      </c>
      <c r="N37" s="34">
        <v>1.21</v>
      </c>
      <c r="O37" s="34">
        <v>1.42</v>
      </c>
      <c r="P37" s="34">
        <v>1.42</v>
      </c>
      <c r="Q37" s="34">
        <v>122.947</v>
      </c>
      <c r="R37" s="34">
        <v>34.886000000000003</v>
      </c>
      <c r="S37" s="34">
        <v>0</v>
      </c>
      <c r="T37" s="34">
        <v>139.62799999999999</v>
      </c>
      <c r="U37" s="34">
        <v>61.500999999999998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/>
      <c r="AC37">
        <f t="shared" si="0"/>
        <v>0</v>
      </c>
      <c r="AD37">
        <f t="shared" si="1"/>
        <v>0</v>
      </c>
      <c r="AE37">
        <f t="shared" si="2"/>
        <v>0</v>
      </c>
      <c r="AF37">
        <f t="shared" si="3"/>
        <v>0</v>
      </c>
      <c r="AG37" s="6">
        <f t="shared" si="17"/>
        <v>1.0076549220165065</v>
      </c>
      <c r="AH37" s="6">
        <f t="shared" si="18"/>
        <v>1.1770239741039215</v>
      </c>
      <c r="AI37" s="6">
        <f t="shared" si="19"/>
        <v>1.0085282298863867</v>
      </c>
      <c r="AJ37" s="6">
        <f t="shared" si="20"/>
        <v>1.1675336016402156</v>
      </c>
    </row>
    <row r="38" spans="1:36" x14ac:dyDescent="0.25">
      <c r="A38" s="53" t="s">
        <v>84</v>
      </c>
      <c r="B38" s="34">
        <v>25.544</v>
      </c>
      <c r="C38" s="34">
        <v>8.86</v>
      </c>
      <c r="D38" s="34">
        <v>0</v>
      </c>
      <c r="E38" s="34">
        <v>24.933</v>
      </c>
      <c r="F38" s="34">
        <v>10.736000000000001</v>
      </c>
      <c r="G38" s="34">
        <v>0</v>
      </c>
      <c r="H38" s="34"/>
      <c r="I38" s="34">
        <f>'31.12.2024'!I38</f>
        <v>1.95</v>
      </c>
      <c r="J38" s="34">
        <v>0.77</v>
      </c>
      <c r="K38" s="34">
        <f>'31.12.2024'!K38</f>
        <v>1.91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G38" s="6"/>
      <c r="AH38" s="6"/>
      <c r="AI38" s="6"/>
      <c r="AJ38" s="6"/>
    </row>
    <row r="39" spans="1:36" x14ac:dyDescent="0.25">
      <c r="A39" s="53" t="s">
        <v>65</v>
      </c>
      <c r="B39" s="34">
        <v>274.10300000000001</v>
      </c>
      <c r="C39" s="34">
        <v>56.46</v>
      </c>
      <c r="D39" s="34">
        <v>0</v>
      </c>
      <c r="E39" s="34">
        <v>267.08100000000002</v>
      </c>
      <c r="F39" s="34">
        <v>65.215000000000003</v>
      </c>
      <c r="G39" s="34">
        <v>0</v>
      </c>
      <c r="H39" s="34"/>
      <c r="I39" s="34">
        <f>'31.12.2024'!I39</f>
        <v>1.554</v>
      </c>
      <c r="J39" s="34">
        <v>0.77</v>
      </c>
      <c r="K39" s="34">
        <f>'31.12.2024'!K39</f>
        <v>2.08</v>
      </c>
      <c r="L39" s="34">
        <v>2.2000000000000002</v>
      </c>
      <c r="M39" s="34">
        <v>1.5</v>
      </c>
      <c r="N39" s="34">
        <v>1.76</v>
      </c>
      <c r="O39" s="34">
        <v>2.34</v>
      </c>
      <c r="P39" s="34">
        <v>2.64</v>
      </c>
      <c r="Q39" s="34">
        <v>343.35399999999998</v>
      </c>
      <c r="R39" s="34">
        <v>92.013000000000005</v>
      </c>
      <c r="S39" s="34">
        <v>0</v>
      </c>
      <c r="T39" s="34">
        <v>495.00299999999999</v>
      </c>
      <c r="U39" s="34">
        <v>120.42400000000001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>
        <f t="shared" si="0"/>
        <v>0</v>
      </c>
      <c r="AD39">
        <f t="shared" si="1"/>
        <v>0</v>
      </c>
      <c r="AE39">
        <f t="shared" si="2"/>
        <v>0</v>
      </c>
      <c r="AF39">
        <f t="shared" si="3"/>
        <v>0</v>
      </c>
      <c r="AG39" s="6">
        <f t="shared" si="17"/>
        <v>1.2526459031823802</v>
      </c>
      <c r="AH39" s="6">
        <f t="shared" si="18"/>
        <v>1.8533815584036302</v>
      </c>
      <c r="AI39" s="6">
        <f t="shared" si="19"/>
        <v>1.629702444208289</v>
      </c>
      <c r="AJ39" s="6">
        <f t="shared" si="20"/>
        <v>1.8465690408648316</v>
      </c>
    </row>
    <row r="40" spans="1:36" x14ac:dyDescent="0.25">
      <c r="A40" s="53" t="s">
        <v>66</v>
      </c>
      <c r="B40" s="34">
        <v>243.86699999999999</v>
      </c>
      <c r="C40" s="34">
        <v>93.9</v>
      </c>
      <c r="D40" s="34">
        <v>0.112</v>
      </c>
      <c r="E40" s="34">
        <v>246.12700000000001</v>
      </c>
      <c r="F40" s="34">
        <v>183.131</v>
      </c>
      <c r="G40" s="34">
        <v>9.6000000000000002E-2</v>
      </c>
      <c r="H40" s="34"/>
      <c r="I40" s="34">
        <f>'31.12.2024'!I40</f>
        <v>1.42</v>
      </c>
      <c r="J40" s="34">
        <v>0.77</v>
      </c>
      <c r="K40" s="34">
        <f>'31.12.2024'!K40</f>
        <v>2</v>
      </c>
      <c r="L40" s="34">
        <v>0.99</v>
      </c>
      <c r="M40" s="34">
        <v>0.92</v>
      </c>
      <c r="N40" s="34">
        <v>0.92</v>
      </c>
      <c r="O40" s="34">
        <v>1.19</v>
      </c>
      <c r="P40" s="34">
        <v>1.19</v>
      </c>
      <c r="Q40" s="34">
        <v>184.74299999999999</v>
      </c>
      <c r="R40" s="34">
        <v>71.406000000000006</v>
      </c>
      <c r="S40" s="34">
        <v>8.5000000000000006E-2</v>
      </c>
      <c r="T40" s="34">
        <v>240.22800000000001</v>
      </c>
      <c r="U40" s="34">
        <v>236.751</v>
      </c>
      <c r="V40" s="34">
        <v>9.4E-2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>
        <f t="shared" si="0"/>
        <v>0</v>
      </c>
      <c r="AD40">
        <f t="shared" si="1"/>
        <v>0</v>
      </c>
      <c r="AE40">
        <f t="shared" si="2"/>
        <v>0</v>
      </c>
      <c r="AF40">
        <f t="shared" si="3"/>
        <v>0</v>
      </c>
      <c r="AG40" s="6">
        <f t="shared" si="17"/>
        <v>0.75755637294098832</v>
      </c>
      <c r="AH40" s="6">
        <f t="shared" si="18"/>
        <v>0.97603269856618735</v>
      </c>
      <c r="AI40" s="6">
        <f t="shared" si="19"/>
        <v>0.76044728434504794</v>
      </c>
      <c r="AJ40" s="6">
        <f t="shared" si="20"/>
        <v>1.2926315444776151</v>
      </c>
    </row>
    <row r="41" spans="1:36" x14ac:dyDescent="0.25">
      <c r="A41" s="58" t="s">
        <v>87</v>
      </c>
      <c r="B41" s="34">
        <v>243.86699999999999</v>
      </c>
      <c r="C41" s="34">
        <v>93.9</v>
      </c>
      <c r="D41" s="34">
        <v>0.112</v>
      </c>
      <c r="E41" s="34">
        <v>246.12700000000001</v>
      </c>
      <c r="F41" s="34">
        <v>183.131</v>
      </c>
      <c r="G41" s="34">
        <v>9.6000000000000002E-2</v>
      </c>
      <c r="H41" s="34"/>
      <c r="I41" s="34">
        <f>'31.12.2024'!I41</f>
        <v>1.75</v>
      </c>
      <c r="J41" s="34">
        <v>0.77</v>
      </c>
      <c r="K41" s="34">
        <f>'31.12.2024'!K41</f>
        <v>3.23</v>
      </c>
      <c r="L41" s="34">
        <v>0.99</v>
      </c>
      <c r="M41" s="34">
        <v>0.92</v>
      </c>
      <c r="N41" s="34">
        <v>0.92</v>
      </c>
      <c r="O41" s="34">
        <v>1.19</v>
      </c>
      <c r="P41" s="34">
        <v>1.19</v>
      </c>
      <c r="Q41" s="34">
        <v>184.74299999999999</v>
      </c>
      <c r="R41" s="34">
        <v>71.406000000000006</v>
      </c>
      <c r="S41" s="34">
        <v>8.5000000000000006E-2</v>
      </c>
      <c r="T41" s="34">
        <v>240.22800000000001</v>
      </c>
      <c r="U41" s="34">
        <v>236.751</v>
      </c>
      <c r="V41" s="34">
        <v>9.4E-2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>
        <f t="shared" ref="AC41" si="21">W41/B41</f>
        <v>0</v>
      </c>
      <c r="AD41">
        <f t="shared" ref="AD41" si="22">Z41/E41</f>
        <v>0</v>
      </c>
      <c r="AE41">
        <f t="shared" ref="AE41" si="23">(X41+Y41)/(C41+D41)</f>
        <v>0</v>
      </c>
      <c r="AF41">
        <f t="shared" ref="AF41" si="24">(AA41+AB41)/(F41+G41)</f>
        <v>0</v>
      </c>
      <c r="AG41" s="6">
        <f t="shared" ref="AG41" si="25">(Q41+W41)/B41</f>
        <v>0.75755637294098832</v>
      </c>
      <c r="AH41" s="6">
        <f t="shared" ref="AH41" si="26">(T41+Z41)/E41</f>
        <v>0.97603269856618735</v>
      </c>
      <c r="AI41" s="6">
        <f t="shared" ref="AI41" si="27">(R41+X41)/C41</f>
        <v>0.76044728434504794</v>
      </c>
      <c r="AJ41" s="6">
        <f t="shared" ref="AJ41" si="28">(U41+V41+AA41+AB41)/(F41+G41)</f>
        <v>1.2926315444776151</v>
      </c>
    </row>
    <row r="42" spans="1:36" x14ac:dyDescent="0.25">
      <c r="A42" s="53" t="s">
        <v>81</v>
      </c>
      <c r="B42" s="34">
        <v>243.86699999999999</v>
      </c>
      <c r="C42" s="34">
        <v>93.9</v>
      </c>
      <c r="D42" s="34">
        <v>0.112</v>
      </c>
      <c r="E42" s="34">
        <v>246.12700000000001</v>
      </c>
      <c r="F42" s="34">
        <v>183.131</v>
      </c>
      <c r="G42" s="34">
        <v>9.6000000000000002E-2</v>
      </c>
      <c r="H42" s="34"/>
      <c r="I42" s="34">
        <f>'31.12.2024'!I42</f>
        <v>1.387</v>
      </c>
      <c r="J42" s="34">
        <v>0.77</v>
      </c>
      <c r="K42" s="34">
        <f>'31.12.2024'!K42</f>
        <v>2.1920000000000002</v>
      </c>
      <c r="L42" s="34">
        <v>0.99</v>
      </c>
      <c r="M42" s="34">
        <v>0.92</v>
      </c>
      <c r="N42" s="34">
        <v>0.92</v>
      </c>
      <c r="O42" s="34">
        <v>1.19</v>
      </c>
      <c r="P42" s="34">
        <v>1.19</v>
      </c>
      <c r="Q42" s="34">
        <v>184.74299999999999</v>
      </c>
      <c r="R42" s="34">
        <v>71.406000000000006</v>
      </c>
      <c r="S42" s="34">
        <v>8.5000000000000006E-2</v>
      </c>
      <c r="T42" s="34">
        <v>240.22800000000001</v>
      </c>
      <c r="U42" s="34">
        <v>236.751</v>
      </c>
      <c r="V42" s="34">
        <v>9.4E-2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>
        <f t="shared" ref="AC42" si="29">W42/B42</f>
        <v>0</v>
      </c>
      <c r="AD42">
        <f t="shared" ref="AD42" si="30">Z42/E42</f>
        <v>0</v>
      </c>
      <c r="AE42">
        <f t="shared" ref="AE42" si="31">(X42+Y42)/(C42+D42)</f>
        <v>0</v>
      </c>
      <c r="AF42">
        <f t="shared" ref="AF42" si="32">(AA42+AB42)/(F42+G42)</f>
        <v>0</v>
      </c>
      <c r="AG42" s="6">
        <f t="shared" ref="AG42" si="33">(Q42+W42)/B42</f>
        <v>0.75755637294098832</v>
      </c>
      <c r="AH42" s="6">
        <f t="shared" ref="AH42" si="34">(T42+Z42)/E42</f>
        <v>0.97603269856618735</v>
      </c>
      <c r="AI42" s="6">
        <f t="shared" ref="AI42" si="35">(R42+X42)/C42</f>
        <v>0.76044728434504794</v>
      </c>
      <c r="AJ42" s="6">
        <f t="shared" ref="AJ42" si="36">(U42+V42+AA42+AB42)/(F42+G42)</f>
        <v>1.2926315444776151</v>
      </c>
    </row>
    <row r="43" spans="1:36" x14ac:dyDescent="0.25">
      <c r="A43" s="53" t="s">
        <v>45</v>
      </c>
      <c r="I43" s="34">
        <f>'31.12.2024'!I43</f>
        <v>1.48</v>
      </c>
      <c r="J43" s="6"/>
      <c r="K43" s="34">
        <f>'31.12.2024'!K43</f>
        <v>1.74</v>
      </c>
    </row>
    <row r="44" spans="1:36" x14ac:dyDescent="0.25">
      <c r="A44" s="59" t="s">
        <v>86</v>
      </c>
      <c r="I44" s="34">
        <f>'31.12.2024'!I44</f>
        <v>1.4</v>
      </c>
      <c r="K44" s="34">
        <f>'31.12.2024'!K44</f>
        <v>1.87</v>
      </c>
    </row>
    <row r="45" spans="1:36" x14ac:dyDescent="0.25">
      <c r="A45" s="53" t="s">
        <v>82</v>
      </c>
      <c r="I45" s="34">
        <f>'31.12.2024'!I45</f>
        <v>1.66</v>
      </c>
      <c r="K45" s="34">
        <f>'31.12.2024'!K45</f>
        <v>2.71</v>
      </c>
    </row>
  </sheetData>
  <mergeCells count="3">
    <mergeCell ref="B2:D2"/>
    <mergeCell ref="E2:G2"/>
    <mergeCell ref="Z2:AB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5"/>
  <sheetViews>
    <sheetView zoomScaleNormal="100" workbookViewId="0">
      <pane xSplit="1" ySplit="3" topLeftCell="M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5.42578125" style="4" customWidth="1"/>
    <col min="2" max="2" width="8.5703125" hidden="1" customWidth="1"/>
    <col min="3" max="12" width="9.140625" hidden="1" customWidth="1"/>
    <col min="13" max="13" width="14.28515625" customWidth="1"/>
    <col min="14" max="14" width="9.140625" hidden="1" customWidth="1"/>
    <col min="15" max="15" width="17" customWidth="1"/>
    <col min="16" max="27" width="9.140625" hidden="1" customWidth="1"/>
    <col min="28" max="28" width="10.7109375" hidden="1" customWidth="1"/>
    <col min="29" max="29" width="15" hidden="1" customWidth="1"/>
    <col min="30" max="30" width="15.7109375" hidden="1" customWidth="1"/>
    <col min="31" max="31" width="18.7109375" hidden="1" customWidth="1"/>
    <col min="32" max="32" width="17.28515625" hidden="1" customWidth="1"/>
    <col min="33" max="36" width="9.140625" hidden="1" customWidth="1"/>
    <col min="37" max="37" width="16.5703125" hidden="1" customWidth="1"/>
  </cols>
  <sheetData>
    <row r="1" spans="1:37" x14ac:dyDescent="0.25">
      <c r="AC1" s="8" t="s">
        <v>0</v>
      </c>
      <c r="AD1" s="9"/>
      <c r="AE1" s="8" t="s">
        <v>0</v>
      </c>
      <c r="AF1" s="9"/>
      <c r="AG1" s="11" t="s">
        <v>3</v>
      </c>
      <c r="AH1" s="12"/>
      <c r="AI1" s="12"/>
      <c r="AJ1" s="13"/>
      <c r="AK1" s="4"/>
    </row>
    <row r="2" spans="1:37" x14ac:dyDescent="0.25">
      <c r="A2" s="2"/>
      <c r="B2" s="81" t="s">
        <v>6</v>
      </c>
      <c r="C2" s="82"/>
      <c r="D2" s="89"/>
      <c r="E2" s="81" t="s">
        <v>7</v>
      </c>
      <c r="F2" s="82"/>
      <c r="G2" s="82"/>
      <c r="H2" s="27"/>
      <c r="I2" s="26" t="s">
        <v>8</v>
      </c>
      <c r="J2" s="27"/>
      <c r="K2" s="25" t="s">
        <v>9</v>
      </c>
      <c r="L2" s="27"/>
      <c r="M2" s="25" t="s">
        <v>10</v>
      </c>
      <c r="N2" s="27"/>
      <c r="O2" s="25" t="s">
        <v>11</v>
      </c>
      <c r="P2" s="27"/>
      <c r="Q2" s="25" t="s">
        <v>12</v>
      </c>
      <c r="R2" s="26"/>
      <c r="S2" s="27"/>
      <c r="T2" s="25" t="s">
        <v>13</v>
      </c>
      <c r="U2" s="26"/>
      <c r="V2" s="27"/>
      <c r="W2" s="25" t="s">
        <v>14</v>
      </c>
      <c r="X2" s="26"/>
      <c r="Y2" s="27"/>
      <c r="Z2" s="90" t="s">
        <v>15</v>
      </c>
      <c r="AA2" s="91"/>
      <c r="AB2" s="92"/>
      <c r="AC2" s="8" t="s">
        <v>16</v>
      </c>
      <c r="AD2" s="9"/>
      <c r="AE2" s="8" t="s">
        <v>17</v>
      </c>
      <c r="AF2" s="9"/>
      <c r="AG2" s="11" t="s">
        <v>16</v>
      </c>
      <c r="AH2" s="13"/>
      <c r="AI2" s="11" t="s">
        <v>17</v>
      </c>
      <c r="AJ2" s="13"/>
      <c r="AK2" s="31" t="s">
        <v>50</v>
      </c>
    </row>
    <row r="3" spans="1:37" ht="21" x14ac:dyDescent="0.35">
      <c r="A3" s="3"/>
      <c r="B3" s="31" t="s">
        <v>18</v>
      </c>
      <c r="C3" s="31" t="s">
        <v>19</v>
      </c>
      <c r="D3" s="31" t="s">
        <v>20</v>
      </c>
      <c r="E3" s="7" t="s">
        <v>18</v>
      </c>
      <c r="F3" s="7" t="s">
        <v>21</v>
      </c>
      <c r="G3" s="7" t="s">
        <v>20</v>
      </c>
      <c r="H3" s="7" t="s">
        <v>22</v>
      </c>
      <c r="I3" s="31" t="s">
        <v>18</v>
      </c>
      <c r="J3" s="31" t="s">
        <v>19</v>
      </c>
      <c r="K3" s="31" t="s">
        <v>18</v>
      </c>
      <c r="L3" s="31" t="s">
        <v>19</v>
      </c>
      <c r="M3" s="31" t="s">
        <v>18</v>
      </c>
      <c r="N3" s="31" t="s">
        <v>19</v>
      </c>
      <c r="O3" s="31" t="s">
        <v>18</v>
      </c>
      <c r="P3" s="31" t="s">
        <v>19</v>
      </c>
      <c r="Q3" s="31" t="s">
        <v>18</v>
      </c>
      <c r="R3" s="31" t="s">
        <v>19</v>
      </c>
      <c r="S3" s="31" t="s">
        <v>23</v>
      </c>
      <c r="T3" s="31" t="s">
        <v>18</v>
      </c>
      <c r="U3" s="31" t="s">
        <v>19</v>
      </c>
      <c r="V3" s="31" t="s">
        <v>23</v>
      </c>
      <c r="W3" s="31" t="s">
        <v>18</v>
      </c>
      <c r="X3" s="31" t="s">
        <v>19</v>
      </c>
      <c r="Y3" s="31" t="s">
        <v>23</v>
      </c>
      <c r="Z3" s="31" t="s">
        <v>18</v>
      </c>
      <c r="AA3" s="31" t="s">
        <v>19</v>
      </c>
      <c r="AB3" s="31" t="s">
        <v>23</v>
      </c>
      <c r="AC3" s="10" t="s">
        <v>24</v>
      </c>
      <c r="AD3" s="10" t="s">
        <v>25</v>
      </c>
      <c r="AE3" s="10" t="s">
        <v>24</v>
      </c>
      <c r="AF3" s="10" t="s">
        <v>25</v>
      </c>
      <c r="AG3" s="14" t="s">
        <v>24</v>
      </c>
      <c r="AH3" s="14" t="s">
        <v>25</v>
      </c>
      <c r="AI3" s="14" t="s">
        <v>24</v>
      </c>
      <c r="AJ3" s="14" t="s">
        <v>25</v>
      </c>
      <c r="AK3" s="31" t="s">
        <v>18</v>
      </c>
    </row>
    <row r="4" spans="1:37" x14ac:dyDescent="0.25">
      <c r="A4" s="53" t="s">
        <v>53</v>
      </c>
      <c r="B4" s="34">
        <v>190.68600000000001</v>
      </c>
      <c r="C4" s="34">
        <v>108.126</v>
      </c>
      <c r="D4" s="34">
        <v>0</v>
      </c>
      <c r="E4" s="34">
        <v>182.72499999999999</v>
      </c>
      <c r="F4" s="34">
        <v>92.804000000000002</v>
      </c>
      <c r="G4" s="34">
        <v>0</v>
      </c>
      <c r="H4" s="34"/>
      <c r="I4" s="34">
        <v>0.9</v>
      </c>
      <c r="J4" s="34">
        <v>0.9</v>
      </c>
      <c r="K4" s="34">
        <v>1.0900000000000001</v>
      </c>
      <c r="L4" s="34">
        <v>1.0900000000000001</v>
      </c>
      <c r="M4" s="36">
        <f>'31.12.2024'!M4</f>
        <v>2.1740400000000002</v>
      </c>
      <c r="N4" s="34">
        <v>2.38</v>
      </c>
      <c r="O4" s="36">
        <f>'31.12.2024'!O4</f>
        <v>3.0804999999999998</v>
      </c>
      <c r="P4" s="34">
        <v>1.3080000000000001</v>
      </c>
      <c r="Q4" s="34">
        <v>159.125</v>
      </c>
      <c r="R4" s="34">
        <v>84.135999999999996</v>
      </c>
      <c r="S4" s="34">
        <v>0</v>
      </c>
      <c r="T4" s="34">
        <v>192.10599999999999</v>
      </c>
      <c r="U4" s="34">
        <v>120.03400000000001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 s="34">
        <f t="shared" ref="AC4:AC40" si="0">W4/B4</f>
        <v>0</v>
      </c>
      <c r="AD4" s="34">
        <f t="shared" ref="AD4:AD40" si="1">Z4/E4</f>
        <v>0</v>
      </c>
      <c r="AE4" s="34">
        <f t="shared" ref="AE4:AE40" si="2">(X4+Y4)/(C4+D4)</f>
        <v>0</v>
      </c>
      <c r="AF4" s="34">
        <f t="shared" ref="AF4:AF40" si="3">(AA4+AB4)/(F4+G4)</f>
        <v>0</v>
      </c>
      <c r="AG4" s="36">
        <f t="shared" ref="AG4:AG23" si="4">(Q4+W4)/B4</f>
        <v>0.83448706250065552</v>
      </c>
      <c r="AH4" s="36">
        <f t="shared" ref="AH4:AH23" si="5">(T4+Z4)/E4</f>
        <v>1.0513394445204542</v>
      </c>
      <c r="AI4" s="36">
        <f t="shared" ref="AI4:AI23" si="6">(R4+X4)/C4</f>
        <v>0.77812921961415382</v>
      </c>
      <c r="AJ4" s="36">
        <f t="shared" ref="AJ4:AJ23" si="7">(U4+V4+AA4+AB4)/(F4+G4)</f>
        <v>1.2934140769794407</v>
      </c>
      <c r="AK4" s="36">
        <f t="shared" ref="AK4:AK40" si="8">M4+O4</f>
        <v>5.2545400000000004</v>
      </c>
    </row>
    <row r="5" spans="1:37" x14ac:dyDescent="0.25">
      <c r="A5" s="53" t="s">
        <v>85</v>
      </c>
      <c r="B5" s="34">
        <v>44.539000000000001</v>
      </c>
      <c r="C5" s="34">
        <v>0</v>
      </c>
      <c r="D5" s="34">
        <v>0</v>
      </c>
      <c r="E5" s="34">
        <v>43.347999999999999</v>
      </c>
      <c r="F5" s="34">
        <v>0</v>
      </c>
      <c r="G5" s="34">
        <v>0</v>
      </c>
      <c r="H5" s="34"/>
      <c r="I5" s="34">
        <v>0.73</v>
      </c>
      <c r="J5" s="34"/>
      <c r="K5" s="34">
        <v>0.59</v>
      </c>
      <c r="L5" s="34"/>
      <c r="M5" s="36">
        <f>'31.12.2024'!M5</f>
        <v>1.1102000000000001</v>
      </c>
      <c r="N5" s="34">
        <v>2.38</v>
      </c>
      <c r="O5" s="36">
        <f>'31.12.2024'!O5</f>
        <v>1.3054000000000001</v>
      </c>
      <c r="P5" s="34"/>
      <c r="Q5" s="34">
        <v>32.47</v>
      </c>
      <c r="R5" s="34"/>
      <c r="S5" s="34"/>
      <c r="T5" s="34">
        <v>25.533000000000001</v>
      </c>
      <c r="U5" s="34"/>
      <c r="V5" s="34"/>
      <c r="W5" s="34">
        <v>7.8680000000000003</v>
      </c>
      <c r="X5" s="34"/>
      <c r="Y5" s="34"/>
      <c r="Z5" s="34">
        <v>5.8470000000000004</v>
      </c>
      <c r="AA5" s="34"/>
      <c r="AB5" s="34"/>
      <c r="AC5" s="34">
        <f t="shared" si="0"/>
        <v>0.17665416825703317</v>
      </c>
      <c r="AD5" s="34">
        <f t="shared" si="1"/>
        <v>0.13488511580695767</v>
      </c>
      <c r="AE5" s="34"/>
      <c r="AF5" s="34"/>
      <c r="AG5" s="36">
        <f t="shared" si="4"/>
        <v>0.90567816969397608</v>
      </c>
      <c r="AH5" s="36">
        <f t="shared" si="5"/>
        <v>0.72390883085724844</v>
      </c>
      <c r="AI5" s="36"/>
      <c r="AJ5" s="36"/>
      <c r="AK5" s="36">
        <f t="shared" si="8"/>
        <v>2.4156000000000004</v>
      </c>
    </row>
    <row r="6" spans="1:37" x14ac:dyDescent="0.25">
      <c r="A6" s="53" t="s">
        <v>78</v>
      </c>
      <c r="B6" s="34">
        <v>197.69200000000001</v>
      </c>
      <c r="C6" s="34">
        <v>90.843000000000004</v>
      </c>
      <c r="D6" s="34">
        <v>0</v>
      </c>
      <c r="E6" s="34">
        <v>189.559</v>
      </c>
      <c r="F6" s="34">
        <v>85.828999999999994</v>
      </c>
      <c r="G6" s="34">
        <v>0</v>
      </c>
      <c r="H6" s="34"/>
      <c r="I6" s="35">
        <f>Q6/B6</f>
        <v>0.79925338405195956</v>
      </c>
      <c r="J6" s="35">
        <f>R6/C6</f>
        <v>0.80154772519621764</v>
      </c>
      <c r="K6" s="35">
        <f>T6/E6</f>
        <v>1.0993674792544803</v>
      </c>
      <c r="L6" s="35">
        <f>U6/F6</f>
        <v>1.6965011825839753</v>
      </c>
      <c r="M6" s="35">
        <f>'31.12.2024'!M6</f>
        <v>1.71654</v>
      </c>
      <c r="N6" s="35">
        <v>2.38</v>
      </c>
      <c r="O6" s="35">
        <f>'31.12.2024'!O6</f>
        <v>2.40218</v>
      </c>
      <c r="P6" s="36">
        <f>L6*1.2</f>
        <v>2.0358014191007703</v>
      </c>
      <c r="Q6" s="34">
        <v>158.006</v>
      </c>
      <c r="R6" s="34">
        <v>72.814999999999998</v>
      </c>
      <c r="S6" s="34">
        <v>0</v>
      </c>
      <c r="T6" s="34">
        <v>208.39500000000001</v>
      </c>
      <c r="U6" s="34">
        <v>145.60900000000001</v>
      </c>
      <c r="V6" s="34">
        <v>0</v>
      </c>
      <c r="W6" s="34"/>
      <c r="X6" s="34"/>
      <c r="Y6" s="34"/>
      <c r="Z6" s="34"/>
      <c r="AA6" s="34"/>
      <c r="AB6" s="34"/>
      <c r="AC6" s="34">
        <f t="shared" si="0"/>
        <v>0</v>
      </c>
      <c r="AD6" s="34">
        <f t="shared" si="1"/>
        <v>0</v>
      </c>
      <c r="AE6" s="34">
        <f t="shared" si="2"/>
        <v>0</v>
      </c>
      <c r="AF6" s="34">
        <f t="shared" si="3"/>
        <v>0</v>
      </c>
      <c r="AG6" s="36">
        <f t="shared" si="4"/>
        <v>0.79925338405195956</v>
      </c>
      <c r="AH6" s="36">
        <f t="shared" si="5"/>
        <v>1.0993674792544803</v>
      </c>
      <c r="AI6" s="36">
        <f t="shared" si="6"/>
        <v>0.80154772519621764</v>
      </c>
      <c r="AJ6" s="36">
        <f t="shared" si="7"/>
        <v>1.6965011825839753</v>
      </c>
      <c r="AK6" s="36">
        <f t="shared" si="8"/>
        <v>4.1187199999999997</v>
      </c>
    </row>
    <row r="7" spans="1:37" x14ac:dyDescent="0.25">
      <c r="A7" s="53" t="s">
        <v>27</v>
      </c>
      <c r="B7" s="34">
        <v>197.69200000000001</v>
      </c>
      <c r="C7" s="34">
        <v>90.843000000000004</v>
      </c>
      <c r="D7" s="34">
        <v>0</v>
      </c>
      <c r="E7" s="34">
        <v>189.559</v>
      </c>
      <c r="F7" s="34">
        <v>85.828999999999994</v>
      </c>
      <c r="G7" s="34">
        <v>0</v>
      </c>
      <c r="H7" s="34"/>
      <c r="I7" s="35">
        <f>Q7/B7</f>
        <v>0.79925338405195956</v>
      </c>
      <c r="J7" s="35">
        <f>R7/C7</f>
        <v>0.80154772519621764</v>
      </c>
      <c r="K7" s="35">
        <f>T7/E7</f>
        <v>1.0993674792544803</v>
      </c>
      <c r="L7" s="35">
        <f>U7/F7</f>
        <v>1.6965011825839753</v>
      </c>
      <c r="M7" s="36">
        <f>'31.12.2024'!M7</f>
        <v>1.8666</v>
      </c>
      <c r="N7" s="34">
        <v>2.38</v>
      </c>
      <c r="O7" s="36">
        <f>'31.12.2024'!O7</f>
        <v>3.9284000000000003</v>
      </c>
      <c r="P7" s="36">
        <f>L7*1.2</f>
        <v>2.0358014191007703</v>
      </c>
      <c r="Q7" s="34">
        <v>158.006</v>
      </c>
      <c r="R7" s="34">
        <v>72.814999999999998</v>
      </c>
      <c r="S7" s="34">
        <v>0</v>
      </c>
      <c r="T7" s="34">
        <v>208.39500000000001</v>
      </c>
      <c r="U7" s="34">
        <v>145.60900000000001</v>
      </c>
      <c r="V7" s="34">
        <v>0</v>
      </c>
      <c r="W7" s="34"/>
      <c r="X7" s="34"/>
      <c r="Y7" s="34"/>
      <c r="Z7" s="34"/>
      <c r="AA7" s="34"/>
      <c r="AB7" s="34"/>
      <c r="AC7" s="34">
        <f t="shared" ref="AC7" si="9">W7/B7</f>
        <v>0</v>
      </c>
      <c r="AD7" s="34">
        <f t="shared" ref="AD7" si="10">Z7/E7</f>
        <v>0</v>
      </c>
      <c r="AE7" s="34">
        <f t="shared" ref="AE7" si="11">(X7+Y7)/(C7+D7)</f>
        <v>0</v>
      </c>
      <c r="AF7" s="34">
        <f t="shared" ref="AF7" si="12">(AA7+AB7)/(F7+G7)</f>
        <v>0</v>
      </c>
      <c r="AG7" s="36">
        <f t="shared" ref="AG7" si="13">(Q7+W7)/B7</f>
        <v>0.79925338405195956</v>
      </c>
      <c r="AH7" s="36">
        <f t="shared" ref="AH7" si="14">(T7+Z7)/E7</f>
        <v>1.0993674792544803</v>
      </c>
      <c r="AI7" s="36">
        <f t="shared" ref="AI7" si="15">(R7+X7)/C7</f>
        <v>0.80154772519621764</v>
      </c>
      <c r="AJ7" s="36">
        <f t="shared" ref="AJ7" si="16">(U7+V7+AA7+AB7)/(F7+G7)</f>
        <v>1.6965011825839753</v>
      </c>
      <c r="AK7" s="36">
        <f t="shared" ref="AK7" si="17">M7+O7</f>
        <v>5.7949999999999999</v>
      </c>
    </row>
    <row r="8" spans="1:37" x14ac:dyDescent="0.25">
      <c r="A8" s="53" t="s">
        <v>56</v>
      </c>
      <c r="B8" s="34">
        <v>920.88</v>
      </c>
      <c r="C8" s="34">
        <v>139.12299999999999</v>
      </c>
      <c r="D8" s="34">
        <v>0</v>
      </c>
      <c r="E8" s="34">
        <v>810.15499999999997</v>
      </c>
      <c r="F8" s="34">
        <v>138.42400000000001</v>
      </c>
      <c r="G8" s="34">
        <v>0</v>
      </c>
      <c r="H8" s="34"/>
      <c r="I8" s="34">
        <v>0.61</v>
      </c>
      <c r="J8" s="34">
        <v>0.71</v>
      </c>
      <c r="K8" s="34">
        <v>0.8</v>
      </c>
      <c r="L8" s="34">
        <v>0.84</v>
      </c>
      <c r="M8" s="36">
        <f>'31.12.2024'!M8</f>
        <v>1.7933999999999999</v>
      </c>
      <c r="N8" s="34">
        <v>2.38</v>
      </c>
      <c r="O8" s="36">
        <f>'31.12.2024'!O8</f>
        <v>2.9890000000000003</v>
      </c>
      <c r="P8" s="34">
        <v>1.008</v>
      </c>
      <c r="Q8" s="34">
        <v>559.827</v>
      </c>
      <c r="R8" s="34">
        <v>99.11</v>
      </c>
      <c r="S8" s="34">
        <v>0</v>
      </c>
      <c r="T8" s="34">
        <v>644.548</v>
      </c>
      <c r="U8" s="34">
        <v>116.55200000000001</v>
      </c>
      <c r="V8" s="34">
        <v>0</v>
      </c>
      <c r="W8" s="34">
        <v>10.1</v>
      </c>
      <c r="X8" s="34">
        <v>14.377000000000001</v>
      </c>
      <c r="Y8" s="34">
        <v>0</v>
      </c>
      <c r="Z8" s="34">
        <v>0</v>
      </c>
      <c r="AA8" s="34">
        <v>0</v>
      </c>
      <c r="AB8" s="34">
        <v>0</v>
      </c>
      <c r="AC8" s="34">
        <f t="shared" si="0"/>
        <v>1.0967769959169489E-2</v>
      </c>
      <c r="AD8" s="34">
        <f t="shared" si="1"/>
        <v>0</v>
      </c>
      <c r="AE8" s="34">
        <f t="shared" si="2"/>
        <v>0.10334020974245813</v>
      </c>
      <c r="AF8" s="34">
        <f t="shared" si="3"/>
        <v>0</v>
      </c>
      <c r="AG8" s="36">
        <f t="shared" si="4"/>
        <v>0.61889388411085056</v>
      </c>
      <c r="AH8" s="36">
        <f t="shared" si="5"/>
        <v>0.79558602983379723</v>
      </c>
      <c r="AI8" s="36">
        <f t="shared" si="6"/>
        <v>0.81573140314685566</v>
      </c>
      <c r="AJ8" s="36">
        <f t="shared" si="7"/>
        <v>0.84199271802577591</v>
      </c>
      <c r="AK8" s="36">
        <f t="shared" si="8"/>
        <v>4.7824</v>
      </c>
    </row>
    <row r="9" spans="1:37" x14ac:dyDescent="0.25">
      <c r="A9" s="53" t="s">
        <v>55</v>
      </c>
      <c r="B9" s="34">
        <v>60.89</v>
      </c>
      <c r="C9" s="34">
        <v>19.367999999999999</v>
      </c>
      <c r="D9" s="34">
        <v>6.8000000000000005E-2</v>
      </c>
      <c r="E9" s="34">
        <v>60.308999999999997</v>
      </c>
      <c r="F9" s="34">
        <v>23.094000000000001</v>
      </c>
      <c r="G9" s="34">
        <v>3.5999999999999997E-2</v>
      </c>
      <c r="H9" s="34">
        <v>9.99</v>
      </c>
      <c r="I9" s="34">
        <v>0.98</v>
      </c>
      <c r="J9" s="34">
        <v>0.98</v>
      </c>
      <c r="K9" s="34">
        <v>1.3</v>
      </c>
      <c r="L9" s="34">
        <v>1.3</v>
      </c>
      <c r="M9" s="36">
        <f>'31.12.2024'!M9</f>
        <v>2.0007999999999999</v>
      </c>
      <c r="N9" s="34">
        <v>2.38</v>
      </c>
      <c r="O9" s="36">
        <f>'31.12.2024'!O9</f>
        <v>2.0007999999999999</v>
      </c>
      <c r="P9" s="34">
        <v>1.56</v>
      </c>
      <c r="Q9" s="34">
        <v>59.665999999999997</v>
      </c>
      <c r="R9" s="34">
        <v>18.995000000000001</v>
      </c>
      <c r="S9" s="34">
        <v>6.7000000000000004E-2</v>
      </c>
      <c r="T9" s="34">
        <v>78.400999999999996</v>
      </c>
      <c r="U9" s="34">
        <v>40.485999999999997</v>
      </c>
      <c r="V9" s="34">
        <v>4.7E-2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f t="shared" si="0"/>
        <v>0</v>
      </c>
      <c r="AD9" s="34">
        <f t="shared" si="1"/>
        <v>0</v>
      </c>
      <c r="AE9" s="34">
        <f t="shared" si="2"/>
        <v>0</v>
      </c>
      <c r="AF9" s="34">
        <f t="shared" si="3"/>
        <v>0</v>
      </c>
      <c r="AG9" s="36">
        <f t="shared" si="4"/>
        <v>0.97989817704056492</v>
      </c>
      <c r="AH9" s="36">
        <f t="shared" si="5"/>
        <v>1.299988393108823</v>
      </c>
      <c r="AI9" s="36">
        <f t="shared" si="6"/>
        <v>0.98074142916150364</v>
      </c>
      <c r="AJ9" s="36">
        <f t="shared" si="7"/>
        <v>1.7523994811932551</v>
      </c>
      <c r="AK9" s="36">
        <f t="shared" si="8"/>
        <v>4.0015999999999998</v>
      </c>
    </row>
    <row r="10" spans="1:37" x14ac:dyDescent="0.25">
      <c r="A10" s="53" t="s">
        <v>28</v>
      </c>
      <c r="B10" s="34">
        <v>36.872999999999998</v>
      </c>
      <c r="C10" s="34">
        <v>11.788</v>
      </c>
      <c r="D10" s="34">
        <v>0</v>
      </c>
      <c r="E10" s="34">
        <v>36.313000000000002</v>
      </c>
      <c r="F10" s="34">
        <v>7.87</v>
      </c>
      <c r="G10" s="34">
        <v>0</v>
      </c>
      <c r="H10" s="34"/>
      <c r="I10" s="34">
        <v>0.8</v>
      </c>
      <c r="J10" s="34">
        <v>0.8</v>
      </c>
      <c r="K10" s="34">
        <v>1.6</v>
      </c>
      <c r="L10" s="34">
        <v>1.6</v>
      </c>
      <c r="M10" s="36">
        <f>'31.12.2024'!M10</f>
        <v>1.3907999999999998</v>
      </c>
      <c r="N10" s="34">
        <v>2.38</v>
      </c>
      <c r="O10" s="36">
        <f>'31.12.2024'!O10</f>
        <v>3.2818000000000001</v>
      </c>
      <c r="P10" s="34">
        <v>1.92</v>
      </c>
      <c r="Q10" s="34">
        <v>25.811</v>
      </c>
      <c r="R10" s="34">
        <v>8.2520000000000007</v>
      </c>
      <c r="S10" s="34">
        <v>0</v>
      </c>
      <c r="T10" s="34">
        <v>53.38</v>
      </c>
      <c r="U10" s="34">
        <v>11.569000000000001</v>
      </c>
      <c r="V10" s="34"/>
      <c r="W10" s="34"/>
      <c r="X10" s="34"/>
      <c r="Y10" s="34"/>
      <c r="Z10" s="34"/>
      <c r="AA10" s="34"/>
      <c r="AB10" s="34"/>
      <c r="AC10" s="34">
        <f t="shared" si="0"/>
        <v>0</v>
      </c>
      <c r="AD10" s="34">
        <f t="shared" si="1"/>
        <v>0</v>
      </c>
      <c r="AE10" s="34">
        <f t="shared" si="2"/>
        <v>0</v>
      </c>
      <c r="AF10" s="34">
        <f t="shared" si="3"/>
        <v>0</v>
      </c>
      <c r="AG10" s="36">
        <f t="shared" si="4"/>
        <v>0.69999728798850114</v>
      </c>
      <c r="AH10" s="36">
        <f t="shared" si="5"/>
        <v>1.4699969707818137</v>
      </c>
      <c r="AI10" s="36">
        <f t="shared" si="6"/>
        <v>0.70003393281303028</v>
      </c>
      <c r="AJ10" s="36">
        <f t="shared" si="7"/>
        <v>1.470012706480305</v>
      </c>
      <c r="AK10" s="36">
        <f t="shared" si="8"/>
        <v>4.6726000000000001</v>
      </c>
    </row>
    <row r="11" spans="1:37" x14ac:dyDescent="0.25">
      <c r="A11" s="53" t="s">
        <v>69</v>
      </c>
      <c r="B11" s="34">
        <v>46.732999999999997</v>
      </c>
      <c r="C11" s="34">
        <v>23.170999999999999</v>
      </c>
      <c r="D11" s="34">
        <v>0</v>
      </c>
      <c r="E11" s="34">
        <v>42.805</v>
      </c>
      <c r="F11" s="34">
        <v>17.260000000000002</v>
      </c>
      <c r="G11" s="34">
        <v>0</v>
      </c>
      <c r="H11" s="34"/>
      <c r="I11" s="34">
        <v>1.1499999999999999</v>
      </c>
      <c r="J11" s="34">
        <v>1.21</v>
      </c>
      <c r="K11" s="34">
        <v>1.3</v>
      </c>
      <c r="L11" s="34">
        <v>1.33</v>
      </c>
      <c r="M11" s="36">
        <f>'31.12.2024'!M11</f>
        <v>2.6352000000000002</v>
      </c>
      <c r="N11" s="34">
        <v>2.38</v>
      </c>
      <c r="O11" s="36">
        <f>'31.12.2024'!O11</f>
        <v>2.9279999999999999</v>
      </c>
      <c r="P11" s="34">
        <v>1.5960000000000001</v>
      </c>
      <c r="Q11" s="34">
        <v>53.838000000000001</v>
      </c>
      <c r="R11" s="34">
        <v>28.036000000000001</v>
      </c>
      <c r="S11" s="34">
        <v>0</v>
      </c>
      <c r="T11" s="34">
        <v>55.718000000000004</v>
      </c>
      <c r="U11" s="34">
        <v>22.933</v>
      </c>
      <c r="V11" s="34">
        <v>0</v>
      </c>
      <c r="W11" s="34"/>
      <c r="X11" s="34"/>
      <c r="Y11" s="34"/>
      <c r="Z11" s="34"/>
      <c r="AA11" s="34"/>
      <c r="AB11" s="34"/>
      <c r="AC11" s="34">
        <f t="shared" si="0"/>
        <v>0</v>
      </c>
      <c r="AD11" s="34">
        <f t="shared" si="1"/>
        <v>0</v>
      </c>
      <c r="AE11" s="34">
        <f t="shared" si="2"/>
        <v>0</v>
      </c>
      <c r="AF11" s="34">
        <f t="shared" si="3"/>
        <v>0</v>
      </c>
      <c r="AG11" s="36">
        <f t="shared" si="4"/>
        <v>1.1520338946782789</v>
      </c>
      <c r="AH11" s="36">
        <f t="shared" si="5"/>
        <v>1.3016703656114941</v>
      </c>
      <c r="AI11" s="36">
        <f t="shared" si="6"/>
        <v>1.2099607267705321</v>
      </c>
      <c r="AJ11" s="36">
        <f t="shared" si="7"/>
        <v>1.3286790266512165</v>
      </c>
      <c r="AK11" s="36">
        <f t="shared" si="8"/>
        <v>5.5632000000000001</v>
      </c>
    </row>
    <row r="12" spans="1:37" x14ac:dyDescent="0.25">
      <c r="A12" s="53" t="s">
        <v>30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6">
        <f>'31.12.2024'!M12</f>
        <v>1.5127999999999999</v>
      </c>
      <c r="N12" s="34">
        <v>2.38</v>
      </c>
      <c r="O12" s="36">
        <f>'31.12.2024'!O12</f>
        <v>2.1838000000000002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6"/>
      <c r="AH12" s="36"/>
      <c r="AI12" s="36"/>
      <c r="AJ12" s="36"/>
      <c r="AK12" s="36"/>
    </row>
    <row r="13" spans="1:37" x14ac:dyDescent="0.25">
      <c r="A13" s="53" t="s">
        <v>31</v>
      </c>
      <c r="B13" s="34">
        <v>133.16900000000001</v>
      </c>
      <c r="C13" s="34">
        <v>34.134999999999998</v>
      </c>
      <c r="D13" s="34">
        <v>0</v>
      </c>
      <c r="E13" s="34">
        <v>130.85900000000001</v>
      </c>
      <c r="F13" s="34">
        <v>56.753</v>
      </c>
      <c r="G13" s="34"/>
      <c r="H13" s="34">
        <v>4.6150000000000002</v>
      </c>
      <c r="I13" s="34">
        <v>0.88</v>
      </c>
      <c r="J13" s="34">
        <v>0.88</v>
      </c>
      <c r="K13" s="34">
        <v>0.91</v>
      </c>
      <c r="L13" s="34">
        <v>0.91</v>
      </c>
      <c r="M13" s="36">
        <f>'31.12.2024'!M13</f>
        <v>1.6104000000000001</v>
      </c>
      <c r="N13" s="34">
        <v>2.38</v>
      </c>
      <c r="O13" s="36">
        <f>'31.12.2024'!O13</f>
        <v>2.2082000000000002</v>
      </c>
      <c r="P13" s="34">
        <v>1.0900000000000001</v>
      </c>
      <c r="Q13" s="34">
        <v>117.18899999999999</v>
      </c>
      <c r="R13" s="34">
        <v>30.039000000000001</v>
      </c>
      <c r="S13" s="34">
        <v>0</v>
      </c>
      <c r="T13" s="34">
        <v>119.07899999999999</v>
      </c>
      <c r="U13" s="34">
        <v>51.646000000000001</v>
      </c>
      <c r="V13" s="34">
        <v>0</v>
      </c>
      <c r="W13" s="34">
        <v>15.78</v>
      </c>
      <c r="X13" s="34">
        <v>2.6871999999999998</v>
      </c>
      <c r="Y13" s="34">
        <v>0</v>
      </c>
      <c r="Z13" s="34">
        <v>15.5496</v>
      </c>
      <c r="AA13" s="34">
        <v>3.7191999999999998</v>
      </c>
      <c r="AB13" s="34"/>
      <c r="AC13" s="34">
        <f t="shared" si="0"/>
        <v>0.11849604637715984</v>
      </c>
      <c r="AD13" s="34">
        <f t="shared" si="1"/>
        <v>0.11882713454940048</v>
      </c>
      <c r="AE13" s="34">
        <f t="shared" si="2"/>
        <v>7.8722718617255022E-2</v>
      </c>
      <c r="AF13" s="34">
        <f t="shared" si="3"/>
        <v>6.5533099571828804E-2</v>
      </c>
      <c r="AG13" s="36">
        <f t="shared" si="4"/>
        <v>0.99849814896860367</v>
      </c>
      <c r="AH13" s="36">
        <f t="shared" si="5"/>
        <v>1.0288065780725819</v>
      </c>
      <c r="AI13" s="36">
        <f t="shared" si="6"/>
        <v>0.95872857770616671</v>
      </c>
      <c r="AJ13" s="36">
        <f t="shared" si="7"/>
        <v>0.97554666713653904</v>
      </c>
      <c r="AK13" s="36">
        <f t="shared" si="8"/>
        <v>3.8186</v>
      </c>
    </row>
    <row r="14" spans="1:37" x14ac:dyDescent="0.25">
      <c r="A14" s="53" t="s">
        <v>32</v>
      </c>
      <c r="B14" s="34">
        <v>48.48</v>
      </c>
      <c r="C14" s="34">
        <v>6.8789999999999996</v>
      </c>
      <c r="D14" s="34">
        <v>7.4999999999999997E-2</v>
      </c>
      <c r="E14" s="34">
        <v>46.804000000000002</v>
      </c>
      <c r="F14" s="34">
        <v>4.7789999999999999</v>
      </c>
      <c r="G14" s="34"/>
      <c r="H14" s="34"/>
      <c r="I14" s="34">
        <v>1.1399999999999999</v>
      </c>
      <c r="J14" s="34">
        <v>1.68</v>
      </c>
      <c r="K14" s="34">
        <v>1.68</v>
      </c>
      <c r="L14" s="34">
        <v>2.71</v>
      </c>
      <c r="M14" s="36">
        <f>'31.12.2024'!M14</f>
        <v>2.0739999999999998</v>
      </c>
      <c r="N14" s="34">
        <v>2.38</v>
      </c>
      <c r="O14" s="36">
        <f>'31.12.2024'!O14</f>
        <v>3.9284000000000003</v>
      </c>
      <c r="P14" s="34">
        <v>3.2519999999999998</v>
      </c>
      <c r="Q14" s="34">
        <v>55.267000000000003</v>
      </c>
      <c r="R14" s="34">
        <v>11.557</v>
      </c>
      <c r="S14" s="34">
        <v>0.126</v>
      </c>
      <c r="T14" s="34">
        <v>78.631</v>
      </c>
      <c r="U14" s="34">
        <v>12.951000000000001</v>
      </c>
      <c r="V14" s="34">
        <v>0</v>
      </c>
      <c r="W14" s="34">
        <v>7.694</v>
      </c>
      <c r="X14" s="34">
        <v>0.33</v>
      </c>
      <c r="Y14" s="34">
        <v>1.9E-2</v>
      </c>
      <c r="Z14" s="34">
        <v>0</v>
      </c>
      <c r="AA14" s="34">
        <v>0</v>
      </c>
      <c r="AB14" s="34">
        <v>0</v>
      </c>
      <c r="AC14" s="34">
        <f t="shared" si="0"/>
        <v>0.15870462046204623</v>
      </c>
      <c r="AD14" s="34">
        <f t="shared" si="1"/>
        <v>0</v>
      </c>
      <c r="AE14" s="34">
        <f t="shared" si="2"/>
        <v>5.0186942766752951E-2</v>
      </c>
      <c r="AF14" s="34">
        <f t="shared" si="3"/>
        <v>0</v>
      </c>
      <c r="AG14" s="36">
        <f t="shared" si="4"/>
        <v>1.2987004950495051</v>
      </c>
      <c r="AH14" s="36">
        <f t="shared" si="5"/>
        <v>1.6800059823946671</v>
      </c>
      <c r="AI14" s="36">
        <f t="shared" si="6"/>
        <v>1.7280127925570579</v>
      </c>
      <c r="AJ14" s="36">
        <f t="shared" si="7"/>
        <v>2.7099811676082863</v>
      </c>
      <c r="AK14" s="36">
        <f t="shared" si="8"/>
        <v>6.0023999999999997</v>
      </c>
    </row>
    <row r="15" spans="1:37" x14ac:dyDescent="0.25">
      <c r="A15" s="53" t="s">
        <v>33</v>
      </c>
      <c r="B15" s="34">
        <v>87.013999999999996</v>
      </c>
      <c r="C15" s="34">
        <v>12.169</v>
      </c>
      <c r="D15" s="34">
        <v>1.71</v>
      </c>
      <c r="E15" s="34">
        <v>64.790999999999997</v>
      </c>
      <c r="F15" s="34">
        <v>11.026999999999999</v>
      </c>
      <c r="G15" s="34"/>
      <c r="H15" s="34">
        <v>23.187000000000001</v>
      </c>
      <c r="I15" s="34">
        <v>1.03</v>
      </c>
      <c r="J15" s="34">
        <v>0.84</v>
      </c>
      <c r="K15" s="34">
        <v>1.03</v>
      </c>
      <c r="L15" s="34">
        <v>0.84</v>
      </c>
      <c r="M15" s="36">
        <f>'31.12.2024'!M15</f>
        <v>1.891</v>
      </c>
      <c r="N15" s="34">
        <v>2.38</v>
      </c>
      <c r="O15" s="36">
        <f>'31.12.2024'!O15</f>
        <v>3.355</v>
      </c>
      <c r="P15" s="34"/>
      <c r="Q15" s="34">
        <v>38.466999999999999</v>
      </c>
      <c r="R15" s="34">
        <v>9.7439999999999998</v>
      </c>
      <c r="S15" s="34">
        <v>1.2010000000000001</v>
      </c>
      <c r="T15" s="34">
        <v>64.619</v>
      </c>
      <c r="U15" s="34">
        <v>8.7319999999999993</v>
      </c>
      <c r="V15" s="34"/>
      <c r="W15" s="34">
        <v>6.0579999999999998</v>
      </c>
      <c r="X15" s="34">
        <v>0.90500000000000003</v>
      </c>
      <c r="Y15" s="34">
        <v>0.02</v>
      </c>
      <c r="Z15" s="34">
        <v>2.2970000000000002</v>
      </c>
      <c r="AA15" s="34"/>
      <c r="AB15" s="34"/>
      <c r="AC15" s="34">
        <f t="shared" si="0"/>
        <v>6.9620980531868437E-2</v>
      </c>
      <c r="AD15" s="34">
        <f t="shared" si="1"/>
        <v>3.5452454816255349E-2</v>
      </c>
      <c r="AE15" s="34">
        <f t="shared" si="2"/>
        <v>6.6647452986526398E-2</v>
      </c>
      <c r="AF15" s="34">
        <f t="shared" si="3"/>
        <v>0</v>
      </c>
      <c r="AG15" s="36">
        <f t="shared" si="4"/>
        <v>0.51169926678465538</v>
      </c>
      <c r="AH15" s="36">
        <f t="shared" si="5"/>
        <v>1.0327977651216991</v>
      </c>
      <c r="AI15" s="36">
        <f t="shared" si="6"/>
        <v>0.87509244802366659</v>
      </c>
      <c r="AJ15" s="36">
        <f t="shared" si="7"/>
        <v>0.79187448988845555</v>
      </c>
      <c r="AK15" s="36">
        <f t="shared" si="8"/>
        <v>5.2460000000000004</v>
      </c>
    </row>
    <row r="16" spans="1:37" x14ac:dyDescent="0.25">
      <c r="A16" s="57" t="s">
        <v>76</v>
      </c>
      <c r="B16" s="34">
        <v>43.003</v>
      </c>
      <c r="C16" s="34">
        <v>30.690999999999999</v>
      </c>
      <c r="D16" s="34">
        <v>0</v>
      </c>
      <c r="E16" s="34">
        <v>35.256</v>
      </c>
      <c r="F16" s="34">
        <v>29.937000000000001</v>
      </c>
      <c r="G16" s="34">
        <v>0</v>
      </c>
      <c r="H16" s="34"/>
      <c r="I16" s="34">
        <v>0.88</v>
      </c>
      <c r="J16" s="34">
        <v>1.06</v>
      </c>
      <c r="K16" s="34">
        <v>1.64</v>
      </c>
      <c r="L16" s="34">
        <v>1.97</v>
      </c>
      <c r="M16" s="36">
        <f>'31.12.2024'!M16</f>
        <v>1.6348</v>
      </c>
      <c r="N16" s="34">
        <v>2.38</v>
      </c>
      <c r="O16" s="36">
        <f>'31.12.2024'!O16</f>
        <v>3.4037999999999999</v>
      </c>
      <c r="P16" s="34">
        <v>2.36</v>
      </c>
      <c r="Q16" s="34">
        <v>37.817999999999998</v>
      </c>
      <c r="R16" s="34">
        <v>32.036999999999999</v>
      </c>
      <c r="S16" s="34">
        <v>0</v>
      </c>
      <c r="T16" s="34">
        <v>57.792999999999999</v>
      </c>
      <c r="U16" s="34">
        <v>56.536999999999999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f t="shared" si="0"/>
        <v>0</v>
      </c>
      <c r="AD16" s="34">
        <f t="shared" si="1"/>
        <v>0</v>
      </c>
      <c r="AE16" s="34">
        <f t="shared" si="2"/>
        <v>0</v>
      </c>
      <c r="AF16" s="34">
        <f t="shared" si="3"/>
        <v>0</v>
      </c>
      <c r="AG16" s="36">
        <f t="shared" si="4"/>
        <v>0.87942701671976364</v>
      </c>
      <c r="AH16" s="36">
        <f t="shared" si="5"/>
        <v>1.639238711141366</v>
      </c>
      <c r="AI16" s="36">
        <f t="shared" si="6"/>
        <v>1.0438565051643804</v>
      </c>
      <c r="AJ16" s="36">
        <f t="shared" si="7"/>
        <v>1.8885325850953669</v>
      </c>
      <c r="AK16" s="36">
        <f t="shared" si="8"/>
        <v>5.0385999999999997</v>
      </c>
    </row>
    <row r="17" spans="1:37" x14ac:dyDescent="0.25">
      <c r="A17" s="53" t="s">
        <v>77</v>
      </c>
      <c r="B17" s="34" t="s">
        <v>49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6">
        <f>'31.12.2024'!M17</f>
        <v>1.8312199999999998</v>
      </c>
      <c r="N17" s="34">
        <v>2.38</v>
      </c>
      <c r="O17" s="36">
        <f>'31.12.2024'!O17</f>
        <v>2.1667200000000002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6"/>
      <c r="AH17" s="36"/>
      <c r="AI17" s="36"/>
      <c r="AJ17" s="36"/>
      <c r="AK17" s="36">
        <f t="shared" si="8"/>
        <v>3.9979399999999998</v>
      </c>
    </row>
    <row r="18" spans="1:37" x14ac:dyDescent="0.25">
      <c r="A18" s="53" t="s">
        <v>59</v>
      </c>
      <c r="B18" s="34">
        <v>197.55199999999999</v>
      </c>
      <c r="C18" s="34">
        <v>138.773</v>
      </c>
      <c r="D18" s="34">
        <v>0</v>
      </c>
      <c r="E18" s="34">
        <v>197.649</v>
      </c>
      <c r="F18" s="34">
        <v>184.97</v>
      </c>
      <c r="G18" s="34">
        <v>0</v>
      </c>
      <c r="H18" s="34"/>
      <c r="I18" s="35">
        <f>Q18/B18</f>
        <v>0.87777395318700902</v>
      </c>
      <c r="J18" s="35">
        <f>R18/C18</f>
        <v>0.94025494872921966</v>
      </c>
      <c r="K18" s="35">
        <f>T18/E18</f>
        <v>1.6651235270605973</v>
      </c>
      <c r="L18" s="35">
        <f>U18/F18</f>
        <v>2.1628588419743742</v>
      </c>
      <c r="M18" s="36">
        <f>'31.12.2024'!M18</f>
        <v>2.3265400000000001</v>
      </c>
      <c r="N18" s="34">
        <v>2.38</v>
      </c>
      <c r="O18" s="36">
        <f>'31.12.2024'!O18</f>
        <v>3.2573999999999996</v>
      </c>
      <c r="P18" s="36">
        <f>L18*1.2</f>
        <v>2.5954306103692488</v>
      </c>
      <c r="Q18" s="34">
        <v>173.40600000000001</v>
      </c>
      <c r="R18" s="34">
        <v>130.482</v>
      </c>
      <c r="S18" s="34">
        <v>0</v>
      </c>
      <c r="T18" s="34">
        <v>329.11</v>
      </c>
      <c r="U18" s="34">
        <v>400.06400000000002</v>
      </c>
      <c r="V18" s="34">
        <v>0</v>
      </c>
      <c r="W18" s="34">
        <v>1.169</v>
      </c>
      <c r="X18" s="34">
        <v>0.20300000000000001</v>
      </c>
      <c r="Y18" s="34">
        <v>0</v>
      </c>
      <c r="Z18" s="34">
        <v>1.1639999999999999</v>
      </c>
      <c r="AA18" s="34">
        <v>0.17499999999999999</v>
      </c>
      <c r="AB18" s="34"/>
      <c r="AC18" s="34">
        <f t="shared" si="0"/>
        <v>5.9174293350611491E-3</v>
      </c>
      <c r="AD18" s="34">
        <f t="shared" si="1"/>
        <v>5.889227873654812E-3</v>
      </c>
      <c r="AE18" s="34">
        <f t="shared" si="2"/>
        <v>1.4628205774898577E-3</v>
      </c>
      <c r="AF18" s="34">
        <f t="shared" si="3"/>
        <v>9.4609936746499425E-4</v>
      </c>
      <c r="AG18" s="36">
        <f t="shared" si="4"/>
        <v>0.88369138252207025</v>
      </c>
      <c r="AH18" s="36">
        <f t="shared" si="5"/>
        <v>1.6710127549342522</v>
      </c>
      <c r="AI18" s="36">
        <f t="shared" si="6"/>
        <v>0.94171776930670958</v>
      </c>
      <c r="AJ18" s="36">
        <f t="shared" si="7"/>
        <v>2.1638049413418394</v>
      </c>
      <c r="AK18" s="36">
        <f t="shared" si="8"/>
        <v>5.5839400000000001</v>
      </c>
    </row>
    <row r="19" spans="1:37" x14ac:dyDescent="0.25">
      <c r="A19" s="53" t="s">
        <v>70</v>
      </c>
      <c r="B19" s="34">
        <v>27.053999999999998</v>
      </c>
      <c r="C19" s="34">
        <v>8.9260000000000002</v>
      </c>
      <c r="D19" s="34">
        <v>0</v>
      </c>
      <c r="E19" s="34">
        <v>24.202999999999999</v>
      </c>
      <c r="F19" s="34">
        <v>3.0680000000000001</v>
      </c>
      <c r="G19" s="34">
        <v>0</v>
      </c>
      <c r="H19" s="34"/>
      <c r="I19" s="34">
        <v>0.8</v>
      </c>
      <c r="J19" s="34">
        <v>0.8</v>
      </c>
      <c r="K19" s="34">
        <v>1.1399999999999999</v>
      </c>
      <c r="L19" s="34">
        <v>1.1399999999999999</v>
      </c>
      <c r="M19" s="36">
        <f>'31.12.2024'!M19</f>
        <v>1.6104000000000001</v>
      </c>
      <c r="N19" s="34">
        <v>2.38</v>
      </c>
      <c r="O19" s="36">
        <f>'31.12.2024'!O19</f>
        <v>2.5131999999999999</v>
      </c>
      <c r="P19" s="44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4"/>
      <c r="AH19" s="44"/>
      <c r="AI19" s="44"/>
      <c r="AJ19" s="44"/>
      <c r="AK19" s="44"/>
    </row>
    <row r="20" spans="1:37" x14ac:dyDescent="0.25">
      <c r="A20" s="53" t="s">
        <v>68</v>
      </c>
      <c r="B20" s="34">
        <v>27.053999999999998</v>
      </c>
      <c r="C20" s="34">
        <v>8.9260000000000002</v>
      </c>
      <c r="D20" s="34">
        <v>0</v>
      </c>
      <c r="E20" s="34">
        <v>24.202999999999999</v>
      </c>
      <c r="F20" s="34">
        <v>3.0680000000000001</v>
      </c>
      <c r="G20" s="34">
        <v>0</v>
      </c>
      <c r="H20" s="34"/>
      <c r="I20" s="34">
        <v>0.8</v>
      </c>
      <c r="J20" s="34">
        <v>0.8</v>
      </c>
      <c r="K20" s="34">
        <v>1.1399999999999999</v>
      </c>
      <c r="L20" s="34">
        <v>1.1399999999999999</v>
      </c>
      <c r="M20" s="36">
        <f>'31.12.2024'!M20</f>
        <v>1.7323999999999999</v>
      </c>
      <c r="N20" s="34">
        <v>2.38</v>
      </c>
      <c r="O20" s="36">
        <f>'31.12.2024'!O20</f>
        <v>3.8673999999999999</v>
      </c>
      <c r="P20" s="34">
        <v>1.37</v>
      </c>
      <c r="Q20" s="34">
        <v>20.622</v>
      </c>
      <c r="R20" s="34">
        <v>8.1769999999999996</v>
      </c>
      <c r="S20" s="34">
        <v>0</v>
      </c>
      <c r="T20" s="34">
        <v>26.148</v>
      </c>
      <c r="U20" s="34">
        <v>4.976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f t="shared" si="0"/>
        <v>0</v>
      </c>
      <c r="AD20" s="34">
        <f t="shared" si="1"/>
        <v>0</v>
      </c>
      <c r="AE20" s="34">
        <f t="shared" si="2"/>
        <v>0</v>
      </c>
      <c r="AF20" s="34">
        <f t="shared" si="3"/>
        <v>0</v>
      </c>
      <c r="AG20" s="36">
        <f t="shared" si="4"/>
        <v>0.76225327123530717</v>
      </c>
      <c r="AH20" s="36">
        <f t="shared" si="5"/>
        <v>1.0803619386026526</v>
      </c>
      <c r="AI20" s="36">
        <f t="shared" si="6"/>
        <v>0.9160878332959892</v>
      </c>
      <c r="AJ20" s="36">
        <f t="shared" si="7"/>
        <v>1.621903520208605</v>
      </c>
      <c r="AK20" s="36">
        <f t="shared" si="8"/>
        <v>5.5998000000000001</v>
      </c>
    </row>
    <row r="21" spans="1:37" x14ac:dyDescent="0.25">
      <c r="A21" s="53" t="s">
        <v>35</v>
      </c>
      <c r="B21" s="34">
        <v>86.745000000000005</v>
      </c>
      <c r="C21" s="34">
        <v>30.204999999999998</v>
      </c>
      <c r="D21" s="34">
        <v>1.0680000000000001</v>
      </c>
      <c r="E21" s="34">
        <v>75.878</v>
      </c>
      <c r="F21" s="34">
        <v>31.818999999999999</v>
      </c>
      <c r="G21" s="34">
        <v>0</v>
      </c>
      <c r="H21" s="34"/>
      <c r="I21" s="34">
        <v>1.1100000000000001</v>
      </c>
      <c r="J21" s="34">
        <v>1.1100000000000001</v>
      </c>
      <c r="K21" s="34">
        <v>1.42</v>
      </c>
      <c r="L21" s="34">
        <v>1.42</v>
      </c>
      <c r="M21" s="36">
        <f>'31.12.2024'!M21</f>
        <v>2.4741599999999999</v>
      </c>
      <c r="N21" s="34">
        <v>2.38</v>
      </c>
      <c r="O21" s="36">
        <f>'31.12.2024'!O21</f>
        <v>3.0304799999999998</v>
      </c>
      <c r="P21" s="34">
        <v>1.704</v>
      </c>
      <c r="Q21" s="34">
        <v>94.081999999999994</v>
      </c>
      <c r="R21" s="34">
        <v>32.622</v>
      </c>
      <c r="S21" s="34">
        <v>1.151</v>
      </c>
      <c r="T21" s="34">
        <v>104.221</v>
      </c>
      <c r="U21" s="34">
        <v>43.646000000000001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f t="shared" si="0"/>
        <v>0</v>
      </c>
      <c r="AD21" s="34">
        <f t="shared" si="1"/>
        <v>0</v>
      </c>
      <c r="AE21" s="34">
        <f t="shared" si="2"/>
        <v>0</v>
      </c>
      <c r="AF21" s="34">
        <f t="shared" si="3"/>
        <v>0</v>
      </c>
      <c r="AG21" s="36">
        <f t="shared" si="4"/>
        <v>1.0845812438757276</v>
      </c>
      <c r="AH21" s="36">
        <f t="shared" si="5"/>
        <v>1.373533830622842</v>
      </c>
      <c r="AI21" s="36">
        <f t="shared" si="6"/>
        <v>1.080019864260884</v>
      </c>
      <c r="AJ21" s="36">
        <f t="shared" si="7"/>
        <v>1.3716961563845502</v>
      </c>
      <c r="AK21" s="36">
        <f t="shared" si="8"/>
        <v>5.5046400000000002</v>
      </c>
    </row>
    <row r="22" spans="1:37" x14ac:dyDescent="0.25">
      <c r="A22" s="53" t="s">
        <v>71</v>
      </c>
      <c r="B22" s="34">
        <v>65.808000000000007</v>
      </c>
      <c r="C22" s="34">
        <v>30.744</v>
      </c>
      <c r="D22" s="34">
        <v>0</v>
      </c>
      <c r="E22" s="34">
        <v>62.63</v>
      </c>
      <c r="F22" s="34">
        <v>20.655000000000001</v>
      </c>
      <c r="G22" s="34"/>
      <c r="H22" s="34"/>
      <c r="I22" s="34">
        <v>0.89</v>
      </c>
      <c r="J22" s="34">
        <v>1.28</v>
      </c>
      <c r="K22" s="34">
        <v>0.89</v>
      </c>
      <c r="L22" s="34">
        <v>1.28</v>
      </c>
      <c r="M22" s="36">
        <f>'31.12.2024'!M22</f>
        <v>1.2565999999999999</v>
      </c>
      <c r="N22" s="34">
        <v>2.38</v>
      </c>
      <c r="O22" s="36">
        <f>'31.12.2024'!O22</f>
        <v>1.3664000000000001</v>
      </c>
      <c r="P22" s="34">
        <v>1.536</v>
      </c>
      <c r="Q22" s="34">
        <v>58.569000000000003</v>
      </c>
      <c r="R22" s="34">
        <v>39.351999999999997</v>
      </c>
      <c r="S22" s="34">
        <v>0</v>
      </c>
      <c r="T22" s="34">
        <v>56.006</v>
      </c>
      <c r="U22" s="34">
        <v>30.353000000000002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f t="shared" si="0"/>
        <v>0</v>
      </c>
      <c r="AD22" s="34">
        <f t="shared" si="1"/>
        <v>0</v>
      </c>
      <c r="AE22" s="34">
        <f t="shared" si="2"/>
        <v>0</v>
      </c>
      <c r="AF22" s="34">
        <f t="shared" si="3"/>
        <v>0</v>
      </c>
      <c r="AG22" s="36">
        <f t="shared" si="4"/>
        <v>0.88999817651349378</v>
      </c>
      <c r="AH22" s="36">
        <f t="shared" si="5"/>
        <v>0.8942359891425834</v>
      </c>
      <c r="AI22" s="36">
        <f t="shared" si="6"/>
        <v>1.2799895914650012</v>
      </c>
      <c r="AJ22" s="36">
        <f t="shared" si="7"/>
        <v>1.469523117889131</v>
      </c>
      <c r="AK22" s="36">
        <f t="shared" si="8"/>
        <v>2.6230000000000002</v>
      </c>
    </row>
    <row r="23" spans="1:37" x14ac:dyDescent="0.25">
      <c r="A23" s="53" t="s">
        <v>72</v>
      </c>
      <c r="B23" s="34">
        <v>583.51300000000003</v>
      </c>
      <c r="C23" s="34">
        <v>489.33699999999999</v>
      </c>
      <c r="D23" s="34">
        <v>0</v>
      </c>
      <c r="E23" s="34">
        <v>571.53099999999995</v>
      </c>
      <c r="F23" s="34">
        <v>513.67399999999998</v>
      </c>
      <c r="G23" s="34">
        <v>0</v>
      </c>
      <c r="H23" s="34"/>
      <c r="I23" s="34">
        <v>0.75</v>
      </c>
      <c r="J23" s="34">
        <v>0.75</v>
      </c>
      <c r="K23" s="34">
        <v>1.24</v>
      </c>
      <c r="L23" s="34">
        <v>1.24</v>
      </c>
      <c r="M23" s="36">
        <f>'31.12.2024'!M23</f>
        <v>2.0129999999999999</v>
      </c>
      <c r="N23" s="34">
        <v>2.38</v>
      </c>
      <c r="O23" s="36">
        <f>'31.12.2024'!O23</f>
        <v>2.2814000000000001</v>
      </c>
      <c r="P23" s="34">
        <v>1.49</v>
      </c>
      <c r="Q23" s="34">
        <v>441.22699999999998</v>
      </c>
      <c r="R23" s="34">
        <v>321.84500000000003</v>
      </c>
      <c r="S23" s="34">
        <v>0</v>
      </c>
      <c r="T23" s="34">
        <v>703.88400000000001</v>
      </c>
      <c r="U23" s="34">
        <v>570.30499999999995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f t="shared" si="0"/>
        <v>0</v>
      </c>
      <c r="AD23" s="34">
        <f t="shared" si="1"/>
        <v>0</v>
      </c>
      <c r="AE23" s="34">
        <f t="shared" si="2"/>
        <v>0</v>
      </c>
      <c r="AF23" s="34">
        <f t="shared" si="3"/>
        <v>0</v>
      </c>
      <c r="AG23" s="36">
        <f t="shared" si="4"/>
        <v>0.75615624673314896</v>
      </c>
      <c r="AH23" s="36">
        <f t="shared" si="5"/>
        <v>1.2315762399589876</v>
      </c>
      <c r="AI23" s="36">
        <f t="shared" si="6"/>
        <v>0.65771646125267458</v>
      </c>
      <c r="AJ23" s="36">
        <f t="shared" si="7"/>
        <v>1.1102469659745284</v>
      </c>
      <c r="AK23" s="36">
        <f t="shared" si="8"/>
        <v>4.2943999999999996</v>
      </c>
    </row>
    <row r="24" spans="1:37" x14ac:dyDescent="0.25">
      <c r="A24" s="53" t="s">
        <v>79</v>
      </c>
      <c r="B24" s="34">
        <v>34.863</v>
      </c>
      <c r="C24" s="34">
        <v>12.739000000000001</v>
      </c>
      <c r="D24" s="34">
        <v>0</v>
      </c>
      <c r="E24" s="34">
        <v>41.622</v>
      </c>
      <c r="F24" s="34">
        <v>103.999</v>
      </c>
      <c r="G24" s="34">
        <v>0</v>
      </c>
      <c r="H24" s="34"/>
      <c r="I24" s="34">
        <v>0.95</v>
      </c>
      <c r="J24" s="34">
        <v>1.05</v>
      </c>
      <c r="K24" s="34">
        <v>1.2</v>
      </c>
      <c r="L24" s="34">
        <v>1.35</v>
      </c>
      <c r="M24" s="36">
        <f>'31.12.2024'!M24</f>
        <v>1.2322</v>
      </c>
      <c r="N24" s="34">
        <v>2.38</v>
      </c>
      <c r="O24" s="36">
        <f>'31.12.2024'!O24</f>
        <v>2.6473999999999998</v>
      </c>
      <c r="P24" s="34">
        <v>1.62</v>
      </c>
      <c r="Q24" s="34">
        <v>33.119</v>
      </c>
      <c r="R24" s="34">
        <v>13.375999999999999</v>
      </c>
      <c r="S24" s="34">
        <v>0</v>
      </c>
      <c r="T24" s="34">
        <v>49.945999999999998</v>
      </c>
      <c r="U24" s="34">
        <v>151.82400000000001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f t="shared" si="0"/>
        <v>0</v>
      </c>
      <c r="AD24" s="34">
        <f t="shared" si="1"/>
        <v>0</v>
      </c>
      <c r="AE24" s="34">
        <f t="shared" si="2"/>
        <v>0</v>
      </c>
      <c r="AF24" s="34">
        <f t="shared" si="3"/>
        <v>0</v>
      </c>
      <c r="AG24" s="36">
        <f>(Q24+W24)/B24</f>
        <v>0.94997561885093085</v>
      </c>
      <c r="AH24" s="36">
        <f>(T24+Z24)/E24</f>
        <v>1.199990389697756</v>
      </c>
      <c r="AI24" s="36">
        <f>(R24+X24)/C24</f>
        <v>1.0500039249548629</v>
      </c>
      <c r="AJ24" s="36">
        <f>(U24+V24+AA24+AB24)/(F24+G24)</f>
        <v>1.4598601909633748</v>
      </c>
      <c r="AK24" s="36">
        <f t="shared" si="8"/>
        <v>3.8795999999999999</v>
      </c>
    </row>
    <row r="25" spans="1:37" x14ac:dyDescent="0.25">
      <c r="A25" s="53" t="s">
        <v>83</v>
      </c>
      <c r="B25" s="34">
        <v>86.088999999999999</v>
      </c>
      <c r="C25" s="34">
        <v>29.715</v>
      </c>
      <c r="D25" s="34">
        <v>1.278</v>
      </c>
      <c r="E25" s="34">
        <v>83.031999999999996</v>
      </c>
      <c r="F25" s="34">
        <v>161.767</v>
      </c>
      <c r="G25" s="34">
        <v>6.4000000000000001E-2</v>
      </c>
      <c r="H25" s="34"/>
      <c r="I25" s="34">
        <v>0.62</v>
      </c>
      <c r="J25" s="34">
        <v>0.9</v>
      </c>
      <c r="K25" s="34">
        <v>1.22</v>
      </c>
      <c r="L25" s="34">
        <v>1.38</v>
      </c>
      <c r="M25" s="36">
        <f>'31.12.2024'!M25</f>
        <v>2.1227999999999998</v>
      </c>
      <c r="N25" s="34">
        <v>2.38</v>
      </c>
      <c r="O25" s="36">
        <f>'31.12.2024'!O25</f>
        <v>3.1964000000000001</v>
      </c>
      <c r="P25" s="34"/>
      <c r="Q25" s="34">
        <v>53.636000000000003</v>
      </c>
      <c r="R25" s="34">
        <v>26.614999999999998</v>
      </c>
      <c r="S25" s="34">
        <v>1.1499999999999999</v>
      </c>
      <c r="T25" s="34">
        <v>100.179</v>
      </c>
      <c r="U25" s="34">
        <v>239.465</v>
      </c>
      <c r="V25" s="34">
        <v>8.7999999999999995E-2</v>
      </c>
      <c r="W25" s="34"/>
      <c r="X25" s="34"/>
      <c r="Y25" s="34"/>
      <c r="Z25" s="34"/>
      <c r="AA25" s="34"/>
      <c r="AB25" s="34"/>
      <c r="AC25" s="34">
        <f t="shared" si="0"/>
        <v>0</v>
      </c>
      <c r="AD25" s="34">
        <f t="shared" si="1"/>
        <v>0</v>
      </c>
      <c r="AE25" s="34">
        <f t="shared" si="2"/>
        <v>0</v>
      </c>
      <c r="AF25" s="34">
        <f t="shared" si="3"/>
        <v>0</v>
      </c>
      <c r="AG25" s="36">
        <f t="shared" ref="AG25:AG40" si="18">(Q25+W25)/B25</f>
        <v>0.62302965535666577</v>
      </c>
      <c r="AH25" s="36">
        <f t="shared" ref="AH25:AH40" si="19">(T25+Z25)/E25</f>
        <v>1.2065107428461317</v>
      </c>
      <c r="AI25" s="36">
        <f t="shared" ref="AI25:AI40" si="20">(R25+X25)/C25</f>
        <v>0.89567558472152109</v>
      </c>
      <c r="AJ25" s="36">
        <f t="shared" ref="AJ25:AJ40" si="21">(U25+V25+AA25+AB25)/(F25+G25)</f>
        <v>1.4802664508036163</v>
      </c>
      <c r="AK25" s="36">
        <f t="shared" si="8"/>
        <v>5.3192000000000004</v>
      </c>
    </row>
    <row r="26" spans="1:37" x14ac:dyDescent="0.25">
      <c r="A26" s="53" t="s">
        <v>62</v>
      </c>
      <c r="B26" s="34">
        <v>202.804</v>
      </c>
      <c r="C26" s="34">
        <v>88.013999999999996</v>
      </c>
      <c r="D26" s="34">
        <v>0</v>
      </c>
      <c r="E26" s="34">
        <v>201.33500000000001</v>
      </c>
      <c r="F26" s="34">
        <v>364.75099999999998</v>
      </c>
      <c r="G26" s="34">
        <v>0</v>
      </c>
      <c r="H26" s="34"/>
      <c r="I26" s="34">
        <v>0.76400000000000001</v>
      </c>
      <c r="J26" s="34">
        <v>0.76400000000000001</v>
      </c>
      <c r="K26" s="34">
        <v>0.64500000000000002</v>
      </c>
      <c r="L26" s="34">
        <v>0.64500000000000002</v>
      </c>
      <c r="M26" s="36">
        <f>'31.12.2024'!M26</f>
        <v>1.4160540000000001</v>
      </c>
      <c r="N26" s="34">
        <v>2.38</v>
      </c>
      <c r="O26" s="36">
        <f>'31.12.2024'!O26</f>
        <v>2.7729379999999999</v>
      </c>
      <c r="P26" s="34">
        <v>0.77400000000000002</v>
      </c>
      <c r="Q26" s="34">
        <v>154.94200000000001</v>
      </c>
      <c r="R26" s="34">
        <v>67.242999999999995</v>
      </c>
      <c r="S26" s="34">
        <v>0</v>
      </c>
      <c r="T26" s="34">
        <v>129.86099999999999</v>
      </c>
      <c r="U26" s="34">
        <v>235.26400000000001</v>
      </c>
      <c r="V26" s="34">
        <v>0</v>
      </c>
      <c r="W26" s="34"/>
      <c r="X26" s="34"/>
      <c r="Y26" s="34"/>
      <c r="Z26" s="34"/>
      <c r="AA26" s="34"/>
      <c r="AB26" s="34"/>
      <c r="AC26" s="34">
        <f t="shared" si="0"/>
        <v>0</v>
      </c>
      <c r="AD26" s="34">
        <f t="shared" si="1"/>
        <v>0</v>
      </c>
      <c r="AE26" s="34">
        <f t="shared" si="2"/>
        <v>0</v>
      </c>
      <c r="AF26" s="34">
        <f t="shared" si="3"/>
        <v>0</v>
      </c>
      <c r="AG26" s="36">
        <f t="shared" si="18"/>
        <v>0.76399873769748139</v>
      </c>
      <c r="AH26" s="36">
        <f t="shared" si="19"/>
        <v>0.64499962748652739</v>
      </c>
      <c r="AI26" s="36">
        <f t="shared" si="20"/>
        <v>0.76400345399595515</v>
      </c>
      <c r="AJ26" s="36">
        <f t="shared" si="21"/>
        <v>0.64499891706945289</v>
      </c>
      <c r="AK26" s="36">
        <f t="shared" si="8"/>
        <v>4.1889919999999998</v>
      </c>
    </row>
    <row r="27" spans="1:37" x14ac:dyDescent="0.25">
      <c r="A27" s="53" t="s">
        <v>80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>
        <f>'31.12.2024'!M27</f>
        <v>1.5152399999999999</v>
      </c>
      <c r="N27" s="34">
        <v>2.38</v>
      </c>
      <c r="O27" s="36">
        <f>'31.12.2024'!O27</f>
        <v>2.35094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6"/>
      <c r="AH27" s="36"/>
      <c r="AI27" s="36"/>
      <c r="AJ27" s="36"/>
      <c r="AK27" s="36"/>
    </row>
    <row r="28" spans="1:37" x14ac:dyDescent="0.25">
      <c r="A28" s="57" t="s">
        <v>75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6">
        <f>'31.12.2024'!M28</f>
        <v>1.952</v>
      </c>
      <c r="N28" s="34">
        <v>2.38</v>
      </c>
      <c r="O28" s="36">
        <f>'31.12.2024'!O28</f>
        <v>1.7689999999999999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6"/>
      <c r="AH28" s="36"/>
      <c r="AI28" s="36"/>
      <c r="AJ28" s="36"/>
      <c r="AK28" s="36"/>
    </row>
    <row r="29" spans="1:37" x14ac:dyDescent="0.25">
      <c r="A29" s="53" t="s">
        <v>38</v>
      </c>
      <c r="B29" s="34">
        <v>82.738</v>
      </c>
      <c r="C29" s="34">
        <v>47.920999999999999</v>
      </c>
      <c r="D29" s="34">
        <v>0</v>
      </c>
      <c r="E29" s="34">
        <v>78.588999999999999</v>
      </c>
      <c r="F29" s="34">
        <v>75.173000000000002</v>
      </c>
      <c r="G29" s="34">
        <v>0</v>
      </c>
      <c r="H29" s="34"/>
      <c r="I29" s="34">
        <v>0.71</v>
      </c>
      <c r="J29" s="34">
        <v>0.71</v>
      </c>
      <c r="K29" s="34">
        <v>0.94</v>
      </c>
      <c r="L29" s="34">
        <v>0.94</v>
      </c>
      <c r="M29" s="36">
        <f>'31.12.2024'!M29</f>
        <v>2.0861999999999998</v>
      </c>
      <c r="N29" s="34">
        <v>2.38</v>
      </c>
      <c r="O29" s="36">
        <f>'31.12.2024'!O29</f>
        <v>2.3546</v>
      </c>
      <c r="P29" s="34">
        <v>1.1299999999999999</v>
      </c>
      <c r="Q29" s="34">
        <v>60.081000000000003</v>
      </c>
      <c r="R29" s="34">
        <v>34.343000000000004</v>
      </c>
      <c r="S29" s="34">
        <v>0</v>
      </c>
      <c r="T29" s="34">
        <v>71.887</v>
      </c>
      <c r="U29" s="34">
        <v>70.387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f t="shared" si="0"/>
        <v>0</v>
      </c>
      <c r="AD29" s="34">
        <f t="shared" si="1"/>
        <v>0</v>
      </c>
      <c r="AE29" s="34">
        <f t="shared" si="2"/>
        <v>0</v>
      </c>
      <c r="AF29" s="34">
        <f t="shared" si="3"/>
        <v>0</v>
      </c>
      <c r="AG29" s="36">
        <f t="shared" si="18"/>
        <v>0.72615968478812642</v>
      </c>
      <c r="AH29" s="36">
        <f t="shared" si="19"/>
        <v>0.91472088969194165</v>
      </c>
      <c r="AI29" s="36">
        <f t="shared" si="20"/>
        <v>0.71665866739007955</v>
      </c>
      <c r="AJ29" s="36">
        <f t="shared" si="21"/>
        <v>0.93633352400462933</v>
      </c>
      <c r="AK29" s="36">
        <f t="shared" si="8"/>
        <v>4.4407999999999994</v>
      </c>
    </row>
    <row r="30" spans="1:37" x14ac:dyDescent="0.25">
      <c r="A30" s="53" t="s">
        <v>39</v>
      </c>
      <c r="B30" s="34">
        <v>64.039000000000001</v>
      </c>
      <c r="C30" s="34">
        <v>43.48</v>
      </c>
      <c r="D30" s="34"/>
      <c r="E30" s="34">
        <v>50.304000000000002</v>
      </c>
      <c r="F30" s="34">
        <v>116.218</v>
      </c>
      <c r="G30" s="34"/>
      <c r="H30" s="34"/>
      <c r="I30" s="34">
        <v>1.1399999999999999</v>
      </c>
      <c r="J30" s="34">
        <v>1.29</v>
      </c>
      <c r="K30" s="34">
        <v>1.1399999999999999</v>
      </c>
      <c r="L30" s="34">
        <v>2</v>
      </c>
      <c r="M30" s="36">
        <f>'31.12.2024'!M30</f>
        <v>2.2289399999999997</v>
      </c>
      <c r="N30" s="34">
        <v>2.38</v>
      </c>
      <c r="O30" s="36">
        <f>'31.12.2024'!O30</f>
        <v>3.4940799999999999</v>
      </c>
      <c r="P30" s="34">
        <v>2.4</v>
      </c>
      <c r="Q30" s="34">
        <v>72.759</v>
      </c>
      <c r="R30" s="34">
        <v>56.183</v>
      </c>
      <c r="S30" s="34"/>
      <c r="T30" s="34">
        <v>57.56</v>
      </c>
      <c r="U30" s="34">
        <v>232.012</v>
      </c>
      <c r="V30" s="34"/>
      <c r="W30" s="34"/>
      <c r="X30" s="34"/>
      <c r="Y30" s="34"/>
      <c r="Z30" s="34"/>
      <c r="AA30" s="34"/>
      <c r="AB30" s="34"/>
      <c r="AC30" s="34">
        <v>0</v>
      </c>
      <c r="AD30" s="34">
        <v>0</v>
      </c>
      <c r="AE30" s="34">
        <v>0</v>
      </c>
      <c r="AF30" s="34">
        <v>0</v>
      </c>
      <c r="AG30" s="36">
        <f t="shared" si="18"/>
        <v>1.1361670232202252</v>
      </c>
      <c r="AH30" s="36">
        <f t="shared" si="19"/>
        <v>1.1442430025445292</v>
      </c>
      <c r="AI30" s="36">
        <f t="shared" si="20"/>
        <v>1.2921573137074518</v>
      </c>
      <c r="AJ30" s="36">
        <f t="shared" si="21"/>
        <v>1.9963516839043864</v>
      </c>
      <c r="AK30" s="36">
        <f t="shared" si="8"/>
        <v>5.72302</v>
      </c>
    </row>
    <row r="31" spans="1:37" x14ac:dyDescent="0.25">
      <c r="A31" s="53" t="s">
        <v>73</v>
      </c>
      <c r="B31" s="34">
        <v>279.01499999999999</v>
      </c>
      <c r="C31" s="34">
        <v>35.755000000000003</v>
      </c>
      <c r="D31" s="34">
        <v>0</v>
      </c>
      <c r="E31" s="34">
        <v>278.822</v>
      </c>
      <c r="F31" s="34">
        <v>89.075999999999993</v>
      </c>
      <c r="G31" s="34">
        <v>0</v>
      </c>
      <c r="H31" s="34">
        <v>331.53100000000001</v>
      </c>
      <c r="I31" s="34">
        <v>0.77</v>
      </c>
      <c r="J31" s="34">
        <v>0.89</v>
      </c>
      <c r="K31" s="34">
        <v>0.59</v>
      </c>
      <c r="L31" s="34">
        <v>0.75</v>
      </c>
      <c r="M31" s="36">
        <f>'31.12.2024'!M31</f>
        <v>1.92028</v>
      </c>
      <c r="N31" s="34">
        <v>2.38</v>
      </c>
      <c r="O31" s="36">
        <f>'31.12.2024'!O31</f>
        <v>2.5998199999999998</v>
      </c>
      <c r="P31" s="34">
        <v>0.9</v>
      </c>
      <c r="Q31" s="34">
        <v>212.327</v>
      </c>
      <c r="R31" s="34">
        <v>31.821999999999999</v>
      </c>
      <c r="S31" s="34">
        <v>0</v>
      </c>
      <c r="T31" s="34">
        <v>162.58099999999999</v>
      </c>
      <c r="U31" s="34">
        <v>76.38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f t="shared" si="0"/>
        <v>0</v>
      </c>
      <c r="AD31" s="34">
        <f t="shared" si="1"/>
        <v>0</v>
      </c>
      <c r="AE31" s="34">
        <f t="shared" si="2"/>
        <v>0</v>
      </c>
      <c r="AF31" s="34">
        <f t="shared" si="3"/>
        <v>0</v>
      </c>
      <c r="AG31" s="36">
        <f t="shared" si="18"/>
        <v>0.76098776051466765</v>
      </c>
      <c r="AH31" s="36">
        <f t="shared" si="19"/>
        <v>0.58309961193879967</v>
      </c>
      <c r="AI31" s="36">
        <f t="shared" si="20"/>
        <v>0.89000139840581727</v>
      </c>
      <c r="AJ31" s="36">
        <f t="shared" si="21"/>
        <v>0.85747002559612018</v>
      </c>
      <c r="AK31" s="36">
        <f t="shared" si="8"/>
        <v>4.5200999999999993</v>
      </c>
    </row>
    <row r="32" spans="1:37" x14ac:dyDescent="0.25">
      <c r="A32" s="53" t="s">
        <v>63</v>
      </c>
      <c r="B32" s="34">
        <v>85.986000000000004</v>
      </c>
      <c r="C32" s="34">
        <v>22.3</v>
      </c>
      <c r="D32" s="34">
        <v>0</v>
      </c>
      <c r="E32" s="34">
        <v>74.53</v>
      </c>
      <c r="F32" s="34">
        <v>21.016999999999999</v>
      </c>
      <c r="G32" s="34">
        <v>0</v>
      </c>
      <c r="H32" s="34">
        <v>87.019000000000005</v>
      </c>
      <c r="I32" s="34">
        <v>0.89</v>
      </c>
      <c r="J32" s="34">
        <v>1.69</v>
      </c>
      <c r="K32" s="34">
        <v>1.32</v>
      </c>
      <c r="L32" s="34">
        <v>2.5299999999999998</v>
      </c>
      <c r="M32" s="36">
        <f>'31.12.2024'!M32</f>
        <v>2.3668</v>
      </c>
      <c r="N32" s="34">
        <v>2.38</v>
      </c>
      <c r="O32" s="36">
        <f>'31.12.2024'!O32</f>
        <v>3.4281999999999999</v>
      </c>
      <c r="P32" s="34">
        <v>3.036</v>
      </c>
      <c r="Q32" s="34">
        <v>78.753</v>
      </c>
      <c r="R32" s="34">
        <v>34.359000000000002</v>
      </c>
      <c r="S32" s="34"/>
      <c r="T32" s="34">
        <v>101.633</v>
      </c>
      <c r="U32" s="34">
        <v>48.17</v>
      </c>
      <c r="V32" s="34"/>
      <c r="W32" s="34"/>
      <c r="X32" s="34"/>
      <c r="Y32" s="34"/>
      <c r="Z32" s="34"/>
      <c r="AA32" s="34"/>
      <c r="AB32" s="34"/>
      <c r="AC32" s="34">
        <f t="shared" si="0"/>
        <v>0</v>
      </c>
      <c r="AD32" s="34">
        <f t="shared" si="1"/>
        <v>0</v>
      </c>
      <c r="AE32" s="34">
        <f t="shared" si="2"/>
        <v>0</v>
      </c>
      <c r="AF32" s="34">
        <f t="shared" si="3"/>
        <v>0</v>
      </c>
      <c r="AG32" s="36">
        <f t="shared" si="18"/>
        <v>0.91588165515316444</v>
      </c>
      <c r="AH32" s="36">
        <f t="shared" si="19"/>
        <v>1.3636522205823158</v>
      </c>
      <c r="AI32" s="36">
        <f t="shared" si="20"/>
        <v>1.540762331838565</v>
      </c>
      <c r="AJ32" s="36">
        <f t="shared" si="21"/>
        <v>2.2919541323690349</v>
      </c>
      <c r="AK32" s="36">
        <f t="shared" si="8"/>
        <v>5.7949999999999999</v>
      </c>
    </row>
    <row r="33" spans="1:37" x14ac:dyDescent="0.25">
      <c r="A33" s="53" t="s">
        <v>40</v>
      </c>
      <c r="B33" s="34">
        <v>6860</v>
      </c>
      <c r="C33" s="34">
        <v>2735</v>
      </c>
      <c r="D33" s="34">
        <v>0</v>
      </c>
      <c r="E33" s="34">
        <v>6832</v>
      </c>
      <c r="F33" s="34">
        <v>5116</v>
      </c>
      <c r="G33" s="34">
        <v>0</v>
      </c>
      <c r="H33" s="34">
        <v>10903</v>
      </c>
      <c r="I33" s="34">
        <v>0.95</v>
      </c>
      <c r="J33" s="34">
        <v>2.3199999999999998</v>
      </c>
      <c r="K33" s="34">
        <v>0.78</v>
      </c>
      <c r="L33" s="34">
        <v>1.72</v>
      </c>
      <c r="M33" s="36">
        <f>'31.12.2024'!M33</f>
        <v>1.44692</v>
      </c>
      <c r="N33" s="34">
        <v>2.38</v>
      </c>
      <c r="O33" s="36">
        <f>'31.12.2024'!O33</f>
        <v>1.3468800000000001</v>
      </c>
      <c r="P33" s="34">
        <v>2.06</v>
      </c>
      <c r="Q33" s="34">
        <v>6517</v>
      </c>
      <c r="R33" s="34">
        <v>5806</v>
      </c>
      <c r="S33" s="34">
        <v>0</v>
      </c>
      <c r="T33" s="34">
        <v>5329</v>
      </c>
      <c r="U33" s="34">
        <v>7493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f t="shared" si="0"/>
        <v>0</v>
      </c>
      <c r="AD33" s="34">
        <f t="shared" si="1"/>
        <v>0</v>
      </c>
      <c r="AE33" s="34">
        <f t="shared" si="2"/>
        <v>0</v>
      </c>
      <c r="AF33" s="34">
        <f t="shared" si="3"/>
        <v>0</v>
      </c>
      <c r="AG33" s="36">
        <f t="shared" si="18"/>
        <v>0.95</v>
      </c>
      <c r="AH33" s="36">
        <f t="shared" si="19"/>
        <v>0.78000585480093676</v>
      </c>
      <c r="AI33" s="36">
        <f t="shared" si="20"/>
        <v>2.122851919561243</v>
      </c>
      <c r="AJ33" s="36">
        <f t="shared" si="21"/>
        <v>1.4646207974980454</v>
      </c>
      <c r="AK33" s="36">
        <f t="shared" si="8"/>
        <v>2.7938000000000001</v>
      </c>
    </row>
    <row r="34" spans="1:37" x14ac:dyDescent="0.25">
      <c r="A34" s="53" t="s">
        <v>41</v>
      </c>
      <c r="B34" s="34">
        <v>63.982999999999997</v>
      </c>
      <c r="C34" s="34">
        <v>39.924999999999997</v>
      </c>
      <c r="D34" s="34">
        <v>0</v>
      </c>
      <c r="E34" s="34">
        <v>56.715000000000003</v>
      </c>
      <c r="F34" s="34">
        <v>39.075000000000003</v>
      </c>
      <c r="G34" s="34">
        <v>0</v>
      </c>
      <c r="H34" s="34"/>
      <c r="I34" s="34">
        <v>0.89</v>
      </c>
      <c r="J34" s="34">
        <v>1.05</v>
      </c>
      <c r="K34" s="34">
        <v>1.1299999999999999</v>
      </c>
      <c r="L34" s="34">
        <v>1.33</v>
      </c>
      <c r="M34" s="36">
        <f>'31.12.2024'!M34</f>
        <v>1.7933999999999999</v>
      </c>
      <c r="N34" s="34">
        <v>2.38</v>
      </c>
      <c r="O34" s="36">
        <f>'31.12.2024'!O34</f>
        <v>2.9646000000000003</v>
      </c>
      <c r="P34" s="34">
        <v>1.59</v>
      </c>
      <c r="Q34" s="34">
        <v>57.072000000000003</v>
      </c>
      <c r="R34" s="34">
        <v>41.920999999999999</v>
      </c>
      <c r="S34" s="34">
        <v>0</v>
      </c>
      <c r="T34" s="34">
        <v>63.807000000000002</v>
      </c>
      <c r="U34" s="34">
        <v>51.774999999999999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f t="shared" si="0"/>
        <v>0</v>
      </c>
      <c r="AD34" s="34">
        <f t="shared" si="1"/>
        <v>0</v>
      </c>
      <c r="AE34" s="34">
        <f t="shared" si="2"/>
        <v>0</v>
      </c>
      <c r="AF34" s="34">
        <f t="shared" si="3"/>
        <v>0</v>
      </c>
      <c r="AG34" s="36">
        <f t="shared" si="18"/>
        <v>0.89198693402935159</v>
      </c>
      <c r="AH34" s="36">
        <f t="shared" si="19"/>
        <v>1.125046284051838</v>
      </c>
      <c r="AI34" s="36">
        <f t="shared" si="20"/>
        <v>1.0499937382592361</v>
      </c>
      <c r="AJ34" s="36">
        <f t="shared" si="21"/>
        <v>1.3250159948816378</v>
      </c>
      <c r="AK34" s="36">
        <f t="shared" si="8"/>
        <v>4.758</v>
      </c>
    </row>
    <row r="35" spans="1:37" x14ac:dyDescent="0.25">
      <c r="A35" s="53" t="s">
        <v>64</v>
      </c>
      <c r="B35" s="35">
        <v>1423.1279999999999</v>
      </c>
      <c r="C35" s="34">
        <v>744.68799999999999</v>
      </c>
      <c r="D35" s="34">
        <v>0</v>
      </c>
      <c r="E35" s="34">
        <v>1425.3440000000001</v>
      </c>
      <c r="F35" s="34">
        <v>959.87400000000002</v>
      </c>
      <c r="G35" s="34">
        <v>0</v>
      </c>
      <c r="H35" s="34">
        <v>1802.748</v>
      </c>
      <c r="I35" s="34">
        <v>0.57999999999999996</v>
      </c>
      <c r="J35" s="34">
        <v>0.57999999999999996</v>
      </c>
      <c r="K35" s="34">
        <v>1</v>
      </c>
      <c r="L35" s="34">
        <v>1</v>
      </c>
      <c r="M35" s="36">
        <f>'31.12.2024'!M35</f>
        <v>1.0369999999999999</v>
      </c>
      <c r="N35" s="34">
        <v>2.38</v>
      </c>
      <c r="O35" s="36">
        <f>'31.12.2024'!O35</f>
        <v>1.22</v>
      </c>
      <c r="P35" s="34">
        <v>1.2</v>
      </c>
      <c r="Q35" s="34">
        <v>826.00599999999997</v>
      </c>
      <c r="R35" s="34">
        <v>432.24200000000002</v>
      </c>
      <c r="S35" s="34">
        <v>0</v>
      </c>
      <c r="T35" s="34">
        <v>1425.355</v>
      </c>
      <c r="U35" s="34">
        <v>1272.337</v>
      </c>
      <c r="V35" s="34"/>
      <c r="W35" s="34"/>
      <c r="X35" s="34"/>
      <c r="Y35" s="34"/>
      <c r="Z35" s="34"/>
      <c r="AA35" s="34"/>
      <c r="AB35" s="34"/>
      <c r="AC35" s="34">
        <f t="shared" si="0"/>
        <v>0</v>
      </c>
      <c r="AD35" s="34">
        <f t="shared" si="1"/>
        <v>0</v>
      </c>
      <c r="AE35" s="34">
        <f t="shared" si="2"/>
        <v>0</v>
      </c>
      <c r="AF35" s="34">
        <f t="shared" si="3"/>
        <v>0</v>
      </c>
      <c r="AG35" s="36">
        <f t="shared" si="18"/>
        <v>0.58041581642691309</v>
      </c>
      <c r="AH35" s="36">
        <f t="shared" si="19"/>
        <v>1.0000077174352295</v>
      </c>
      <c r="AI35" s="36">
        <f t="shared" si="20"/>
        <v>0.58043368497948133</v>
      </c>
      <c r="AJ35" s="36">
        <f t="shared" si="21"/>
        <v>1.3255250168251249</v>
      </c>
      <c r="AK35" s="36">
        <f t="shared" si="8"/>
        <v>2.2569999999999997</v>
      </c>
    </row>
    <row r="36" spans="1:37" x14ac:dyDescent="0.25">
      <c r="A36" s="53" t="s">
        <v>42</v>
      </c>
      <c r="B36" s="34">
        <v>69.224000000000004</v>
      </c>
      <c r="C36" s="34">
        <v>16.905999999999999</v>
      </c>
      <c r="D36" s="34">
        <v>3.0870000000000002</v>
      </c>
      <c r="E36" s="34">
        <v>75.018000000000001</v>
      </c>
      <c r="F36" s="34">
        <v>16.988</v>
      </c>
      <c r="G36" s="34">
        <v>17.923999999999999</v>
      </c>
      <c r="H36" s="34"/>
      <c r="I36" s="34">
        <v>0.80400000000000005</v>
      </c>
      <c r="J36" s="34">
        <v>0.96299999999999997</v>
      </c>
      <c r="K36" s="34">
        <v>0.90300000000000002</v>
      </c>
      <c r="L36" s="34">
        <v>1.052</v>
      </c>
      <c r="M36" s="36">
        <f>'31.12.2024'!M36</f>
        <v>1.0967800000000001</v>
      </c>
      <c r="N36" s="34">
        <v>2.38</v>
      </c>
      <c r="O36" s="36">
        <f>'31.12.2024'!O36</f>
        <v>2.0849799999999998</v>
      </c>
      <c r="P36" s="34">
        <v>1.262</v>
      </c>
      <c r="Q36" s="34">
        <v>55.219000000000001</v>
      </c>
      <c r="R36" s="34">
        <v>16.114000000000001</v>
      </c>
      <c r="S36" s="34">
        <v>2.863</v>
      </c>
      <c r="T36" s="34">
        <v>67.652000000000001</v>
      </c>
      <c r="U36" s="34">
        <v>17.904</v>
      </c>
      <c r="V36" s="34">
        <v>18.876999999999999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f t="shared" si="0"/>
        <v>0</v>
      </c>
      <c r="AD36" s="34">
        <f t="shared" si="1"/>
        <v>0</v>
      </c>
      <c r="AE36" s="34">
        <f t="shared" si="2"/>
        <v>0</v>
      </c>
      <c r="AF36" s="34">
        <f t="shared" si="3"/>
        <v>0</v>
      </c>
      <c r="AG36" s="36">
        <f t="shared" si="18"/>
        <v>0.79768577372009708</v>
      </c>
      <c r="AH36" s="36">
        <f t="shared" si="19"/>
        <v>0.90181023221093604</v>
      </c>
      <c r="AI36" s="36">
        <f t="shared" si="20"/>
        <v>0.95315272684254126</v>
      </c>
      <c r="AJ36" s="36">
        <f t="shared" si="21"/>
        <v>1.0535346012832263</v>
      </c>
      <c r="AK36" s="36">
        <f t="shared" si="8"/>
        <v>3.1817599999999997</v>
      </c>
    </row>
    <row r="37" spans="1:37" x14ac:dyDescent="0.25">
      <c r="A37" s="53" t="s">
        <v>43</v>
      </c>
      <c r="B37" s="34">
        <v>122.01300000000001</v>
      </c>
      <c r="C37" s="34">
        <v>34.591000000000001</v>
      </c>
      <c r="D37" s="34">
        <v>0</v>
      </c>
      <c r="E37" s="34">
        <v>118.628</v>
      </c>
      <c r="F37" s="34">
        <v>52.676000000000002</v>
      </c>
      <c r="G37" s="34">
        <v>0</v>
      </c>
      <c r="H37" s="34"/>
      <c r="I37" s="34">
        <v>1.01</v>
      </c>
      <c r="J37" s="34">
        <v>1.01</v>
      </c>
      <c r="K37" s="34">
        <v>1.18</v>
      </c>
      <c r="L37" s="34">
        <v>1.18</v>
      </c>
      <c r="M37" s="36">
        <f>'31.12.2024'!M37</f>
        <v>1.00162</v>
      </c>
      <c r="N37" s="34">
        <v>2.38</v>
      </c>
      <c r="O37" s="36">
        <f>'31.12.2024'!O37</f>
        <v>1.5396399999999999</v>
      </c>
      <c r="P37" s="34">
        <v>1.42</v>
      </c>
      <c r="Q37" s="34">
        <v>122.947</v>
      </c>
      <c r="R37" s="34">
        <v>34.886000000000003</v>
      </c>
      <c r="S37" s="34">
        <v>0</v>
      </c>
      <c r="T37" s="34">
        <v>139.62799999999999</v>
      </c>
      <c r="U37" s="34">
        <v>61.500999999999998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/>
      <c r="AC37" s="34">
        <f t="shared" si="0"/>
        <v>0</v>
      </c>
      <c r="AD37" s="34">
        <f t="shared" si="1"/>
        <v>0</v>
      </c>
      <c r="AE37" s="34">
        <f t="shared" si="2"/>
        <v>0</v>
      </c>
      <c r="AF37" s="34">
        <f t="shared" si="3"/>
        <v>0</v>
      </c>
      <c r="AG37" s="36">
        <f t="shared" si="18"/>
        <v>1.0076549220165065</v>
      </c>
      <c r="AH37" s="36">
        <f t="shared" si="19"/>
        <v>1.1770239741039215</v>
      </c>
      <c r="AI37" s="36">
        <f t="shared" si="20"/>
        <v>1.0085282298863867</v>
      </c>
      <c r="AJ37" s="36">
        <f t="shared" si="21"/>
        <v>1.1675336016402156</v>
      </c>
      <c r="AK37" s="36">
        <f t="shared" si="8"/>
        <v>2.5412599999999999</v>
      </c>
    </row>
    <row r="38" spans="1:37" x14ac:dyDescent="0.25">
      <c r="A38" s="53" t="s">
        <v>84</v>
      </c>
      <c r="B38" s="34">
        <v>25.544</v>
      </c>
      <c r="C38" s="34">
        <v>8.86</v>
      </c>
      <c r="D38" s="34">
        <v>0</v>
      </c>
      <c r="E38" s="34">
        <v>24.933</v>
      </c>
      <c r="F38" s="34">
        <v>10.736000000000001</v>
      </c>
      <c r="G38" s="34">
        <v>0</v>
      </c>
      <c r="H38" s="34"/>
      <c r="I38" s="34">
        <v>0.77</v>
      </c>
      <c r="J38" s="34">
        <v>0.77</v>
      </c>
      <c r="K38" s="34">
        <v>0.95</v>
      </c>
      <c r="L38" s="34">
        <v>0.95</v>
      </c>
      <c r="M38" s="36">
        <f>'31.12.2024'!M38</f>
        <v>2.379</v>
      </c>
      <c r="N38" s="34">
        <v>2.38</v>
      </c>
      <c r="O38" s="36">
        <f>'31.12.2024'!O38</f>
        <v>2.3302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6"/>
      <c r="AH38" s="36"/>
      <c r="AI38" s="36"/>
      <c r="AJ38" s="36"/>
      <c r="AK38" s="36"/>
    </row>
    <row r="39" spans="1:37" x14ac:dyDescent="0.25">
      <c r="A39" s="53" t="s">
        <v>65</v>
      </c>
      <c r="B39" s="34">
        <v>274.10300000000001</v>
      </c>
      <c r="C39" s="34">
        <v>56.46</v>
      </c>
      <c r="D39" s="34">
        <v>0</v>
      </c>
      <c r="E39" s="34">
        <v>267.08100000000002</v>
      </c>
      <c r="F39" s="34">
        <v>65.215000000000003</v>
      </c>
      <c r="G39" s="34">
        <v>0</v>
      </c>
      <c r="H39" s="34"/>
      <c r="I39" s="34">
        <v>1.25</v>
      </c>
      <c r="J39" s="34">
        <v>1.47</v>
      </c>
      <c r="K39" s="34">
        <v>1.95</v>
      </c>
      <c r="L39" s="34">
        <v>2.2000000000000002</v>
      </c>
      <c r="M39" s="36">
        <f>'31.12.2024'!M39</f>
        <v>1.89588</v>
      </c>
      <c r="N39" s="34">
        <v>2.38</v>
      </c>
      <c r="O39" s="36">
        <f>'31.12.2024'!O39</f>
        <v>2.5375999999999999</v>
      </c>
      <c r="P39" s="34">
        <v>2.64</v>
      </c>
      <c r="Q39" s="34">
        <v>343.35399999999998</v>
      </c>
      <c r="R39" s="34">
        <v>92.013000000000005</v>
      </c>
      <c r="S39" s="34">
        <v>0</v>
      </c>
      <c r="T39" s="34">
        <v>495.00299999999999</v>
      </c>
      <c r="U39" s="34">
        <v>120.42400000000001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f t="shared" si="0"/>
        <v>0</v>
      </c>
      <c r="AD39" s="34">
        <f t="shared" si="1"/>
        <v>0</v>
      </c>
      <c r="AE39" s="34">
        <f t="shared" si="2"/>
        <v>0</v>
      </c>
      <c r="AF39" s="34">
        <f t="shared" si="3"/>
        <v>0</v>
      </c>
      <c r="AG39" s="36">
        <f t="shared" si="18"/>
        <v>1.2526459031823802</v>
      </c>
      <c r="AH39" s="36">
        <f t="shared" si="19"/>
        <v>1.8533815584036302</v>
      </c>
      <c r="AI39" s="36">
        <f t="shared" si="20"/>
        <v>1.629702444208289</v>
      </c>
      <c r="AJ39" s="36">
        <f t="shared" si="21"/>
        <v>1.8465690408648316</v>
      </c>
      <c r="AK39" s="36">
        <f t="shared" si="8"/>
        <v>4.4334799999999994</v>
      </c>
    </row>
    <row r="40" spans="1:37" x14ac:dyDescent="0.25">
      <c r="A40" s="53" t="s">
        <v>66</v>
      </c>
      <c r="B40" s="34">
        <v>243.86699999999999</v>
      </c>
      <c r="C40" s="34">
        <v>93.9</v>
      </c>
      <c r="D40" s="34">
        <v>0.112</v>
      </c>
      <c r="E40" s="34">
        <v>246.12700000000001</v>
      </c>
      <c r="F40" s="34">
        <v>183.131</v>
      </c>
      <c r="G40" s="34">
        <v>9.6000000000000002E-2</v>
      </c>
      <c r="H40" s="34"/>
      <c r="I40" s="34">
        <v>0.77</v>
      </c>
      <c r="J40" s="34">
        <v>0.77</v>
      </c>
      <c r="K40" s="34">
        <v>0.99</v>
      </c>
      <c r="L40" s="34">
        <v>0.99</v>
      </c>
      <c r="M40" s="36">
        <f>'31.12.2024'!M40</f>
        <v>1.7323999999999999</v>
      </c>
      <c r="N40" s="34">
        <v>2.38</v>
      </c>
      <c r="O40" s="36">
        <f>'31.12.2024'!O40</f>
        <v>2.44</v>
      </c>
      <c r="P40" s="34">
        <v>1.19</v>
      </c>
      <c r="Q40" s="34">
        <v>184.74299999999999</v>
      </c>
      <c r="R40" s="34">
        <v>71.406000000000006</v>
      </c>
      <c r="S40" s="34">
        <v>8.5000000000000006E-2</v>
      </c>
      <c r="T40" s="34">
        <v>240.22800000000001</v>
      </c>
      <c r="U40" s="34">
        <v>236.751</v>
      </c>
      <c r="V40" s="34">
        <v>9.4E-2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f t="shared" si="0"/>
        <v>0</v>
      </c>
      <c r="AD40" s="34">
        <f t="shared" si="1"/>
        <v>0</v>
      </c>
      <c r="AE40" s="34">
        <f t="shared" si="2"/>
        <v>0</v>
      </c>
      <c r="AF40" s="34">
        <f t="shared" si="3"/>
        <v>0</v>
      </c>
      <c r="AG40" s="36">
        <f t="shared" si="18"/>
        <v>0.75755637294098832</v>
      </c>
      <c r="AH40" s="36">
        <f t="shared" si="19"/>
        <v>0.97603269856618735</v>
      </c>
      <c r="AI40" s="36">
        <f t="shared" si="20"/>
        <v>0.76044728434504794</v>
      </c>
      <c r="AJ40" s="36">
        <f t="shared" si="21"/>
        <v>1.2926315444776151</v>
      </c>
      <c r="AK40" s="36">
        <f t="shared" si="8"/>
        <v>4.1723999999999997</v>
      </c>
    </row>
    <row r="41" spans="1:37" x14ac:dyDescent="0.25">
      <c r="A41" s="58" t="s">
        <v>87</v>
      </c>
      <c r="B41" s="34">
        <v>243.86699999999999</v>
      </c>
      <c r="C41" s="34">
        <v>93.9</v>
      </c>
      <c r="D41" s="34">
        <v>0.112</v>
      </c>
      <c r="E41" s="34">
        <v>246.12700000000001</v>
      </c>
      <c r="F41" s="34">
        <v>183.131</v>
      </c>
      <c r="G41" s="34">
        <v>9.6000000000000002E-2</v>
      </c>
      <c r="H41" s="34"/>
      <c r="I41" s="34">
        <v>0.77</v>
      </c>
      <c r="J41" s="34">
        <v>0.77</v>
      </c>
      <c r="K41" s="34">
        <v>0.99</v>
      </c>
      <c r="L41" s="34">
        <v>0.99</v>
      </c>
      <c r="M41" s="36">
        <f>'31.12.2024'!M41</f>
        <v>2.1349999999999998</v>
      </c>
      <c r="N41" s="34">
        <v>2.38</v>
      </c>
      <c r="O41" s="36">
        <f>'31.12.2024'!O41</f>
        <v>3.9405999999999999</v>
      </c>
      <c r="P41" s="34">
        <v>1.19</v>
      </c>
      <c r="Q41" s="34">
        <v>184.74299999999999</v>
      </c>
      <c r="R41" s="34">
        <v>71.406000000000006</v>
      </c>
      <c r="S41" s="34">
        <v>8.5000000000000006E-2</v>
      </c>
      <c r="T41" s="34">
        <v>240.22800000000001</v>
      </c>
      <c r="U41" s="34">
        <v>236.751</v>
      </c>
      <c r="V41" s="34">
        <v>9.4E-2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f t="shared" ref="AC41" si="22">W41/B41</f>
        <v>0</v>
      </c>
      <c r="AD41" s="34">
        <f t="shared" ref="AD41" si="23">Z41/E41</f>
        <v>0</v>
      </c>
      <c r="AE41" s="34">
        <f t="shared" ref="AE41" si="24">(X41+Y41)/(C41+D41)</f>
        <v>0</v>
      </c>
      <c r="AF41" s="34">
        <f t="shared" ref="AF41" si="25">(AA41+AB41)/(F41+G41)</f>
        <v>0</v>
      </c>
      <c r="AG41" s="36">
        <f t="shared" ref="AG41" si="26">(Q41+W41)/B41</f>
        <v>0.75755637294098832</v>
      </c>
      <c r="AH41" s="36">
        <f t="shared" ref="AH41" si="27">(T41+Z41)/E41</f>
        <v>0.97603269856618735</v>
      </c>
      <c r="AI41" s="36">
        <f t="shared" ref="AI41" si="28">(R41+X41)/C41</f>
        <v>0.76044728434504794</v>
      </c>
      <c r="AJ41" s="36">
        <f t="shared" ref="AJ41" si="29">(U41+V41+AA41+AB41)/(F41+G41)</f>
        <v>1.2926315444776151</v>
      </c>
      <c r="AK41" s="36">
        <f t="shared" ref="AK41" si="30">M41+O41</f>
        <v>6.0755999999999997</v>
      </c>
    </row>
    <row r="42" spans="1:37" x14ac:dyDescent="0.25">
      <c r="A42" s="53" t="s">
        <v>81</v>
      </c>
      <c r="B42" s="34">
        <v>243.86699999999999</v>
      </c>
      <c r="C42" s="34">
        <v>93.9</v>
      </c>
      <c r="D42" s="34">
        <v>0.112</v>
      </c>
      <c r="E42" s="34">
        <v>246.12700000000001</v>
      </c>
      <c r="F42" s="34">
        <v>183.131</v>
      </c>
      <c r="G42" s="34">
        <v>9.6000000000000002E-2</v>
      </c>
      <c r="H42" s="34"/>
      <c r="I42" s="34">
        <v>0.77</v>
      </c>
      <c r="J42" s="34">
        <v>0.77</v>
      </c>
      <c r="K42" s="34">
        <v>0.99</v>
      </c>
      <c r="L42" s="34">
        <v>0.99</v>
      </c>
      <c r="M42" s="36">
        <f>'31.12.2024'!M42</f>
        <v>1.69214</v>
      </c>
      <c r="N42" s="34">
        <v>2.38</v>
      </c>
      <c r="O42" s="36">
        <f>'31.12.2024'!O42</f>
        <v>2.6742400000000002</v>
      </c>
      <c r="P42" s="34">
        <v>1.19</v>
      </c>
      <c r="Q42" s="34">
        <v>184.74299999999999</v>
      </c>
      <c r="R42" s="34">
        <v>71.406000000000006</v>
      </c>
      <c r="S42" s="34">
        <v>8.5000000000000006E-2</v>
      </c>
      <c r="T42" s="34">
        <v>240.22800000000001</v>
      </c>
      <c r="U42" s="34">
        <v>236.751</v>
      </c>
      <c r="V42" s="34">
        <v>9.4E-2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f t="shared" ref="AC42" si="31">W42/B42</f>
        <v>0</v>
      </c>
      <c r="AD42" s="34">
        <f t="shared" ref="AD42" si="32">Z42/E42</f>
        <v>0</v>
      </c>
      <c r="AE42" s="34">
        <f t="shared" ref="AE42" si="33">(X42+Y42)/(C42+D42)</f>
        <v>0</v>
      </c>
      <c r="AF42" s="34">
        <f t="shared" ref="AF42" si="34">(AA42+AB42)/(F42+G42)</f>
        <v>0</v>
      </c>
      <c r="AG42" s="36">
        <f t="shared" ref="AG42" si="35">(Q42+W42)/B42</f>
        <v>0.75755637294098832</v>
      </c>
      <c r="AH42" s="36">
        <f t="shared" ref="AH42" si="36">(T42+Z42)/E42</f>
        <v>0.97603269856618735</v>
      </c>
      <c r="AI42" s="36">
        <f t="shared" ref="AI42" si="37">(R42+X42)/C42</f>
        <v>0.76044728434504794</v>
      </c>
      <c r="AJ42" s="36">
        <f t="shared" ref="AJ42" si="38">(U42+V42+AA42+AB42)/(F42+G42)</f>
        <v>1.2926315444776151</v>
      </c>
      <c r="AK42" s="36">
        <f t="shared" ref="AK42" si="39">M42+O42</f>
        <v>4.3663800000000004</v>
      </c>
    </row>
    <row r="43" spans="1:37" x14ac:dyDescent="0.25">
      <c r="A43" s="53" t="s">
        <v>45</v>
      </c>
      <c r="M43" s="36">
        <f>'31.12.2024'!M43</f>
        <v>1.8055999999999999</v>
      </c>
      <c r="N43" s="6"/>
      <c r="O43" s="36">
        <f>'31.12.2024'!O43</f>
        <v>2.1227999999999998</v>
      </c>
    </row>
    <row r="44" spans="1:37" x14ac:dyDescent="0.25">
      <c r="A44" s="59" t="s">
        <v>86</v>
      </c>
      <c r="M44" s="36">
        <f>'31.12.2024'!M44</f>
        <v>1.708</v>
      </c>
      <c r="O44" s="36">
        <f>'31.12.2024'!O44</f>
        <v>2.2814000000000001</v>
      </c>
    </row>
    <row r="45" spans="1:37" x14ac:dyDescent="0.25">
      <c r="A45" s="53" t="s">
        <v>82</v>
      </c>
      <c r="M45" s="36">
        <f>'31.12.2024'!M45</f>
        <v>2.0251999999999999</v>
      </c>
      <c r="O45" s="36">
        <f>'31.12.2024'!O45</f>
        <v>3.3062</v>
      </c>
    </row>
  </sheetData>
  <mergeCells count="3">
    <mergeCell ref="B2:D2"/>
    <mergeCell ref="E2:G2"/>
    <mergeCell ref="Z2:AB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6"/>
  <sheetViews>
    <sheetView zoomScaleNormal="100" workbookViewId="0">
      <pane xSplit="1" ySplit="3" topLeftCell="AK4" activePane="bottomRight" state="frozen"/>
      <selection pane="topRight" activeCell="B1" sqref="B1"/>
      <selection pane="bottomLeft" activeCell="A4" sqref="A4"/>
      <selection pane="bottomRight" activeCell="AK1" sqref="AK1"/>
    </sheetView>
  </sheetViews>
  <sheetFormatPr defaultRowHeight="15" x14ac:dyDescent="0.25"/>
  <cols>
    <col min="1" max="1" width="25.42578125" style="4" customWidth="1"/>
    <col min="2" max="2" width="8.5703125" hidden="1" customWidth="1"/>
    <col min="3" max="12" width="9.140625" hidden="1" customWidth="1"/>
    <col min="13" max="13" width="14.28515625" hidden="1" customWidth="1"/>
    <col min="14" max="14" width="9.140625" hidden="1" customWidth="1"/>
    <col min="15" max="15" width="17" hidden="1" customWidth="1"/>
    <col min="16" max="27" width="9.140625" hidden="1" customWidth="1"/>
    <col min="28" max="28" width="10.7109375" hidden="1" customWidth="1"/>
    <col min="29" max="29" width="15" hidden="1" customWidth="1"/>
    <col min="30" max="30" width="15.7109375" hidden="1" customWidth="1"/>
    <col min="31" max="31" width="18.7109375" hidden="1" customWidth="1"/>
    <col min="32" max="32" width="17.28515625" hidden="1" customWidth="1"/>
    <col min="33" max="36" width="9.140625" hidden="1" customWidth="1"/>
    <col min="37" max="37" width="16.5703125" customWidth="1"/>
  </cols>
  <sheetData>
    <row r="1" spans="1:37" x14ac:dyDescent="0.25">
      <c r="AC1" s="8" t="s">
        <v>0</v>
      </c>
      <c r="AD1" s="9"/>
      <c r="AE1" s="8" t="s">
        <v>0</v>
      </c>
      <c r="AF1" s="9"/>
      <c r="AG1" s="11" t="s">
        <v>3</v>
      </c>
      <c r="AH1" s="12"/>
      <c r="AI1" s="12"/>
      <c r="AJ1" s="13"/>
      <c r="AK1" s="4"/>
    </row>
    <row r="2" spans="1:37" x14ac:dyDescent="0.25">
      <c r="A2" s="2"/>
      <c r="B2" s="81" t="s">
        <v>6</v>
      </c>
      <c r="C2" s="82"/>
      <c r="D2" s="89"/>
      <c r="E2" s="81" t="s">
        <v>7</v>
      </c>
      <c r="F2" s="82"/>
      <c r="G2" s="82"/>
      <c r="H2" s="27"/>
      <c r="I2" s="26" t="s">
        <v>8</v>
      </c>
      <c r="J2" s="27"/>
      <c r="K2" s="25" t="s">
        <v>9</v>
      </c>
      <c r="L2" s="27"/>
      <c r="M2" s="25" t="s">
        <v>10</v>
      </c>
      <c r="N2" s="27"/>
      <c r="O2" s="25" t="s">
        <v>11</v>
      </c>
      <c r="P2" s="27"/>
      <c r="Q2" s="25" t="s">
        <v>12</v>
      </c>
      <c r="R2" s="26"/>
      <c r="S2" s="27"/>
      <c r="T2" s="25" t="s">
        <v>13</v>
      </c>
      <c r="U2" s="26"/>
      <c r="V2" s="27"/>
      <c r="W2" s="25" t="s">
        <v>14</v>
      </c>
      <c r="X2" s="26"/>
      <c r="Y2" s="27"/>
      <c r="Z2" s="90" t="s">
        <v>15</v>
      </c>
      <c r="AA2" s="91"/>
      <c r="AB2" s="92"/>
      <c r="AC2" s="8" t="s">
        <v>16</v>
      </c>
      <c r="AD2" s="9"/>
      <c r="AE2" s="8" t="s">
        <v>17</v>
      </c>
      <c r="AF2" s="9"/>
      <c r="AG2" s="11" t="s">
        <v>16</v>
      </c>
      <c r="AH2" s="13"/>
      <c r="AI2" s="11" t="s">
        <v>17</v>
      </c>
      <c r="AJ2" s="13"/>
      <c r="AK2" s="31" t="s">
        <v>50</v>
      </c>
    </row>
    <row r="3" spans="1:37" ht="21" x14ac:dyDescent="0.35">
      <c r="A3" s="3"/>
      <c r="B3" s="31" t="s">
        <v>18</v>
      </c>
      <c r="C3" s="31" t="s">
        <v>19</v>
      </c>
      <c r="D3" s="31" t="s">
        <v>20</v>
      </c>
      <c r="E3" s="7" t="s">
        <v>18</v>
      </c>
      <c r="F3" s="7" t="s">
        <v>21</v>
      </c>
      <c r="G3" s="7" t="s">
        <v>20</v>
      </c>
      <c r="H3" s="7" t="s">
        <v>22</v>
      </c>
      <c r="I3" s="31" t="s">
        <v>18</v>
      </c>
      <c r="J3" s="31" t="s">
        <v>19</v>
      </c>
      <c r="K3" s="31" t="s">
        <v>18</v>
      </c>
      <c r="L3" s="31" t="s">
        <v>19</v>
      </c>
      <c r="M3" s="31" t="s">
        <v>18</v>
      </c>
      <c r="N3" s="31" t="s">
        <v>19</v>
      </c>
      <c r="O3" s="31" t="s">
        <v>18</v>
      </c>
      <c r="P3" s="31" t="s">
        <v>19</v>
      </c>
      <c r="Q3" s="31" t="s">
        <v>18</v>
      </c>
      <c r="R3" s="31" t="s">
        <v>19</v>
      </c>
      <c r="S3" s="31" t="s">
        <v>23</v>
      </c>
      <c r="T3" s="31" t="s">
        <v>18</v>
      </c>
      <c r="U3" s="31" t="s">
        <v>19</v>
      </c>
      <c r="V3" s="31" t="s">
        <v>23</v>
      </c>
      <c r="W3" s="31" t="s">
        <v>18</v>
      </c>
      <c r="X3" s="31" t="s">
        <v>19</v>
      </c>
      <c r="Y3" s="31" t="s">
        <v>23</v>
      </c>
      <c r="Z3" s="31" t="s">
        <v>18</v>
      </c>
      <c r="AA3" s="31" t="s">
        <v>19</v>
      </c>
      <c r="AB3" s="31" t="s">
        <v>23</v>
      </c>
      <c r="AC3" s="10" t="s">
        <v>24</v>
      </c>
      <c r="AD3" s="10" t="s">
        <v>25</v>
      </c>
      <c r="AE3" s="10" t="s">
        <v>24</v>
      </c>
      <c r="AF3" s="10" t="s">
        <v>25</v>
      </c>
      <c r="AG3" s="14" t="s">
        <v>24</v>
      </c>
      <c r="AH3" s="14" t="s">
        <v>25</v>
      </c>
      <c r="AI3" s="14" t="s">
        <v>24</v>
      </c>
      <c r="AJ3" s="14" t="s">
        <v>25</v>
      </c>
      <c r="AK3" s="31" t="s">
        <v>18</v>
      </c>
    </row>
    <row r="4" spans="1:37" x14ac:dyDescent="0.25">
      <c r="A4" s="53" t="s">
        <v>53</v>
      </c>
      <c r="B4" s="34">
        <v>190.68600000000001</v>
      </c>
      <c r="C4" s="34">
        <v>108.126</v>
      </c>
      <c r="D4" s="34">
        <v>0</v>
      </c>
      <c r="E4" s="34">
        <v>182.72499999999999</v>
      </c>
      <c r="F4" s="34">
        <v>92.804000000000002</v>
      </c>
      <c r="G4" s="34">
        <v>0</v>
      </c>
      <c r="H4" s="34"/>
      <c r="I4" s="34">
        <v>0.9</v>
      </c>
      <c r="J4" s="34">
        <v>0.9</v>
      </c>
      <c r="K4" s="34">
        <v>1.0900000000000001</v>
      </c>
      <c r="L4" s="34">
        <v>1.0900000000000001</v>
      </c>
      <c r="M4" s="34">
        <v>1.08</v>
      </c>
      <c r="N4" s="34">
        <v>1.08</v>
      </c>
      <c r="O4" s="34">
        <v>1.3080000000000001</v>
      </c>
      <c r="P4" s="34">
        <v>1.3080000000000001</v>
      </c>
      <c r="Q4" s="34">
        <v>159.125</v>
      </c>
      <c r="R4" s="34">
        <v>84.135999999999996</v>
      </c>
      <c r="S4" s="34">
        <v>0</v>
      </c>
      <c r="T4" s="34">
        <v>192.10599999999999</v>
      </c>
      <c r="U4" s="34">
        <v>120.03400000000001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 s="34">
        <f t="shared" ref="AC4:AC40" si="0">W4/B4</f>
        <v>0</v>
      </c>
      <c r="AD4" s="34">
        <f t="shared" ref="AD4:AD40" si="1">Z4/E4</f>
        <v>0</v>
      </c>
      <c r="AE4" s="34">
        <f t="shared" ref="AE4:AE40" si="2">(X4+Y4)/(C4+D4)</f>
        <v>0</v>
      </c>
      <c r="AF4" s="34">
        <f t="shared" ref="AF4:AF40" si="3">(AA4+AB4)/(F4+G4)</f>
        <v>0</v>
      </c>
      <c r="AG4" s="36">
        <f t="shared" ref="AG4:AG23" si="4">(Q4+W4)/B4</f>
        <v>0.83448706250065552</v>
      </c>
      <c r="AH4" s="36">
        <f t="shared" ref="AH4:AH23" si="5">(T4+Z4)/E4</f>
        <v>1.0513394445204542</v>
      </c>
      <c r="AI4" s="36">
        <f t="shared" ref="AI4:AI23" si="6">(R4+X4)/C4</f>
        <v>0.77812921961415382</v>
      </c>
      <c r="AJ4" s="36">
        <f t="shared" ref="AJ4:AJ23" si="7">(U4+V4+AA4+AB4)/(F4+G4)</f>
        <v>1.2934140769794407</v>
      </c>
      <c r="AK4" s="36">
        <f>'31.12.2024'!M4+'31.12.2024'!O4</f>
        <v>5.2545400000000004</v>
      </c>
    </row>
    <row r="5" spans="1:37" x14ac:dyDescent="0.25">
      <c r="A5" s="53" t="s">
        <v>85</v>
      </c>
      <c r="B5" s="34">
        <v>44.539000000000001</v>
      </c>
      <c r="C5" s="34">
        <v>0</v>
      </c>
      <c r="D5" s="34">
        <v>0</v>
      </c>
      <c r="E5" s="34">
        <v>43.347999999999999</v>
      </c>
      <c r="F5" s="34">
        <v>0</v>
      </c>
      <c r="G5" s="34">
        <v>0</v>
      </c>
      <c r="H5" s="34"/>
      <c r="I5" s="34">
        <v>0.73</v>
      </c>
      <c r="J5" s="34"/>
      <c r="K5" s="34">
        <v>0.59</v>
      </c>
      <c r="L5" s="34"/>
      <c r="M5" s="34">
        <v>0.88</v>
      </c>
      <c r="N5" s="34"/>
      <c r="O5" s="34">
        <v>0.71</v>
      </c>
      <c r="P5" s="34"/>
      <c r="Q5" s="34">
        <v>32.47</v>
      </c>
      <c r="R5" s="34"/>
      <c r="S5" s="34"/>
      <c r="T5" s="34">
        <v>25.533000000000001</v>
      </c>
      <c r="U5" s="34"/>
      <c r="V5" s="34"/>
      <c r="W5" s="34">
        <v>7.8680000000000003</v>
      </c>
      <c r="X5" s="34"/>
      <c r="Y5" s="34"/>
      <c r="Z5" s="34">
        <v>5.8470000000000004</v>
      </c>
      <c r="AA5" s="34"/>
      <c r="AB5" s="34"/>
      <c r="AC5" s="34">
        <f t="shared" si="0"/>
        <v>0.17665416825703317</v>
      </c>
      <c r="AD5" s="34">
        <f t="shared" si="1"/>
        <v>0.13488511580695767</v>
      </c>
      <c r="AE5" s="34"/>
      <c r="AF5" s="34"/>
      <c r="AG5" s="36">
        <f t="shared" si="4"/>
        <v>0.90567816969397608</v>
      </c>
      <c r="AH5" s="36">
        <f t="shared" si="5"/>
        <v>0.72390883085724844</v>
      </c>
      <c r="AI5" s="36"/>
      <c r="AJ5" s="36"/>
      <c r="AK5" s="36">
        <f>'31.12.2024'!M5+'31.12.2024'!O5</f>
        <v>2.4156000000000004</v>
      </c>
    </row>
    <row r="6" spans="1:37" x14ac:dyDescent="0.25">
      <c r="A6" s="53" t="s">
        <v>78</v>
      </c>
      <c r="B6" s="34">
        <v>197.69200000000001</v>
      </c>
      <c r="C6" s="34">
        <v>90.843000000000004</v>
      </c>
      <c r="D6" s="34">
        <v>0</v>
      </c>
      <c r="E6" s="34">
        <v>189.559</v>
      </c>
      <c r="F6" s="34">
        <v>85.828999999999994</v>
      </c>
      <c r="G6" s="34">
        <v>0</v>
      </c>
      <c r="H6" s="34"/>
      <c r="I6" s="35">
        <f>Q6/B6</f>
        <v>0.79925338405195956</v>
      </c>
      <c r="J6" s="35">
        <f>R6/C6</f>
        <v>0.80154772519621764</v>
      </c>
      <c r="K6" s="35">
        <f>T6/E6</f>
        <v>1.0993674792544803</v>
      </c>
      <c r="L6" s="35">
        <f>U6/F6</f>
        <v>1.6965011825839753</v>
      </c>
      <c r="M6" s="36">
        <f t="shared" ref="M6:P7" si="8">I6*1.2</f>
        <v>0.95910406086235145</v>
      </c>
      <c r="N6" s="36">
        <f t="shared" si="8"/>
        <v>0.96185727023546108</v>
      </c>
      <c r="O6" s="36">
        <f t="shared" si="8"/>
        <v>1.3192409751053764</v>
      </c>
      <c r="P6" s="36">
        <f t="shared" si="8"/>
        <v>2.0358014191007703</v>
      </c>
      <c r="Q6" s="34">
        <v>158.006</v>
      </c>
      <c r="R6" s="34">
        <v>72.814999999999998</v>
      </c>
      <c r="S6" s="34">
        <v>0</v>
      </c>
      <c r="T6" s="34">
        <v>208.39500000000001</v>
      </c>
      <c r="U6" s="34">
        <v>145.60900000000001</v>
      </c>
      <c r="V6" s="34">
        <v>0</v>
      </c>
      <c r="W6" s="34"/>
      <c r="X6" s="34"/>
      <c r="Y6" s="34"/>
      <c r="Z6" s="34"/>
      <c r="AA6" s="34"/>
      <c r="AB6" s="34"/>
      <c r="AC6" s="34">
        <f t="shared" si="0"/>
        <v>0</v>
      </c>
      <c r="AD6" s="34">
        <f t="shared" si="1"/>
        <v>0</v>
      </c>
      <c r="AE6" s="34">
        <f t="shared" si="2"/>
        <v>0</v>
      </c>
      <c r="AF6" s="34">
        <f t="shared" si="3"/>
        <v>0</v>
      </c>
      <c r="AG6" s="36">
        <f t="shared" si="4"/>
        <v>0.79925338405195956</v>
      </c>
      <c r="AH6" s="36">
        <f t="shared" si="5"/>
        <v>1.0993674792544803</v>
      </c>
      <c r="AI6" s="36">
        <f t="shared" si="6"/>
        <v>0.80154772519621764</v>
      </c>
      <c r="AJ6" s="36">
        <f t="shared" si="7"/>
        <v>1.6965011825839753</v>
      </c>
      <c r="AK6" s="35">
        <f>'31.12.2024'!M6+'31.12.2024'!O6</f>
        <v>4.1187199999999997</v>
      </c>
    </row>
    <row r="7" spans="1:37" x14ac:dyDescent="0.25">
      <c r="A7" s="53" t="s">
        <v>27</v>
      </c>
      <c r="B7" s="34">
        <v>197.69200000000001</v>
      </c>
      <c r="C7" s="34">
        <v>90.843000000000004</v>
      </c>
      <c r="D7" s="34">
        <v>0</v>
      </c>
      <c r="E7" s="34">
        <v>189.559</v>
      </c>
      <c r="F7" s="34">
        <v>85.828999999999994</v>
      </c>
      <c r="G7" s="34">
        <v>0</v>
      </c>
      <c r="H7" s="34"/>
      <c r="I7" s="35">
        <f>Q7/B7</f>
        <v>0.79925338405195956</v>
      </c>
      <c r="J7" s="35">
        <f>R7/C7</f>
        <v>0.80154772519621764</v>
      </c>
      <c r="K7" s="35">
        <f>T7/E7</f>
        <v>1.0993674792544803</v>
      </c>
      <c r="L7" s="35">
        <f>U7/F7</f>
        <v>1.6965011825839753</v>
      </c>
      <c r="M7" s="36">
        <f t="shared" si="8"/>
        <v>0.95910406086235145</v>
      </c>
      <c r="N7" s="36">
        <f t="shared" si="8"/>
        <v>0.96185727023546108</v>
      </c>
      <c r="O7" s="36">
        <f t="shared" si="8"/>
        <v>1.3192409751053764</v>
      </c>
      <c r="P7" s="36">
        <f t="shared" si="8"/>
        <v>2.0358014191007703</v>
      </c>
      <c r="Q7" s="34">
        <v>158.006</v>
      </c>
      <c r="R7" s="34">
        <v>72.814999999999998</v>
      </c>
      <c r="S7" s="34">
        <v>0</v>
      </c>
      <c r="T7" s="34">
        <v>208.39500000000001</v>
      </c>
      <c r="U7" s="34">
        <v>145.60900000000001</v>
      </c>
      <c r="V7" s="34">
        <v>0</v>
      </c>
      <c r="W7" s="34"/>
      <c r="X7" s="34"/>
      <c r="Y7" s="34"/>
      <c r="Z7" s="34"/>
      <c r="AA7" s="34"/>
      <c r="AB7" s="34"/>
      <c r="AC7" s="34">
        <f t="shared" ref="AC7" si="9">W7/B7</f>
        <v>0</v>
      </c>
      <c r="AD7" s="34">
        <f t="shared" ref="AD7" si="10">Z7/E7</f>
        <v>0</v>
      </c>
      <c r="AE7" s="34">
        <f t="shared" ref="AE7" si="11">(X7+Y7)/(C7+D7)</f>
        <v>0</v>
      </c>
      <c r="AF7" s="34">
        <f t="shared" ref="AF7" si="12">(AA7+AB7)/(F7+G7)</f>
        <v>0</v>
      </c>
      <c r="AG7" s="36">
        <f t="shared" ref="AG7" si="13">(Q7+W7)/B7</f>
        <v>0.79925338405195956</v>
      </c>
      <c r="AH7" s="36">
        <f t="shared" ref="AH7" si="14">(T7+Z7)/E7</f>
        <v>1.0993674792544803</v>
      </c>
      <c r="AI7" s="36">
        <f t="shared" ref="AI7" si="15">(R7+X7)/C7</f>
        <v>0.80154772519621764</v>
      </c>
      <c r="AJ7" s="36">
        <f t="shared" ref="AJ7" si="16">(U7+V7+AA7+AB7)/(F7+G7)</f>
        <v>1.6965011825839753</v>
      </c>
      <c r="AK7" s="36">
        <f>'31.12.2024'!M7+'31.12.2024'!O7</f>
        <v>5.7949999999999999</v>
      </c>
    </row>
    <row r="8" spans="1:37" x14ac:dyDescent="0.25">
      <c r="A8" s="53" t="s">
        <v>56</v>
      </c>
      <c r="B8" s="34">
        <v>920.88</v>
      </c>
      <c r="C8" s="34">
        <v>139.12299999999999</v>
      </c>
      <c r="D8" s="34">
        <v>0</v>
      </c>
      <c r="E8" s="34">
        <v>810.15499999999997</v>
      </c>
      <c r="F8" s="34">
        <v>138.42400000000001</v>
      </c>
      <c r="G8" s="34">
        <v>0</v>
      </c>
      <c r="H8" s="34"/>
      <c r="I8" s="34">
        <v>0.61</v>
      </c>
      <c r="J8" s="34">
        <v>0.71</v>
      </c>
      <c r="K8" s="34">
        <v>0.8</v>
      </c>
      <c r="L8" s="34">
        <v>0.84</v>
      </c>
      <c r="M8" s="34">
        <v>0.73199999999999998</v>
      </c>
      <c r="N8" s="34">
        <v>0.85199999999999998</v>
      </c>
      <c r="O8" s="34">
        <v>0.96</v>
      </c>
      <c r="P8" s="34">
        <v>1.008</v>
      </c>
      <c r="Q8" s="34">
        <v>559.827</v>
      </c>
      <c r="R8" s="34">
        <v>99.11</v>
      </c>
      <c r="S8" s="34">
        <v>0</v>
      </c>
      <c r="T8" s="34">
        <v>644.548</v>
      </c>
      <c r="U8" s="34">
        <v>116.55200000000001</v>
      </c>
      <c r="V8" s="34">
        <v>0</v>
      </c>
      <c r="W8" s="34">
        <v>10.1</v>
      </c>
      <c r="X8" s="34">
        <v>14.377000000000001</v>
      </c>
      <c r="Y8" s="34">
        <v>0</v>
      </c>
      <c r="Z8" s="34">
        <v>0</v>
      </c>
      <c r="AA8" s="34">
        <v>0</v>
      </c>
      <c r="AB8" s="34">
        <v>0</v>
      </c>
      <c r="AC8" s="34">
        <f t="shared" si="0"/>
        <v>1.0967769959169489E-2</v>
      </c>
      <c r="AD8" s="34">
        <f t="shared" si="1"/>
        <v>0</v>
      </c>
      <c r="AE8" s="34">
        <f t="shared" si="2"/>
        <v>0.10334020974245813</v>
      </c>
      <c r="AF8" s="34">
        <f t="shared" si="3"/>
        <v>0</v>
      </c>
      <c r="AG8" s="36">
        <f t="shared" si="4"/>
        <v>0.61889388411085056</v>
      </c>
      <c r="AH8" s="36">
        <f t="shared" si="5"/>
        <v>0.79558602983379723</v>
      </c>
      <c r="AI8" s="36">
        <f t="shared" si="6"/>
        <v>0.81573140314685566</v>
      </c>
      <c r="AJ8" s="36">
        <f t="shared" si="7"/>
        <v>0.84199271802577591</v>
      </c>
      <c r="AK8" s="36">
        <f>'31.12.2024'!M8+'31.12.2024'!O8</f>
        <v>4.7824</v>
      </c>
    </row>
    <row r="9" spans="1:37" x14ac:dyDescent="0.25">
      <c r="A9" s="53" t="s">
        <v>55</v>
      </c>
      <c r="B9" s="34">
        <v>60.89</v>
      </c>
      <c r="C9" s="34">
        <v>19.367999999999999</v>
      </c>
      <c r="D9" s="34">
        <v>6.8000000000000005E-2</v>
      </c>
      <c r="E9" s="34">
        <v>60.308999999999997</v>
      </c>
      <c r="F9" s="34">
        <v>23.094000000000001</v>
      </c>
      <c r="G9" s="34">
        <v>3.5999999999999997E-2</v>
      </c>
      <c r="H9" s="34">
        <v>9.99</v>
      </c>
      <c r="I9" s="34">
        <v>0.98</v>
      </c>
      <c r="J9" s="34">
        <v>0.98</v>
      </c>
      <c r="K9" s="34">
        <v>1.3</v>
      </c>
      <c r="L9" s="34">
        <v>1.3</v>
      </c>
      <c r="M9" s="34">
        <v>1.1759999999999999</v>
      </c>
      <c r="N9" s="34">
        <v>1.1759999999999999</v>
      </c>
      <c r="O9" s="34">
        <v>1.56</v>
      </c>
      <c r="P9" s="34">
        <v>1.56</v>
      </c>
      <c r="Q9" s="34">
        <v>59.665999999999997</v>
      </c>
      <c r="R9" s="34">
        <v>18.995000000000001</v>
      </c>
      <c r="S9" s="34">
        <v>6.7000000000000004E-2</v>
      </c>
      <c r="T9" s="34">
        <v>78.400999999999996</v>
      </c>
      <c r="U9" s="34">
        <v>40.485999999999997</v>
      </c>
      <c r="V9" s="34">
        <v>4.7E-2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f t="shared" si="0"/>
        <v>0</v>
      </c>
      <c r="AD9" s="34">
        <f t="shared" si="1"/>
        <v>0</v>
      </c>
      <c r="AE9" s="34">
        <f t="shared" si="2"/>
        <v>0</v>
      </c>
      <c r="AF9" s="34">
        <f t="shared" si="3"/>
        <v>0</v>
      </c>
      <c r="AG9" s="36">
        <f t="shared" si="4"/>
        <v>0.97989817704056492</v>
      </c>
      <c r="AH9" s="36">
        <f t="shared" si="5"/>
        <v>1.299988393108823</v>
      </c>
      <c r="AI9" s="36">
        <f t="shared" si="6"/>
        <v>0.98074142916150364</v>
      </c>
      <c r="AJ9" s="36">
        <f t="shared" si="7"/>
        <v>1.7523994811932551</v>
      </c>
      <c r="AK9" s="36">
        <f>'31.12.2024'!M9+'31.12.2024'!O9</f>
        <v>4.0015999999999998</v>
      </c>
    </row>
    <row r="10" spans="1:37" x14ac:dyDescent="0.25">
      <c r="A10" s="53" t="s">
        <v>28</v>
      </c>
      <c r="B10" s="34">
        <v>36.872999999999998</v>
      </c>
      <c r="C10" s="34">
        <v>11.788</v>
      </c>
      <c r="D10" s="34">
        <v>0</v>
      </c>
      <c r="E10" s="34">
        <v>36.313000000000002</v>
      </c>
      <c r="F10" s="34">
        <v>7.87</v>
      </c>
      <c r="G10" s="34">
        <v>0</v>
      </c>
      <c r="H10" s="34"/>
      <c r="I10" s="34">
        <v>0.8</v>
      </c>
      <c r="J10" s="34">
        <v>0.8</v>
      </c>
      <c r="K10" s="34">
        <v>1.6</v>
      </c>
      <c r="L10" s="34">
        <v>1.6</v>
      </c>
      <c r="M10" s="34">
        <v>0.96</v>
      </c>
      <c r="N10" s="34">
        <v>0.96</v>
      </c>
      <c r="O10" s="34">
        <v>1.92</v>
      </c>
      <c r="P10" s="34">
        <v>1.92</v>
      </c>
      <c r="Q10" s="34">
        <v>25.811</v>
      </c>
      <c r="R10" s="34">
        <v>8.2520000000000007</v>
      </c>
      <c r="S10" s="34">
        <v>0</v>
      </c>
      <c r="T10" s="34">
        <v>53.38</v>
      </c>
      <c r="U10" s="34">
        <v>11.569000000000001</v>
      </c>
      <c r="V10" s="34"/>
      <c r="W10" s="34"/>
      <c r="X10" s="34"/>
      <c r="Y10" s="34"/>
      <c r="Z10" s="34"/>
      <c r="AA10" s="34"/>
      <c r="AB10" s="34"/>
      <c r="AC10" s="34">
        <f t="shared" si="0"/>
        <v>0</v>
      </c>
      <c r="AD10" s="34">
        <f t="shared" si="1"/>
        <v>0</v>
      </c>
      <c r="AE10" s="34">
        <f t="shared" si="2"/>
        <v>0</v>
      </c>
      <c r="AF10" s="34">
        <f t="shared" si="3"/>
        <v>0</v>
      </c>
      <c r="AG10" s="36">
        <f t="shared" si="4"/>
        <v>0.69999728798850114</v>
      </c>
      <c r="AH10" s="36">
        <f t="shared" si="5"/>
        <v>1.4699969707818137</v>
      </c>
      <c r="AI10" s="36">
        <f t="shared" si="6"/>
        <v>0.70003393281303028</v>
      </c>
      <c r="AJ10" s="36">
        <f t="shared" si="7"/>
        <v>1.470012706480305</v>
      </c>
      <c r="AK10" s="36">
        <f>'31.12.2024'!M10+'31.12.2024'!O10</f>
        <v>4.6726000000000001</v>
      </c>
    </row>
    <row r="11" spans="1:37" x14ac:dyDescent="0.25">
      <c r="A11" s="53" t="s">
        <v>69</v>
      </c>
      <c r="B11" s="34">
        <v>46.732999999999997</v>
      </c>
      <c r="C11" s="34">
        <v>23.170999999999999</v>
      </c>
      <c r="D11" s="34">
        <v>0</v>
      </c>
      <c r="E11" s="34">
        <v>42.805</v>
      </c>
      <c r="F11" s="34">
        <v>17.260000000000002</v>
      </c>
      <c r="G11" s="34">
        <v>0</v>
      </c>
      <c r="H11" s="34"/>
      <c r="I11" s="34">
        <v>1.1499999999999999</v>
      </c>
      <c r="J11" s="34">
        <v>1.21</v>
      </c>
      <c r="K11" s="34">
        <v>1.3</v>
      </c>
      <c r="L11" s="34">
        <v>1.33</v>
      </c>
      <c r="M11" s="34">
        <v>1.38</v>
      </c>
      <c r="N11" s="34">
        <v>1.45</v>
      </c>
      <c r="O11" s="34">
        <v>1.56</v>
      </c>
      <c r="P11" s="34">
        <v>1.5960000000000001</v>
      </c>
      <c r="Q11" s="34">
        <v>53.838000000000001</v>
      </c>
      <c r="R11" s="34">
        <v>28.036000000000001</v>
      </c>
      <c r="S11" s="34">
        <v>0</v>
      </c>
      <c r="T11" s="34">
        <v>55.718000000000004</v>
      </c>
      <c r="U11" s="34">
        <v>22.933</v>
      </c>
      <c r="V11" s="34">
        <v>0</v>
      </c>
      <c r="W11" s="34"/>
      <c r="X11" s="34"/>
      <c r="Y11" s="34"/>
      <c r="Z11" s="34"/>
      <c r="AA11" s="34"/>
      <c r="AB11" s="34"/>
      <c r="AC11" s="34">
        <f t="shared" si="0"/>
        <v>0</v>
      </c>
      <c r="AD11" s="34">
        <f t="shared" si="1"/>
        <v>0</v>
      </c>
      <c r="AE11" s="34">
        <f t="shared" si="2"/>
        <v>0</v>
      </c>
      <c r="AF11" s="34">
        <f t="shared" si="3"/>
        <v>0</v>
      </c>
      <c r="AG11" s="36">
        <f t="shared" si="4"/>
        <v>1.1520338946782789</v>
      </c>
      <c r="AH11" s="36">
        <f t="shared" si="5"/>
        <v>1.3016703656114941</v>
      </c>
      <c r="AI11" s="36">
        <f t="shared" si="6"/>
        <v>1.2099607267705321</v>
      </c>
      <c r="AJ11" s="36">
        <f t="shared" si="7"/>
        <v>1.3286790266512165</v>
      </c>
      <c r="AK11" s="36">
        <f>'31.12.2024'!M11+'31.12.2024'!O11</f>
        <v>5.5632000000000001</v>
      </c>
    </row>
    <row r="12" spans="1:37" x14ac:dyDescent="0.25">
      <c r="A12" s="53" t="s">
        <v>30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6"/>
      <c r="AH12" s="36"/>
      <c r="AI12" s="36"/>
      <c r="AJ12" s="36"/>
      <c r="AK12" s="36">
        <f>'31.12.2024'!M12+'31.12.2024'!O12</f>
        <v>3.6966000000000001</v>
      </c>
    </row>
    <row r="13" spans="1:37" x14ac:dyDescent="0.25">
      <c r="A13" s="53" t="s">
        <v>31</v>
      </c>
      <c r="B13" s="34">
        <v>133.16900000000001</v>
      </c>
      <c r="C13" s="34">
        <v>34.134999999999998</v>
      </c>
      <c r="D13" s="34">
        <v>0</v>
      </c>
      <c r="E13" s="34">
        <v>130.85900000000001</v>
      </c>
      <c r="F13" s="34">
        <v>56.753</v>
      </c>
      <c r="G13" s="34"/>
      <c r="H13" s="34">
        <v>4.6150000000000002</v>
      </c>
      <c r="I13" s="34">
        <v>0.88</v>
      </c>
      <c r="J13" s="34">
        <v>0.88</v>
      </c>
      <c r="K13" s="34">
        <v>0.91</v>
      </c>
      <c r="L13" s="34">
        <v>0.91</v>
      </c>
      <c r="M13" s="34">
        <v>1.06</v>
      </c>
      <c r="N13" s="34">
        <v>1.06</v>
      </c>
      <c r="O13" s="34">
        <v>1.0900000000000001</v>
      </c>
      <c r="P13" s="34">
        <v>1.0900000000000001</v>
      </c>
      <c r="Q13" s="34">
        <v>117.18899999999999</v>
      </c>
      <c r="R13" s="34">
        <v>30.039000000000001</v>
      </c>
      <c r="S13" s="34">
        <v>0</v>
      </c>
      <c r="T13" s="34">
        <v>119.07899999999999</v>
      </c>
      <c r="U13" s="34">
        <v>51.646000000000001</v>
      </c>
      <c r="V13" s="34">
        <v>0</v>
      </c>
      <c r="W13" s="34">
        <v>15.78</v>
      </c>
      <c r="X13" s="34">
        <v>2.6871999999999998</v>
      </c>
      <c r="Y13" s="34">
        <v>0</v>
      </c>
      <c r="Z13" s="34">
        <v>15.5496</v>
      </c>
      <c r="AA13" s="34">
        <v>3.7191999999999998</v>
      </c>
      <c r="AB13" s="34"/>
      <c r="AC13" s="34">
        <f t="shared" si="0"/>
        <v>0.11849604637715984</v>
      </c>
      <c r="AD13" s="34">
        <f t="shared" si="1"/>
        <v>0.11882713454940048</v>
      </c>
      <c r="AE13" s="34">
        <f t="shared" si="2"/>
        <v>7.8722718617255022E-2</v>
      </c>
      <c r="AF13" s="34">
        <f t="shared" si="3"/>
        <v>6.5533099571828804E-2</v>
      </c>
      <c r="AG13" s="36">
        <f t="shared" si="4"/>
        <v>0.99849814896860367</v>
      </c>
      <c r="AH13" s="36">
        <f t="shared" si="5"/>
        <v>1.0288065780725819</v>
      </c>
      <c r="AI13" s="36">
        <f t="shared" si="6"/>
        <v>0.95872857770616671</v>
      </c>
      <c r="AJ13" s="36">
        <f t="shared" si="7"/>
        <v>0.97554666713653904</v>
      </c>
      <c r="AK13" s="36">
        <f>'31.12.2024'!M13+'31.12.2024'!O13</f>
        <v>3.8186</v>
      </c>
    </row>
    <row r="14" spans="1:37" x14ac:dyDescent="0.25">
      <c r="A14" s="53" t="s">
        <v>32</v>
      </c>
      <c r="B14" s="34">
        <v>48.48</v>
      </c>
      <c r="C14" s="34">
        <v>6.8789999999999996</v>
      </c>
      <c r="D14" s="34">
        <v>7.4999999999999997E-2</v>
      </c>
      <c r="E14" s="34">
        <v>46.804000000000002</v>
      </c>
      <c r="F14" s="34">
        <v>4.7789999999999999</v>
      </c>
      <c r="G14" s="34"/>
      <c r="H14" s="34"/>
      <c r="I14" s="34">
        <v>1.1399999999999999</v>
      </c>
      <c r="J14" s="34">
        <v>1.68</v>
      </c>
      <c r="K14" s="34">
        <v>1.68</v>
      </c>
      <c r="L14" s="34">
        <v>2.71</v>
      </c>
      <c r="M14" s="34">
        <v>1.3680000000000001</v>
      </c>
      <c r="N14" s="34">
        <v>2.016</v>
      </c>
      <c r="O14" s="34">
        <v>2.016</v>
      </c>
      <c r="P14" s="34">
        <v>3.2519999999999998</v>
      </c>
      <c r="Q14" s="34">
        <v>55.267000000000003</v>
      </c>
      <c r="R14" s="34">
        <v>11.557</v>
      </c>
      <c r="S14" s="34">
        <v>0.126</v>
      </c>
      <c r="T14" s="34">
        <v>78.631</v>
      </c>
      <c r="U14" s="34">
        <v>12.951000000000001</v>
      </c>
      <c r="V14" s="34">
        <v>0</v>
      </c>
      <c r="W14" s="34">
        <v>7.694</v>
      </c>
      <c r="X14" s="34">
        <v>0.33</v>
      </c>
      <c r="Y14" s="34">
        <v>1.9E-2</v>
      </c>
      <c r="Z14" s="34">
        <v>0</v>
      </c>
      <c r="AA14" s="34">
        <v>0</v>
      </c>
      <c r="AB14" s="34">
        <v>0</v>
      </c>
      <c r="AC14" s="34">
        <f t="shared" si="0"/>
        <v>0.15870462046204623</v>
      </c>
      <c r="AD14" s="34">
        <f t="shared" si="1"/>
        <v>0</v>
      </c>
      <c r="AE14" s="34">
        <f t="shared" si="2"/>
        <v>5.0186942766752951E-2</v>
      </c>
      <c r="AF14" s="34">
        <f t="shared" si="3"/>
        <v>0</v>
      </c>
      <c r="AG14" s="36">
        <f t="shared" si="4"/>
        <v>1.2987004950495051</v>
      </c>
      <c r="AH14" s="36">
        <f t="shared" si="5"/>
        <v>1.6800059823946671</v>
      </c>
      <c r="AI14" s="36">
        <f t="shared" si="6"/>
        <v>1.7280127925570579</v>
      </c>
      <c r="AJ14" s="36">
        <f t="shared" si="7"/>
        <v>2.7099811676082863</v>
      </c>
      <c r="AK14" s="36">
        <f>'31.12.2024'!M14+'31.12.2024'!O14</f>
        <v>6.0023999999999997</v>
      </c>
    </row>
    <row r="15" spans="1:37" x14ac:dyDescent="0.25">
      <c r="A15" s="53" t="s">
        <v>33</v>
      </c>
      <c r="B15" s="34">
        <v>87.013999999999996</v>
      </c>
      <c r="C15" s="34">
        <v>12.169</v>
      </c>
      <c r="D15" s="34">
        <v>1.71</v>
      </c>
      <c r="E15" s="34">
        <v>64.790999999999997</v>
      </c>
      <c r="F15" s="34">
        <v>11.026999999999999</v>
      </c>
      <c r="G15" s="34"/>
      <c r="H15" s="34">
        <v>23.187000000000001</v>
      </c>
      <c r="I15" s="34">
        <v>1.03</v>
      </c>
      <c r="J15" s="34">
        <v>0.84</v>
      </c>
      <c r="K15" s="34">
        <v>1.03</v>
      </c>
      <c r="L15" s="34">
        <v>0.84</v>
      </c>
      <c r="M15" s="34">
        <v>1.236</v>
      </c>
      <c r="N15" s="34"/>
      <c r="O15" s="34">
        <v>1.236</v>
      </c>
      <c r="P15" s="34"/>
      <c r="Q15" s="34">
        <v>38.466999999999999</v>
      </c>
      <c r="R15" s="34">
        <v>9.7439999999999998</v>
      </c>
      <c r="S15" s="34">
        <v>1.2010000000000001</v>
      </c>
      <c r="T15" s="34">
        <v>64.619</v>
      </c>
      <c r="U15" s="34">
        <v>8.7319999999999993</v>
      </c>
      <c r="V15" s="34"/>
      <c r="W15" s="34">
        <v>6.0579999999999998</v>
      </c>
      <c r="X15" s="34">
        <v>0.90500000000000003</v>
      </c>
      <c r="Y15" s="34">
        <v>0.02</v>
      </c>
      <c r="Z15" s="34">
        <v>2.2970000000000002</v>
      </c>
      <c r="AA15" s="34"/>
      <c r="AB15" s="34"/>
      <c r="AC15" s="34">
        <f t="shared" si="0"/>
        <v>6.9620980531868437E-2</v>
      </c>
      <c r="AD15" s="34">
        <f t="shared" si="1"/>
        <v>3.5452454816255349E-2</v>
      </c>
      <c r="AE15" s="34">
        <f t="shared" si="2"/>
        <v>6.6647452986526398E-2</v>
      </c>
      <c r="AF15" s="34">
        <f t="shared" si="3"/>
        <v>0</v>
      </c>
      <c r="AG15" s="36">
        <f t="shared" si="4"/>
        <v>0.51169926678465538</v>
      </c>
      <c r="AH15" s="36">
        <f t="shared" si="5"/>
        <v>1.0327977651216991</v>
      </c>
      <c r="AI15" s="36">
        <f t="shared" si="6"/>
        <v>0.87509244802366659</v>
      </c>
      <c r="AJ15" s="36">
        <f t="shared" si="7"/>
        <v>0.79187448988845555</v>
      </c>
      <c r="AK15" s="36">
        <f>'31.12.2024'!M15+'31.12.2024'!O15</f>
        <v>5.2460000000000004</v>
      </c>
    </row>
    <row r="16" spans="1:37" x14ac:dyDescent="0.25">
      <c r="A16" s="57" t="s">
        <v>76</v>
      </c>
      <c r="B16" s="34">
        <v>43.003</v>
      </c>
      <c r="C16" s="34">
        <v>30.690999999999999</v>
      </c>
      <c r="D16" s="34">
        <v>0</v>
      </c>
      <c r="E16" s="34">
        <v>35.256</v>
      </c>
      <c r="F16" s="34">
        <v>29.937000000000001</v>
      </c>
      <c r="G16" s="34">
        <v>0</v>
      </c>
      <c r="H16" s="34"/>
      <c r="I16" s="34">
        <v>0.88</v>
      </c>
      <c r="J16" s="34">
        <v>1.06</v>
      </c>
      <c r="K16" s="34">
        <v>1.64</v>
      </c>
      <c r="L16" s="34">
        <v>1.97</v>
      </c>
      <c r="M16" s="34">
        <v>1.06</v>
      </c>
      <c r="N16" s="34">
        <v>1.27</v>
      </c>
      <c r="O16" s="34">
        <v>1.97</v>
      </c>
      <c r="P16" s="34">
        <v>2.36</v>
      </c>
      <c r="Q16" s="34">
        <v>37.817999999999998</v>
      </c>
      <c r="R16" s="34">
        <v>32.036999999999999</v>
      </c>
      <c r="S16" s="34">
        <v>0</v>
      </c>
      <c r="T16" s="34">
        <v>57.792999999999999</v>
      </c>
      <c r="U16" s="34">
        <v>56.536999999999999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f t="shared" si="0"/>
        <v>0</v>
      </c>
      <c r="AD16" s="34">
        <f t="shared" si="1"/>
        <v>0</v>
      </c>
      <c r="AE16" s="34">
        <f t="shared" si="2"/>
        <v>0</v>
      </c>
      <c r="AF16" s="34">
        <f t="shared" si="3"/>
        <v>0</v>
      </c>
      <c r="AG16" s="36">
        <f t="shared" si="4"/>
        <v>0.87942701671976364</v>
      </c>
      <c r="AH16" s="36">
        <f t="shared" si="5"/>
        <v>1.639238711141366</v>
      </c>
      <c r="AI16" s="36">
        <f t="shared" si="6"/>
        <v>1.0438565051643804</v>
      </c>
      <c r="AJ16" s="36">
        <f t="shared" si="7"/>
        <v>1.8885325850953669</v>
      </c>
      <c r="AK16" s="36">
        <f>'31.12.2024'!M16+'31.12.2024'!O16</f>
        <v>5.0385999999999997</v>
      </c>
    </row>
    <row r="17" spans="1:37" x14ac:dyDescent="0.25">
      <c r="A17" s="53" t="s">
        <v>77</v>
      </c>
      <c r="B17" s="34" t="s">
        <v>49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6"/>
      <c r="AH17" s="36"/>
      <c r="AI17" s="36"/>
      <c r="AJ17" s="36"/>
      <c r="AK17" s="36">
        <f>'31.12.2024'!M17+'31.12.2024'!O17</f>
        <v>3.9979399999999998</v>
      </c>
    </row>
    <row r="18" spans="1:37" x14ac:dyDescent="0.25">
      <c r="A18" s="53" t="s">
        <v>59</v>
      </c>
      <c r="B18" s="34">
        <v>197.55199999999999</v>
      </c>
      <c r="C18" s="34">
        <v>138.773</v>
      </c>
      <c r="D18" s="34">
        <v>0</v>
      </c>
      <c r="E18" s="34">
        <v>197.649</v>
      </c>
      <c r="F18" s="34">
        <v>184.97</v>
      </c>
      <c r="G18" s="34">
        <v>0</v>
      </c>
      <c r="H18" s="34"/>
      <c r="I18" s="35">
        <f>Q18/B18</f>
        <v>0.87777395318700902</v>
      </c>
      <c r="J18" s="35">
        <f>R18/C18</f>
        <v>0.94025494872921966</v>
      </c>
      <c r="K18" s="35">
        <f>T18/E18</f>
        <v>1.6651235270605973</v>
      </c>
      <c r="L18" s="35">
        <f>U18/F18</f>
        <v>2.1628588419743742</v>
      </c>
      <c r="M18" s="36">
        <f>I18*1.2</f>
        <v>1.0533287438244108</v>
      </c>
      <c r="N18" s="36">
        <f>J18*1.2</f>
        <v>1.1283059384750636</v>
      </c>
      <c r="O18" s="36">
        <f>K18*1.2</f>
        <v>1.9981482324727167</v>
      </c>
      <c r="P18" s="36">
        <f>L18*1.2</f>
        <v>2.5954306103692488</v>
      </c>
      <c r="Q18" s="34">
        <v>173.40600000000001</v>
      </c>
      <c r="R18" s="34">
        <v>130.482</v>
      </c>
      <c r="S18" s="34">
        <v>0</v>
      </c>
      <c r="T18" s="34">
        <v>329.11</v>
      </c>
      <c r="U18" s="34">
        <v>400.06400000000002</v>
      </c>
      <c r="V18" s="34">
        <v>0</v>
      </c>
      <c r="W18" s="34">
        <v>1.169</v>
      </c>
      <c r="X18" s="34">
        <v>0.20300000000000001</v>
      </c>
      <c r="Y18" s="34">
        <v>0</v>
      </c>
      <c r="Z18" s="34">
        <v>1.1639999999999999</v>
      </c>
      <c r="AA18" s="34">
        <v>0.17499999999999999</v>
      </c>
      <c r="AB18" s="34"/>
      <c r="AC18" s="34">
        <f t="shared" si="0"/>
        <v>5.9174293350611491E-3</v>
      </c>
      <c r="AD18" s="34">
        <f t="shared" si="1"/>
        <v>5.889227873654812E-3</v>
      </c>
      <c r="AE18" s="34">
        <f t="shared" si="2"/>
        <v>1.4628205774898577E-3</v>
      </c>
      <c r="AF18" s="34">
        <f t="shared" si="3"/>
        <v>9.4609936746499425E-4</v>
      </c>
      <c r="AG18" s="36">
        <f t="shared" si="4"/>
        <v>0.88369138252207025</v>
      </c>
      <c r="AH18" s="36">
        <f t="shared" si="5"/>
        <v>1.6710127549342522</v>
      </c>
      <c r="AI18" s="36">
        <f t="shared" si="6"/>
        <v>0.94171776930670958</v>
      </c>
      <c r="AJ18" s="36">
        <f t="shared" si="7"/>
        <v>2.1638049413418394</v>
      </c>
      <c r="AK18" s="36">
        <f>'31.12.2024'!M18+'31.12.2024'!O18</f>
        <v>5.5839400000000001</v>
      </c>
    </row>
    <row r="19" spans="1:37" x14ac:dyDescent="0.25">
      <c r="A19" s="53" t="s">
        <v>70</v>
      </c>
      <c r="B19" s="34">
        <v>27.053999999999998</v>
      </c>
      <c r="C19" s="34">
        <v>8.9260000000000002</v>
      </c>
      <c r="D19" s="34">
        <v>0</v>
      </c>
      <c r="E19" s="34">
        <v>24.202999999999999</v>
      </c>
      <c r="F19" s="34">
        <v>3.0680000000000001</v>
      </c>
      <c r="G19" s="34">
        <v>0</v>
      </c>
      <c r="H19" s="34"/>
      <c r="I19" s="34">
        <v>0.8</v>
      </c>
      <c r="J19" s="34">
        <v>0.8</v>
      </c>
      <c r="K19" s="34">
        <v>1.1399999999999999</v>
      </c>
      <c r="L19" s="34">
        <v>1.1399999999999999</v>
      </c>
      <c r="M19" s="34">
        <v>0.96</v>
      </c>
      <c r="N19" s="34">
        <v>0.96</v>
      </c>
      <c r="O19" s="34">
        <v>1.37</v>
      </c>
      <c r="P19" s="34">
        <v>1.37</v>
      </c>
      <c r="Q19" s="34">
        <v>20.622</v>
      </c>
      <c r="R19" s="34">
        <v>8.1769999999999996</v>
      </c>
      <c r="S19" s="34">
        <v>0</v>
      </c>
      <c r="T19" s="34">
        <v>26.148</v>
      </c>
      <c r="U19" s="34">
        <v>4.976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f t="shared" ref="AC19" si="17">W19/B19</f>
        <v>0</v>
      </c>
      <c r="AD19" s="34">
        <f t="shared" ref="AD19" si="18">Z19/E19</f>
        <v>0</v>
      </c>
      <c r="AE19" s="34">
        <f t="shared" ref="AE19" si="19">(X19+Y19)/(C19+D19)</f>
        <v>0</v>
      </c>
      <c r="AF19" s="34">
        <f t="shared" ref="AF19" si="20">(AA19+AB19)/(F19+G19)</f>
        <v>0</v>
      </c>
      <c r="AG19" s="36">
        <f t="shared" ref="AG19" si="21">(Q19+W19)/B19</f>
        <v>0.76225327123530717</v>
      </c>
      <c r="AH19" s="36">
        <f t="shared" ref="AH19" si="22">(T19+Z19)/E19</f>
        <v>1.0803619386026526</v>
      </c>
      <c r="AI19" s="36">
        <f t="shared" ref="AI19" si="23">(R19+X19)/C19</f>
        <v>0.9160878332959892</v>
      </c>
      <c r="AJ19" s="36">
        <f t="shared" ref="AJ19" si="24">(U19+V19+AA19+AB19)/(F19+G19)</f>
        <v>1.621903520208605</v>
      </c>
      <c r="AK19" s="36">
        <f>'31.12.2024'!M19+'31.12.2024'!O19</f>
        <v>4.1235999999999997</v>
      </c>
    </row>
    <row r="20" spans="1:37" x14ac:dyDescent="0.25">
      <c r="A20" s="53" t="s">
        <v>68</v>
      </c>
      <c r="B20" s="34">
        <v>27.053999999999998</v>
      </c>
      <c r="C20" s="34">
        <v>8.9260000000000002</v>
      </c>
      <c r="D20" s="34">
        <v>0</v>
      </c>
      <c r="E20" s="34">
        <v>24.202999999999999</v>
      </c>
      <c r="F20" s="34">
        <v>3.0680000000000001</v>
      </c>
      <c r="G20" s="34">
        <v>0</v>
      </c>
      <c r="H20" s="34"/>
      <c r="I20" s="34">
        <v>0.8</v>
      </c>
      <c r="J20" s="34">
        <v>0.8</v>
      </c>
      <c r="K20" s="34">
        <v>1.1399999999999999</v>
      </c>
      <c r="L20" s="34">
        <v>1.1399999999999999</v>
      </c>
      <c r="M20" s="34">
        <v>0.96</v>
      </c>
      <c r="N20" s="34">
        <v>0.96</v>
      </c>
      <c r="O20" s="34">
        <v>1.37</v>
      </c>
      <c r="P20" s="34">
        <v>1.37</v>
      </c>
      <c r="Q20" s="34">
        <v>20.622</v>
      </c>
      <c r="R20" s="34">
        <v>8.1769999999999996</v>
      </c>
      <c r="S20" s="34">
        <v>0</v>
      </c>
      <c r="T20" s="34">
        <v>26.148</v>
      </c>
      <c r="U20" s="34">
        <v>4.976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f t="shared" si="0"/>
        <v>0</v>
      </c>
      <c r="AD20" s="34">
        <f t="shared" si="1"/>
        <v>0</v>
      </c>
      <c r="AE20" s="34">
        <f t="shared" si="2"/>
        <v>0</v>
      </c>
      <c r="AF20" s="34">
        <f t="shared" si="3"/>
        <v>0</v>
      </c>
      <c r="AG20" s="36">
        <f t="shared" si="4"/>
        <v>0.76225327123530717</v>
      </c>
      <c r="AH20" s="36">
        <f t="shared" si="5"/>
        <v>1.0803619386026526</v>
      </c>
      <c r="AI20" s="36">
        <f t="shared" si="6"/>
        <v>0.9160878332959892</v>
      </c>
      <c r="AJ20" s="36">
        <f t="shared" si="7"/>
        <v>1.621903520208605</v>
      </c>
      <c r="AK20" s="36">
        <f>'31.12.2024'!M20+'31.12.2024'!O20</f>
        <v>5.5998000000000001</v>
      </c>
    </row>
    <row r="21" spans="1:37" x14ac:dyDescent="0.25">
      <c r="A21" s="53" t="s">
        <v>35</v>
      </c>
      <c r="B21" s="34">
        <v>86.745000000000005</v>
      </c>
      <c r="C21" s="34">
        <v>30.204999999999998</v>
      </c>
      <c r="D21" s="34">
        <v>1.0680000000000001</v>
      </c>
      <c r="E21" s="34">
        <v>75.878</v>
      </c>
      <c r="F21" s="34">
        <v>31.818999999999999</v>
      </c>
      <c r="G21" s="34">
        <v>0</v>
      </c>
      <c r="H21" s="34"/>
      <c r="I21" s="34">
        <v>1.1100000000000001</v>
      </c>
      <c r="J21" s="34">
        <v>1.1100000000000001</v>
      </c>
      <c r="K21" s="34">
        <v>1.42</v>
      </c>
      <c r="L21" s="34">
        <v>1.42</v>
      </c>
      <c r="M21" s="34">
        <v>1.3320000000000001</v>
      </c>
      <c r="N21" s="34">
        <v>1.3320000000000001</v>
      </c>
      <c r="O21" s="34">
        <v>1.704</v>
      </c>
      <c r="P21" s="34">
        <v>1.704</v>
      </c>
      <c r="Q21" s="34">
        <v>94.081999999999994</v>
      </c>
      <c r="R21" s="34">
        <v>32.622</v>
      </c>
      <c r="S21" s="34">
        <v>1.151</v>
      </c>
      <c r="T21" s="34">
        <v>104.221</v>
      </c>
      <c r="U21" s="34">
        <v>43.646000000000001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f t="shared" si="0"/>
        <v>0</v>
      </c>
      <c r="AD21" s="34">
        <f t="shared" si="1"/>
        <v>0</v>
      </c>
      <c r="AE21" s="34">
        <f t="shared" si="2"/>
        <v>0</v>
      </c>
      <c r="AF21" s="34">
        <f t="shared" si="3"/>
        <v>0</v>
      </c>
      <c r="AG21" s="36">
        <f t="shared" si="4"/>
        <v>1.0845812438757276</v>
      </c>
      <c r="AH21" s="36">
        <f t="shared" si="5"/>
        <v>1.373533830622842</v>
      </c>
      <c r="AI21" s="36">
        <f t="shared" si="6"/>
        <v>1.080019864260884</v>
      </c>
      <c r="AJ21" s="36">
        <f t="shared" si="7"/>
        <v>1.3716961563845502</v>
      </c>
      <c r="AK21" s="36">
        <f>'31.12.2024'!M21+'31.12.2024'!O21</f>
        <v>5.5046400000000002</v>
      </c>
    </row>
    <row r="22" spans="1:37" x14ac:dyDescent="0.25">
      <c r="A22" s="53" t="s">
        <v>71</v>
      </c>
      <c r="B22" s="34">
        <v>65.808000000000007</v>
      </c>
      <c r="C22" s="34">
        <v>30.744</v>
      </c>
      <c r="D22" s="34">
        <v>0</v>
      </c>
      <c r="E22" s="34">
        <v>62.63</v>
      </c>
      <c r="F22" s="34">
        <v>20.655000000000001</v>
      </c>
      <c r="G22" s="34"/>
      <c r="H22" s="34"/>
      <c r="I22" s="34">
        <v>0.89</v>
      </c>
      <c r="J22" s="34">
        <v>1.28</v>
      </c>
      <c r="K22" s="34">
        <v>0.89</v>
      </c>
      <c r="L22" s="34">
        <v>1.28</v>
      </c>
      <c r="M22" s="34">
        <v>1.0680000000000001</v>
      </c>
      <c r="N22" s="34">
        <v>1.536</v>
      </c>
      <c r="O22" s="34">
        <v>1.0680000000000001</v>
      </c>
      <c r="P22" s="34">
        <v>1.536</v>
      </c>
      <c r="Q22" s="34">
        <v>58.569000000000003</v>
      </c>
      <c r="R22" s="34">
        <v>39.351999999999997</v>
      </c>
      <c r="S22" s="34">
        <v>0</v>
      </c>
      <c r="T22" s="34">
        <v>56.006</v>
      </c>
      <c r="U22" s="34">
        <v>30.353000000000002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f t="shared" si="0"/>
        <v>0</v>
      </c>
      <c r="AD22" s="34">
        <f t="shared" si="1"/>
        <v>0</v>
      </c>
      <c r="AE22" s="34">
        <f t="shared" si="2"/>
        <v>0</v>
      </c>
      <c r="AF22" s="34">
        <f t="shared" si="3"/>
        <v>0</v>
      </c>
      <c r="AG22" s="36">
        <f t="shared" si="4"/>
        <v>0.88999817651349378</v>
      </c>
      <c r="AH22" s="36">
        <f t="shared" si="5"/>
        <v>0.8942359891425834</v>
      </c>
      <c r="AI22" s="36">
        <f t="shared" si="6"/>
        <v>1.2799895914650012</v>
      </c>
      <c r="AJ22" s="36">
        <f t="shared" si="7"/>
        <v>1.469523117889131</v>
      </c>
      <c r="AK22" s="36">
        <f>'31.12.2024'!M22+'31.12.2024'!O22</f>
        <v>2.6230000000000002</v>
      </c>
    </row>
    <row r="23" spans="1:37" x14ac:dyDescent="0.25">
      <c r="A23" s="53" t="s">
        <v>72</v>
      </c>
      <c r="B23" s="34">
        <v>583.51300000000003</v>
      </c>
      <c r="C23" s="34">
        <v>489.33699999999999</v>
      </c>
      <c r="D23" s="34">
        <v>0</v>
      </c>
      <c r="E23" s="34">
        <v>571.53099999999995</v>
      </c>
      <c r="F23" s="34">
        <v>513.67399999999998</v>
      </c>
      <c r="G23" s="34">
        <v>0</v>
      </c>
      <c r="H23" s="34"/>
      <c r="I23" s="34">
        <v>0.75</v>
      </c>
      <c r="J23" s="34">
        <v>0.75</v>
      </c>
      <c r="K23" s="34">
        <v>1.24</v>
      </c>
      <c r="L23" s="34">
        <v>1.24</v>
      </c>
      <c r="M23" s="34">
        <v>0.9</v>
      </c>
      <c r="N23" s="34">
        <v>0.9</v>
      </c>
      <c r="O23" s="34">
        <v>1.49</v>
      </c>
      <c r="P23" s="34">
        <v>1.49</v>
      </c>
      <c r="Q23" s="34">
        <v>441.22699999999998</v>
      </c>
      <c r="R23" s="34">
        <v>321.84500000000003</v>
      </c>
      <c r="S23" s="34">
        <v>0</v>
      </c>
      <c r="T23" s="34">
        <v>703.88400000000001</v>
      </c>
      <c r="U23" s="34">
        <v>570.30499999999995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f t="shared" si="0"/>
        <v>0</v>
      </c>
      <c r="AD23" s="34">
        <f t="shared" si="1"/>
        <v>0</v>
      </c>
      <c r="AE23" s="34">
        <f t="shared" si="2"/>
        <v>0</v>
      </c>
      <c r="AF23" s="34">
        <f t="shared" si="3"/>
        <v>0</v>
      </c>
      <c r="AG23" s="36">
        <f t="shared" si="4"/>
        <v>0.75615624673314896</v>
      </c>
      <c r="AH23" s="36">
        <f t="shared" si="5"/>
        <v>1.2315762399589876</v>
      </c>
      <c r="AI23" s="36">
        <f t="shared" si="6"/>
        <v>0.65771646125267458</v>
      </c>
      <c r="AJ23" s="36">
        <f t="shared" si="7"/>
        <v>1.1102469659745284</v>
      </c>
      <c r="AK23" s="36">
        <f>'31.12.2024'!M23+'31.12.2024'!O23</f>
        <v>4.2943999999999996</v>
      </c>
    </row>
    <row r="24" spans="1:37" x14ac:dyDescent="0.25">
      <c r="A24" s="53" t="s">
        <v>79</v>
      </c>
      <c r="B24" s="34">
        <v>34.863</v>
      </c>
      <c r="C24" s="34">
        <v>12.739000000000001</v>
      </c>
      <c r="D24" s="34">
        <v>0</v>
      </c>
      <c r="E24" s="34">
        <v>41.622</v>
      </c>
      <c r="F24" s="34">
        <v>103.999</v>
      </c>
      <c r="G24" s="34">
        <v>0</v>
      </c>
      <c r="H24" s="34"/>
      <c r="I24" s="34">
        <v>0.95</v>
      </c>
      <c r="J24" s="34">
        <v>1.05</v>
      </c>
      <c r="K24" s="34">
        <v>1.2</v>
      </c>
      <c r="L24" s="34">
        <v>1.35</v>
      </c>
      <c r="M24" s="34">
        <v>1.1399999999999999</v>
      </c>
      <c r="N24" s="34">
        <v>1.26</v>
      </c>
      <c r="O24" s="34">
        <v>1.44</v>
      </c>
      <c r="P24" s="34">
        <v>1.62</v>
      </c>
      <c r="Q24" s="34">
        <v>33.119</v>
      </c>
      <c r="R24" s="34">
        <v>13.375999999999999</v>
      </c>
      <c r="S24" s="34">
        <v>0</v>
      </c>
      <c r="T24" s="34">
        <v>49.945999999999998</v>
      </c>
      <c r="U24" s="34">
        <v>151.82400000000001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f t="shared" si="0"/>
        <v>0</v>
      </c>
      <c r="AD24" s="34">
        <f t="shared" si="1"/>
        <v>0</v>
      </c>
      <c r="AE24" s="34">
        <f t="shared" si="2"/>
        <v>0</v>
      </c>
      <c r="AF24" s="34">
        <f t="shared" si="3"/>
        <v>0</v>
      </c>
      <c r="AG24" s="36">
        <f>(Q24+W24)/B24</f>
        <v>0.94997561885093085</v>
      </c>
      <c r="AH24" s="36">
        <f>(T24+Z24)/E24</f>
        <v>1.199990389697756</v>
      </c>
      <c r="AI24" s="36">
        <f>(R24+X24)/C24</f>
        <v>1.0500039249548629</v>
      </c>
      <c r="AJ24" s="36">
        <f>(U24+V24+AA24+AB24)/(F24+G24)</f>
        <v>1.4598601909633748</v>
      </c>
      <c r="AK24" s="36">
        <f>'31.12.2024'!M24+'31.12.2024'!O24</f>
        <v>3.8795999999999999</v>
      </c>
    </row>
    <row r="25" spans="1:37" x14ac:dyDescent="0.25">
      <c r="A25" s="53" t="s">
        <v>83</v>
      </c>
      <c r="B25" s="34">
        <v>86.088999999999999</v>
      </c>
      <c r="C25" s="34">
        <v>29.715</v>
      </c>
      <c r="D25" s="34">
        <v>1.278</v>
      </c>
      <c r="E25" s="34">
        <v>82.031999999999996</v>
      </c>
      <c r="F25" s="34">
        <v>161.767</v>
      </c>
      <c r="G25" s="34">
        <v>6.4000000000000001E-2</v>
      </c>
      <c r="H25" s="34"/>
      <c r="I25" s="34">
        <v>0.62</v>
      </c>
      <c r="J25" s="34">
        <v>0.9</v>
      </c>
      <c r="K25" s="34">
        <v>1.22</v>
      </c>
      <c r="L25" s="34">
        <v>1.38</v>
      </c>
      <c r="M25" s="34">
        <v>0.74399999999999999</v>
      </c>
      <c r="N25" s="34"/>
      <c r="O25" s="34">
        <v>1.464</v>
      </c>
      <c r="P25" s="34"/>
      <c r="Q25" s="34">
        <v>53.636000000000003</v>
      </c>
      <c r="R25" s="34">
        <v>26.614999999999998</v>
      </c>
      <c r="S25" s="34">
        <v>1.1499999999999999</v>
      </c>
      <c r="T25" s="34">
        <v>100.179</v>
      </c>
      <c r="U25" s="34">
        <v>239.465</v>
      </c>
      <c r="V25" s="34">
        <v>8.7999999999999995E-2</v>
      </c>
      <c r="W25" s="34"/>
      <c r="X25" s="34"/>
      <c r="Y25" s="34"/>
      <c r="Z25" s="34"/>
      <c r="AA25" s="34"/>
      <c r="AB25" s="34"/>
      <c r="AC25" s="34">
        <f t="shared" si="0"/>
        <v>0</v>
      </c>
      <c r="AD25" s="34">
        <f t="shared" si="1"/>
        <v>0</v>
      </c>
      <c r="AE25" s="34">
        <f t="shared" si="2"/>
        <v>0</v>
      </c>
      <c r="AF25" s="34">
        <f t="shared" si="3"/>
        <v>0</v>
      </c>
      <c r="AG25" s="36">
        <f t="shared" ref="AG25:AG40" si="25">(Q25+W25)/B25</f>
        <v>0.62302965535666577</v>
      </c>
      <c r="AH25" s="36">
        <f t="shared" ref="AH25:AH40" si="26">(T25+Z25)/E25</f>
        <v>1.221218548858982</v>
      </c>
      <c r="AI25" s="36">
        <f t="shared" ref="AI25:AI40" si="27">(R25+X25)/C25</f>
        <v>0.89567558472152109</v>
      </c>
      <c r="AJ25" s="36">
        <f t="shared" ref="AJ25:AJ40" si="28">(U25+V25+AA25+AB25)/(F25+G25)</f>
        <v>1.4802664508036163</v>
      </c>
      <c r="AK25" s="36">
        <f>'31.12.2024'!M25+'31.12.2024'!O25</f>
        <v>5.3192000000000004</v>
      </c>
    </row>
    <row r="26" spans="1:37" x14ac:dyDescent="0.25">
      <c r="A26" s="53" t="s">
        <v>62</v>
      </c>
      <c r="B26" s="34">
        <v>202.804</v>
      </c>
      <c r="C26" s="34">
        <v>88.013999999999996</v>
      </c>
      <c r="D26" s="34">
        <v>0</v>
      </c>
      <c r="E26" s="34">
        <v>201.33500000000001</v>
      </c>
      <c r="F26" s="34">
        <v>364.75099999999998</v>
      </c>
      <c r="G26" s="34">
        <v>0</v>
      </c>
      <c r="H26" s="34"/>
      <c r="I26" s="34">
        <v>0.76400000000000001</v>
      </c>
      <c r="J26" s="34">
        <v>0.76400000000000001</v>
      </c>
      <c r="K26" s="34">
        <v>0.64500000000000002</v>
      </c>
      <c r="L26" s="34">
        <v>0.64500000000000002</v>
      </c>
      <c r="M26" s="34">
        <v>0.91700000000000004</v>
      </c>
      <c r="N26" s="34">
        <v>0.91700000000000004</v>
      </c>
      <c r="O26" s="34">
        <v>0.77400000000000002</v>
      </c>
      <c r="P26" s="34">
        <v>0.77400000000000002</v>
      </c>
      <c r="Q26" s="34">
        <v>154.94200000000001</v>
      </c>
      <c r="R26" s="34">
        <v>67.242999999999995</v>
      </c>
      <c r="S26" s="34">
        <v>0</v>
      </c>
      <c r="T26" s="34">
        <v>129.86099999999999</v>
      </c>
      <c r="U26" s="34">
        <v>235.26400000000001</v>
      </c>
      <c r="V26" s="34">
        <v>0</v>
      </c>
      <c r="W26" s="34"/>
      <c r="X26" s="34"/>
      <c r="Y26" s="34"/>
      <c r="Z26" s="34"/>
      <c r="AA26" s="34"/>
      <c r="AB26" s="34"/>
      <c r="AC26" s="34">
        <f t="shared" si="0"/>
        <v>0</v>
      </c>
      <c r="AD26" s="34">
        <f t="shared" si="1"/>
        <v>0</v>
      </c>
      <c r="AE26" s="34">
        <f t="shared" si="2"/>
        <v>0</v>
      </c>
      <c r="AF26" s="34">
        <f t="shared" si="3"/>
        <v>0</v>
      </c>
      <c r="AG26" s="36">
        <f t="shared" si="25"/>
        <v>0.76399873769748139</v>
      </c>
      <c r="AH26" s="36">
        <f t="shared" si="26"/>
        <v>0.64499962748652739</v>
      </c>
      <c r="AI26" s="36">
        <f t="shared" si="27"/>
        <v>0.76400345399595515</v>
      </c>
      <c r="AJ26" s="36">
        <f t="shared" si="28"/>
        <v>0.64499891706945289</v>
      </c>
      <c r="AK26" s="36">
        <f>'31.12.2024'!M26+'31.12.2024'!O26</f>
        <v>4.1889919999999998</v>
      </c>
    </row>
    <row r="27" spans="1:37" x14ac:dyDescent="0.25">
      <c r="A27" s="53" t="s">
        <v>80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6"/>
      <c r="AH27" s="36"/>
      <c r="AI27" s="36"/>
      <c r="AJ27" s="36"/>
      <c r="AK27" s="36">
        <f>'31.12.2024'!M27+'31.12.2024'!O27</f>
        <v>3.8661799999999999</v>
      </c>
    </row>
    <row r="28" spans="1:37" x14ac:dyDescent="0.25">
      <c r="A28" s="57" t="s">
        <v>75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6"/>
      <c r="AH28" s="36"/>
      <c r="AI28" s="36"/>
      <c r="AJ28" s="36"/>
      <c r="AK28" s="36">
        <f>'31.12.2024'!M28+'31.12.2024'!O28</f>
        <v>3.7210000000000001</v>
      </c>
    </row>
    <row r="29" spans="1:37" x14ac:dyDescent="0.25">
      <c r="A29" s="53" t="s">
        <v>38</v>
      </c>
      <c r="B29" s="34">
        <v>82.738</v>
      </c>
      <c r="C29" s="34">
        <v>47.920999999999999</v>
      </c>
      <c r="D29" s="34">
        <v>0</v>
      </c>
      <c r="E29" s="34">
        <v>78.588999999999999</v>
      </c>
      <c r="F29" s="34">
        <v>75.173000000000002</v>
      </c>
      <c r="G29" s="34">
        <v>0</v>
      </c>
      <c r="H29" s="34"/>
      <c r="I29" s="34">
        <v>0.71</v>
      </c>
      <c r="J29" s="34">
        <v>0.71</v>
      </c>
      <c r="K29" s="34">
        <v>0.94</v>
      </c>
      <c r="L29" s="34">
        <v>0.94</v>
      </c>
      <c r="M29" s="34">
        <v>0.85</v>
      </c>
      <c r="N29" s="34">
        <v>0.85</v>
      </c>
      <c r="O29" s="34">
        <v>1.1299999999999999</v>
      </c>
      <c r="P29" s="34">
        <v>1.1299999999999999</v>
      </c>
      <c r="Q29" s="34">
        <v>60.081000000000003</v>
      </c>
      <c r="R29" s="34">
        <v>34.343000000000004</v>
      </c>
      <c r="S29" s="34">
        <v>0</v>
      </c>
      <c r="T29" s="34">
        <v>71.887</v>
      </c>
      <c r="U29" s="34">
        <v>70.387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f t="shared" si="0"/>
        <v>0</v>
      </c>
      <c r="AD29" s="34">
        <f t="shared" si="1"/>
        <v>0</v>
      </c>
      <c r="AE29" s="34">
        <f t="shared" si="2"/>
        <v>0</v>
      </c>
      <c r="AF29" s="34">
        <f t="shared" si="3"/>
        <v>0</v>
      </c>
      <c r="AG29" s="36">
        <f t="shared" si="25"/>
        <v>0.72615968478812642</v>
      </c>
      <c r="AH29" s="36">
        <f t="shared" si="26"/>
        <v>0.91472088969194165</v>
      </c>
      <c r="AI29" s="36">
        <f t="shared" si="27"/>
        <v>0.71665866739007955</v>
      </c>
      <c r="AJ29" s="36">
        <f t="shared" si="28"/>
        <v>0.93633352400462933</v>
      </c>
      <c r="AK29" s="36">
        <f>'31.12.2024'!M29+'31.12.2024'!O29</f>
        <v>4.4407999999999994</v>
      </c>
    </row>
    <row r="30" spans="1:37" x14ac:dyDescent="0.25">
      <c r="A30" s="53" t="s">
        <v>39</v>
      </c>
      <c r="B30" s="34">
        <v>64.039000000000001</v>
      </c>
      <c r="C30" s="34">
        <v>43.48</v>
      </c>
      <c r="D30" s="34"/>
      <c r="E30" s="34">
        <v>50.304000000000002</v>
      </c>
      <c r="F30" s="34">
        <v>116.218</v>
      </c>
      <c r="G30" s="34"/>
      <c r="H30" s="34"/>
      <c r="I30" s="34">
        <v>1.1399999999999999</v>
      </c>
      <c r="J30" s="34">
        <v>1.29</v>
      </c>
      <c r="K30" s="34">
        <v>1.1399999999999999</v>
      </c>
      <c r="L30" s="34">
        <v>2</v>
      </c>
      <c r="M30" s="34">
        <v>1.3680000000000001</v>
      </c>
      <c r="N30" s="34">
        <v>1.548</v>
      </c>
      <c r="O30" s="34">
        <v>1.3680000000000001</v>
      </c>
      <c r="P30" s="34">
        <v>2.4</v>
      </c>
      <c r="Q30" s="34">
        <v>72.759</v>
      </c>
      <c r="R30" s="34">
        <v>56.183</v>
      </c>
      <c r="S30" s="34"/>
      <c r="T30" s="34">
        <v>57.56</v>
      </c>
      <c r="U30" s="34">
        <v>232.012</v>
      </c>
      <c r="V30" s="34"/>
      <c r="W30" s="34"/>
      <c r="X30" s="34"/>
      <c r="Y30" s="34"/>
      <c r="Z30" s="34"/>
      <c r="AA30" s="34"/>
      <c r="AB30" s="34"/>
      <c r="AC30" s="34">
        <v>0</v>
      </c>
      <c r="AD30" s="34">
        <v>0</v>
      </c>
      <c r="AE30" s="34">
        <v>0</v>
      </c>
      <c r="AF30" s="34">
        <v>0</v>
      </c>
      <c r="AG30" s="36">
        <f t="shared" si="25"/>
        <v>1.1361670232202252</v>
      </c>
      <c r="AH30" s="36">
        <f t="shared" si="26"/>
        <v>1.1442430025445292</v>
      </c>
      <c r="AI30" s="36">
        <f t="shared" si="27"/>
        <v>1.2921573137074518</v>
      </c>
      <c r="AJ30" s="36">
        <f t="shared" si="28"/>
        <v>1.9963516839043864</v>
      </c>
      <c r="AK30" s="36">
        <f>'31.12.2024'!M30+'31.12.2024'!O30</f>
        <v>5.72302</v>
      </c>
    </row>
    <row r="31" spans="1:37" x14ac:dyDescent="0.25">
      <c r="A31" s="53" t="s">
        <v>73</v>
      </c>
      <c r="B31" s="34">
        <v>279.01499999999999</v>
      </c>
      <c r="C31" s="34">
        <v>35.755000000000003</v>
      </c>
      <c r="D31" s="34">
        <v>0</v>
      </c>
      <c r="E31" s="34">
        <v>278.822</v>
      </c>
      <c r="F31" s="34">
        <v>89.075999999999993</v>
      </c>
      <c r="G31" s="34">
        <v>0</v>
      </c>
      <c r="H31" s="34">
        <v>331.53100000000001</v>
      </c>
      <c r="I31" s="34">
        <v>0.77</v>
      </c>
      <c r="J31" s="34">
        <v>0.89</v>
      </c>
      <c r="K31" s="34">
        <v>0.59</v>
      </c>
      <c r="L31" s="34">
        <v>0.75</v>
      </c>
      <c r="M31" s="34">
        <v>0.92400000000000004</v>
      </c>
      <c r="N31" s="34">
        <v>1.0680000000000001</v>
      </c>
      <c r="O31" s="34">
        <v>0.70799999999999996</v>
      </c>
      <c r="P31" s="34">
        <v>0.9</v>
      </c>
      <c r="Q31" s="34">
        <v>212.327</v>
      </c>
      <c r="R31" s="34">
        <v>31.821999999999999</v>
      </c>
      <c r="S31" s="34">
        <v>0</v>
      </c>
      <c r="T31" s="34">
        <v>162.58099999999999</v>
      </c>
      <c r="U31" s="34">
        <v>76.38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f t="shared" si="0"/>
        <v>0</v>
      </c>
      <c r="AD31" s="34">
        <f t="shared" si="1"/>
        <v>0</v>
      </c>
      <c r="AE31" s="34">
        <f t="shared" si="2"/>
        <v>0</v>
      </c>
      <c r="AF31" s="34">
        <f t="shared" si="3"/>
        <v>0</v>
      </c>
      <c r="AG31" s="36">
        <f t="shared" si="25"/>
        <v>0.76098776051466765</v>
      </c>
      <c r="AH31" s="36">
        <f t="shared" si="26"/>
        <v>0.58309961193879967</v>
      </c>
      <c r="AI31" s="36">
        <f t="shared" si="27"/>
        <v>0.89000139840581727</v>
      </c>
      <c r="AJ31" s="36">
        <f t="shared" si="28"/>
        <v>0.85747002559612018</v>
      </c>
      <c r="AK31" s="36">
        <f>'31.12.2024'!M31+'31.12.2024'!O31</f>
        <v>4.5200999999999993</v>
      </c>
    </row>
    <row r="32" spans="1:37" x14ac:dyDescent="0.25">
      <c r="A32" s="53" t="s">
        <v>63</v>
      </c>
      <c r="B32" s="34">
        <v>85.986000000000004</v>
      </c>
      <c r="C32" s="34">
        <v>22.3</v>
      </c>
      <c r="D32" s="34">
        <v>0</v>
      </c>
      <c r="E32" s="34">
        <v>74.53</v>
      </c>
      <c r="F32" s="34">
        <v>21.016999999999999</v>
      </c>
      <c r="G32" s="34">
        <v>0</v>
      </c>
      <c r="H32" s="34">
        <v>87.019000000000005</v>
      </c>
      <c r="I32" s="34">
        <v>0.89</v>
      </c>
      <c r="J32" s="34">
        <v>1.69</v>
      </c>
      <c r="K32" s="34">
        <v>1.32</v>
      </c>
      <c r="L32" s="34">
        <v>2.5299999999999998</v>
      </c>
      <c r="M32" s="34">
        <v>1.0680000000000001</v>
      </c>
      <c r="N32" s="34">
        <v>2.028</v>
      </c>
      <c r="O32" s="34">
        <v>1.5840000000000001</v>
      </c>
      <c r="P32" s="34">
        <v>3.036</v>
      </c>
      <c r="Q32" s="34">
        <v>78.753</v>
      </c>
      <c r="R32" s="34">
        <v>34.359000000000002</v>
      </c>
      <c r="S32" s="34"/>
      <c r="T32" s="34">
        <v>101.633</v>
      </c>
      <c r="U32" s="34">
        <v>48.17</v>
      </c>
      <c r="V32" s="34"/>
      <c r="W32" s="34"/>
      <c r="X32" s="34"/>
      <c r="Y32" s="34"/>
      <c r="Z32" s="34"/>
      <c r="AA32" s="34"/>
      <c r="AB32" s="34"/>
      <c r="AC32" s="34">
        <f t="shared" si="0"/>
        <v>0</v>
      </c>
      <c r="AD32" s="34">
        <f t="shared" si="1"/>
        <v>0</v>
      </c>
      <c r="AE32" s="34">
        <f t="shared" si="2"/>
        <v>0</v>
      </c>
      <c r="AF32" s="34">
        <f t="shared" si="3"/>
        <v>0</v>
      </c>
      <c r="AG32" s="36">
        <f t="shared" si="25"/>
        <v>0.91588165515316444</v>
      </c>
      <c r="AH32" s="36">
        <f t="shared" si="26"/>
        <v>1.3636522205823158</v>
      </c>
      <c r="AI32" s="36">
        <f t="shared" si="27"/>
        <v>1.540762331838565</v>
      </c>
      <c r="AJ32" s="36">
        <f t="shared" si="28"/>
        <v>2.2919541323690349</v>
      </c>
      <c r="AK32" s="36">
        <f>'31.12.2024'!M32+'31.12.2024'!O32</f>
        <v>5.7949999999999999</v>
      </c>
    </row>
    <row r="33" spans="1:37" x14ac:dyDescent="0.25">
      <c r="A33" s="53" t="s">
        <v>40</v>
      </c>
      <c r="B33" s="34">
        <v>6860</v>
      </c>
      <c r="C33" s="34">
        <v>2735</v>
      </c>
      <c r="D33" s="34">
        <v>0</v>
      </c>
      <c r="E33" s="34">
        <v>6832</v>
      </c>
      <c r="F33" s="34">
        <v>5116</v>
      </c>
      <c r="G33" s="34">
        <v>0</v>
      </c>
      <c r="H33" s="34">
        <v>10903</v>
      </c>
      <c r="I33" s="34">
        <v>0.95</v>
      </c>
      <c r="J33" s="34">
        <v>2.3199999999999998</v>
      </c>
      <c r="K33" s="34">
        <v>0.78</v>
      </c>
      <c r="L33" s="34">
        <v>1.72</v>
      </c>
      <c r="M33" s="34">
        <v>1.1399999999999999</v>
      </c>
      <c r="N33" s="34">
        <v>2.78</v>
      </c>
      <c r="O33" s="34">
        <v>0.94</v>
      </c>
      <c r="P33" s="34">
        <v>2.06</v>
      </c>
      <c r="Q33" s="34">
        <v>6517</v>
      </c>
      <c r="R33" s="34">
        <v>5806</v>
      </c>
      <c r="S33" s="34">
        <v>0</v>
      </c>
      <c r="T33" s="34">
        <v>5329</v>
      </c>
      <c r="U33" s="34">
        <v>7493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f t="shared" si="0"/>
        <v>0</v>
      </c>
      <c r="AD33" s="34">
        <f t="shared" si="1"/>
        <v>0</v>
      </c>
      <c r="AE33" s="34">
        <f t="shared" si="2"/>
        <v>0</v>
      </c>
      <c r="AF33" s="34">
        <f t="shared" si="3"/>
        <v>0</v>
      </c>
      <c r="AG33" s="36">
        <f t="shared" si="25"/>
        <v>0.95</v>
      </c>
      <c r="AH33" s="36">
        <f t="shared" si="26"/>
        <v>0.78000585480093676</v>
      </c>
      <c r="AI33" s="36">
        <f t="shared" si="27"/>
        <v>2.122851919561243</v>
      </c>
      <c r="AJ33" s="36">
        <f t="shared" si="28"/>
        <v>1.4646207974980454</v>
      </c>
      <c r="AK33" s="36">
        <f>'31.12.2024'!M33+'31.12.2024'!O33</f>
        <v>2.7938000000000001</v>
      </c>
    </row>
    <row r="34" spans="1:37" x14ac:dyDescent="0.25">
      <c r="A34" s="53" t="s">
        <v>41</v>
      </c>
      <c r="B34" s="34">
        <v>63.982999999999997</v>
      </c>
      <c r="C34" s="34">
        <v>39.924999999999997</v>
      </c>
      <c r="D34" s="34">
        <v>0</v>
      </c>
      <c r="E34" s="34">
        <v>56.715000000000003</v>
      </c>
      <c r="F34" s="34">
        <v>39.075000000000003</v>
      </c>
      <c r="G34" s="34">
        <v>0</v>
      </c>
      <c r="H34" s="34"/>
      <c r="I34" s="34">
        <v>0.89</v>
      </c>
      <c r="J34" s="34">
        <v>1.05</v>
      </c>
      <c r="K34" s="34">
        <v>1.1299999999999999</v>
      </c>
      <c r="L34" s="34">
        <v>1.33</v>
      </c>
      <c r="M34" s="34">
        <v>1.07</v>
      </c>
      <c r="N34" s="34">
        <v>1.26</v>
      </c>
      <c r="O34" s="34">
        <v>1.35</v>
      </c>
      <c r="P34" s="34">
        <v>1.59</v>
      </c>
      <c r="Q34" s="34">
        <v>57.072000000000003</v>
      </c>
      <c r="R34" s="34">
        <v>41.920999999999999</v>
      </c>
      <c r="S34" s="34">
        <v>0</v>
      </c>
      <c r="T34" s="34">
        <v>63.807000000000002</v>
      </c>
      <c r="U34" s="34">
        <v>51.774999999999999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f t="shared" si="0"/>
        <v>0</v>
      </c>
      <c r="AD34" s="34">
        <f t="shared" si="1"/>
        <v>0</v>
      </c>
      <c r="AE34" s="34">
        <f t="shared" si="2"/>
        <v>0</v>
      </c>
      <c r="AF34" s="34">
        <f t="shared" si="3"/>
        <v>0</v>
      </c>
      <c r="AG34" s="36">
        <f t="shared" si="25"/>
        <v>0.89198693402935159</v>
      </c>
      <c r="AH34" s="36">
        <f t="shared" si="26"/>
        <v>1.125046284051838</v>
      </c>
      <c r="AI34" s="36">
        <f t="shared" si="27"/>
        <v>1.0499937382592361</v>
      </c>
      <c r="AJ34" s="36">
        <f t="shared" si="28"/>
        <v>1.3250159948816378</v>
      </c>
      <c r="AK34" s="36">
        <f>'31.12.2024'!M34+'31.12.2024'!O34</f>
        <v>4.758</v>
      </c>
    </row>
    <row r="35" spans="1:37" x14ac:dyDescent="0.25">
      <c r="A35" s="53" t="s">
        <v>64</v>
      </c>
      <c r="B35" s="35">
        <v>1423.1279999999999</v>
      </c>
      <c r="C35" s="34">
        <v>744.68799999999999</v>
      </c>
      <c r="D35" s="34">
        <v>0</v>
      </c>
      <c r="E35" s="34">
        <v>1425.3440000000001</v>
      </c>
      <c r="F35" s="34">
        <v>959.87400000000002</v>
      </c>
      <c r="G35" s="34">
        <v>0</v>
      </c>
      <c r="H35" s="34">
        <v>1802.748</v>
      </c>
      <c r="I35" s="34">
        <v>0.57999999999999996</v>
      </c>
      <c r="J35" s="34">
        <v>0.57999999999999996</v>
      </c>
      <c r="K35" s="34">
        <v>1</v>
      </c>
      <c r="L35" s="34">
        <v>1</v>
      </c>
      <c r="M35" s="34">
        <v>0.69599999999999995</v>
      </c>
      <c r="N35" s="34">
        <v>0.69599999999999995</v>
      </c>
      <c r="O35" s="34">
        <v>1.2</v>
      </c>
      <c r="P35" s="34">
        <v>1.2</v>
      </c>
      <c r="Q35" s="34">
        <v>826.00599999999997</v>
      </c>
      <c r="R35" s="34">
        <v>432.24200000000002</v>
      </c>
      <c r="S35" s="34">
        <v>0</v>
      </c>
      <c r="T35" s="34">
        <v>1425.355</v>
      </c>
      <c r="U35" s="34">
        <v>1272.337</v>
      </c>
      <c r="V35" s="34"/>
      <c r="W35" s="34"/>
      <c r="X35" s="34"/>
      <c r="Y35" s="34"/>
      <c r="Z35" s="34"/>
      <c r="AA35" s="34"/>
      <c r="AB35" s="34"/>
      <c r="AC35" s="34">
        <f t="shared" si="0"/>
        <v>0</v>
      </c>
      <c r="AD35" s="34">
        <f t="shared" si="1"/>
        <v>0</v>
      </c>
      <c r="AE35" s="34">
        <f t="shared" si="2"/>
        <v>0</v>
      </c>
      <c r="AF35" s="34">
        <f t="shared" si="3"/>
        <v>0</v>
      </c>
      <c r="AG35" s="36">
        <f t="shared" si="25"/>
        <v>0.58041581642691309</v>
      </c>
      <c r="AH35" s="36">
        <f t="shared" si="26"/>
        <v>1.0000077174352295</v>
      </c>
      <c r="AI35" s="36">
        <f t="shared" si="27"/>
        <v>0.58043368497948133</v>
      </c>
      <c r="AJ35" s="36">
        <f t="shared" si="28"/>
        <v>1.3255250168251249</v>
      </c>
      <c r="AK35" s="36">
        <f>'31.12.2024'!M35+'31.12.2024'!O35</f>
        <v>2.2569999999999997</v>
      </c>
    </row>
    <row r="36" spans="1:37" x14ac:dyDescent="0.25">
      <c r="A36" s="53" t="s">
        <v>42</v>
      </c>
      <c r="B36" s="34">
        <v>69.224000000000004</v>
      </c>
      <c r="C36" s="34">
        <v>16.905999999999999</v>
      </c>
      <c r="D36" s="34">
        <v>3.0870000000000002</v>
      </c>
      <c r="E36" s="34">
        <v>75.018000000000001</v>
      </c>
      <c r="F36" s="34">
        <v>16.988</v>
      </c>
      <c r="G36" s="34">
        <v>17.923999999999999</v>
      </c>
      <c r="H36" s="34"/>
      <c r="I36" s="34">
        <v>0.80400000000000005</v>
      </c>
      <c r="J36" s="34">
        <v>0.96299999999999997</v>
      </c>
      <c r="K36" s="34">
        <v>0.90300000000000002</v>
      </c>
      <c r="L36" s="34">
        <v>1.052</v>
      </c>
      <c r="M36" s="34">
        <v>0.96499999999999997</v>
      </c>
      <c r="N36" s="34">
        <v>1.1559999999999999</v>
      </c>
      <c r="O36" s="34">
        <v>1.0840000000000001</v>
      </c>
      <c r="P36" s="34">
        <v>1.262</v>
      </c>
      <c r="Q36" s="34">
        <v>55.219000000000001</v>
      </c>
      <c r="R36" s="34">
        <v>16.114000000000001</v>
      </c>
      <c r="S36" s="34">
        <v>2.863</v>
      </c>
      <c r="T36" s="34">
        <v>67.652000000000001</v>
      </c>
      <c r="U36" s="34">
        <v>17.904</v>
      </c>
      <c r="V36" s="34">
        <v>18.876999999999999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f t="shared" si="0"/>
        <v>0</v>
      </c>
      <c r="AD36" s="34">
        <f t="shared" si="1"/>
        <v>0</v>
      </c>
      <c r="AE36" s="34">
        <f t="shared" si="2"/>
        <v>0</v>
      </c>
      <c r="AF36" s="34">
        <f t="shared" si="3"/>
        <v>0</v>
      </c>
      <c r="AG36" s="36">
        <f t="shared" si="25"/>
        <v>0.79768577372009708</v>
      </c>
      <c r="AH36" s="36">
        <f t="shared" si="26"/>
        <v>0.90181023221093604</v>
      </c>
      <c r="AI36" s="36">
        <f t="shared" si="27"/>
        <v>0.95315272684254126</v>
      </c>
      <c r="AJ36" s="36">
        <f t="shared" si="28"/>
        <v>1.0535346012832263</v>
      </c>
      <c r="AK36" s="36">
        <f>'31.12.2024'!M36+'31.12.2024'!O36</f>
        <v>3.1817599999999997</v>
      </c>
    </row>
    <row r="37" spans="1:37" x14ac:dyDescent="0.25">
      <c r="A37" s="53" t="s">
        <v>43</v>
      </c>
      <c r="B37" s="34">
        <v>122.01300000000001</v>
      </c>
      <c r="C37" s="34">
        <v>34.591000000000001</v>
      </c>
      <c r="D37" s="34">
        <v>0</v>
      </c>
      <c r="E37" s="34">
        <v>118.628</v>
      </c>
      <c r="F37" s="34">
        <v>52.676000000000002</v>
      </c>
      <c r="G37" s="34">
        <v>0</v>
      </c>
      <c r="H37" s="34"/>
      <c r="I37" s="34">
        <v>1.01</v>
      </c>
      <c r="J37" s="34">
        <v>1.01</v>
      </c>
      <c r="K37" s="34">
        <v>1.18</v>
      </c>
      <c r="L37" s="34">
        <v>1.18</v>
      </c>
      <c r="M37" s="34">
        <v>1.21</v>
      </c>
      <c r="N37" s="34">
        <v>1.21</v>
      </c>
      <c r="O37" s="34">
        <v>1.42</v>
      </c>
      <c r="P37" s="34">
        <v>1.42</v>
      </c>
      <c r="Q37" s="34">
        <v>122.947</v>
      </c>
      <c r="R37" s="34">
        <v>34.886000000000003</v>
      </c>
      <c r="S37" s="34">
        <v>0</v>
      </c>
      <c r="T37" s="34">
        <v>139.62799999999999</v>
      </c>
      <c r="U37" s="34">
        <v>61.500999999999998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/>
      <c r="AC37" s="34">
        <f t="shared" si="0"/>
        <v>0</v>
      </c>
      <c r="AD37" s="34">
        <f t="shared" si="1"/>
        <v>0</v>
      </c>
      <c r="AE37" s="34">
        <f t="shared" si="2"/>
        <v>0</v>
      </c>
      <c r="AF37" s="34">
        <f t="shared" si="3"/>
        <v>0</v>
      </c>
      <c r="AG37" s="36">
        <f t="shared" si="25"/>
        <v>1.0076549220165065</v>
      </c>
      <c r="AH37" s="36">
        <f t="shared" si="26"/>
        <v>1.1770239741039215</v>
      </c>
      <c r="AI37" s="36">
        <f t="shared" si="27"/>
        <v>1.0085282298863867</v>
      </c>
      <c r="AJ37" s="36">
        <f t="shared" si="28"/>
        <v>1.1675336016402156</v>
      </c>
      <c r="AK37" s="36">
        <f>'31.12.2024'!M37+'31.12.2024'!O37</f>
        <v>2.5412599999999999</v>
      </c>
    </row>
    <row r="38" spans="1:37" x14ac:dyDescent="0.25">
      <c r="A38" s="53" t="s">
        <v>84</v>
      </c>
      <c r="B38" s="34">
        <v>25.544</v>
      </c>
      <c r="C38" s="34">
        <v>8.86</v>
      </c>
      <c r="D38" s="34">
        <v>0</v>
      </c>
      <c r="E38" s="34">
        <v>24.933</v>
      </c>
      <c r="F38" s="34">
        <v>10.736000000000001</v>
      </c>
      <c r="G38" s="34">
        <v>0</v>
      </c>
      <c r="H38" s="34"/>
      <c r="I38" s="34">
        <v>0.77</v>
      </c>
      <c r="J38" s="34">
        <v>0.77</v>
      </c>
      <c r="K38" s="34">
        <v>0.95</v>
      </c>
      <c r="L38" s="34">
        <v>0.95</v>
      </c>
      <c r="M38" s="34">
        <v>0.92</v>
      </c>
      <c r="N38" s="34">
        <v>0.92</v>
      </c>
      <c r="O38" s="34">
        <v>1.1399999999999999</v>
      </c>
      <c r="P38" s="34">
        <v>1.1399999999999999</v>
      </c>
      <c r="Q38" s="34">
        <v>19.747</v>
      </c>
      <c r="R38" s="34">
        <v>6.851</v>
      </c>
      <c r="S38" s="34">
        <v>0</v>
      </c>
      <c r="T38" s="34">
        <v>23.736000000000001</v>
      </c>
      <c r="U38" s="34">
        <v>10.506</v>
      </c>
      <c r="V38" s="34">
        <v>0</v>
      </c>
      <c r="W38" s="34"/>
      <c r="X38" s="34"/>
      <c r="Y38" s="34"/>
      <c r="Z38" s="34"/>
      <c r="AA38" s="34"/>
      <c r="AB38" s="34"/>
      <c r="AC38" s="34">
        <f t="shared" ref="AC38" si="29">W38/B38</f>
        <v>0</v>
      </c>
      <c r="AD38" s="34">
        <f t="shared" ref="AD38" si="30">Z38/E38</f>
        <v>0</v>
      </c>
      <c r="AE38" s="34">
        <f t="shared" ref="AE38" si="31">(X38+Y38)/(C38+D38)</f>
        <v>0</v>
      </c>
      <c r="AF38" s="34">
        <f t="shared" ref="AF38" si="32">(AA38+AB38)/(F38+G38)</f>
        <v>0</v>
      </c>
      <c r="AG38" s="36">
        <f t="shared" ref="AG38" si="33">(Q38+W38)/B38</f>
        <v>0.7730582524271844</v>
      </c>
      <c r="AH38" s="36">
        <f t="shared" ref="AH38" si="34">(T38+Z38)/E38</f>
        <v>0.9519913367825773</v>
      </c>
      <c r="AI38" s="36">
        <f t="shared" ref="AI38" si="35">(R38+X38)/C38</f>
        <v>0.77325056433408579</v>
      </c>
      <c r="AJ38" s="36">
        <f t="shared" ref="AJ38" si="36">(U38+V38+AA38+AB38)/(F38+G38)</f>
        <v>0.97857675111773468</v>
      </c>
      <c r="AK38" s="36">
        <f>'31.12.2024'!M38+'31.12.2024'!O38</f>
        <v>4.7092000000000001</v>
      </c>
    </row>
    <row r="39" spans="1:37" x14ac:dyDescent="0.25">
      <c r="A39" s="53" t="s">
        <v>65</v>
      </c>
      <c r="B39" s="34">
        <v>274.10300000000001</v>
      </c>
      <c r="C39" s="34">
        <v>56.46</v>
      </c>
      <c r="D39" s="34">
        <v>0</v>
      </c>
      <c r="E39" s="34">
        <v>267.08100000000002</v>
      </c>
      <c r="F39" s="34">
        <v>65.215000000000003</v>
      </c>
      <c r="G39" s="34">
        <v>0</v>
      </c>
      <c r="H39" s="34"/>
      <c r="I39" s="34">
        <v>1.25</v>
      </c>
      <c r="J39" s="34">
        <v>1.47</v>
      </c>
      <c r="K39" s="34">
        <v>1.95</v>
      </c>
      <c r="L39" s="34">
        <v>2.2000000000000002</v>
      </c>
      <c r="M39" s="34">
        <v>1.5</v>
      </c>
      <c r="N39" s="34">
        <v>1.76</v>
      </c>
      <c r="O39" s="34">
        <v>2.34</v>
      </c>
      <c r="P39" s="34">
        <v>2.64</v>
      </c>
      <c r="Q39" s="34">
        <v>343.35399999999998</v>
      </c>
      <c r="R39" s="34">
        <v>92.013000000000005</v>
      </c>
      <c r="S39" s="34">
        <v>0</v>
      </c>
      <c r="T39" s="34">
        <v>495.00299999999999</v>
      </c>
      <c r="U39" s="34">
        <v>120.42400000000001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f t="shared" si="0"/>
        <v>0</v>
      </c>
      <c r="AD39" s="34">
        <f t="shared" si="1"/>
        <v>0</v>
      </c>
      <c r="AE39" s="34">
        <f t="shared" si="2"/>
        <v>0</v>
      </c>
      <c r="AF39" s="34">
        <f t="shared" si="3"/>
        <v>0</v>
      </c>
      <c r="AG39" s="36">
        <f t="shared" si="25"/>
        <v>1.2526459031823802</v>
      </c>
      <c r="AH39" s="36">
        <f t="shared" si="26"/>
        <v>1.8533815584036302</v>
      </c>
      <c r="AI39" s="36">
        <f t="shared" si="27"/>
        <v>1.629702444208289</v>
      </c>
      <c r="AJ39" s="36">
        <f t="shared" si="28"/>
        <v>1.8465690408648316</v>
      </c>
      <c r="AK39" s="36">
        <f>'31.12.2024'!M39+'31.12.2024'!O39</f>
        <v>4.4334799999999994</v>
      </c>
    </row>
    <row r="40" spans="1:37" x14ac:dyDescent="0.25">
      <c r="A40" s="53" t="s">
        <v>66</v>
      </c>
      <c r="B40" s="34">
        <v>243.86699999999999</v>
      </c>
      <c r="C40" s="34">
        <v>93.9</v>
      </c>
      <c r="D40" s="34">
        <v>0.112</v>
      </c>
      <c r="E40" s="34">
        <v>246.12700000000001</v>
      </c>
      <c r="F40" s="34">
        <v>183.131</v>
      </c>
      <c r="G40" s="34">
        <v>9.6000000000000002E-2</v>
      </c>
      <c r="H40" s="34"/>
      <c r="I40" s="34">
        <v>0.77</v>
      </c>
      <c r="J40" s="34">
        <v>0.77</v>
      </c>
      <c r="K40" s="34">
        <v>0.99</v>
      </c>
      <c r="L40" s="34">
        <v>0.99</v>
      </c>
      <c r="M40" s="34">
        <v>0.92</v>
      </c>
      <c r="N40" s="34">
        <v>0.92</v>
      </c>
      <c r="O40" s="34">
        <v>1.19</v>
      </c>
      <c r="P40" s="34">
        <v>1.19</v>
      </c>
      <c r="Q40" s="34">
        <v>184.74299999999999</v>
      </c>
      <c r="R40" s="34">
        <v>71.406000000000006</v>
      </c>
      <c r="S40" s="34">
        <v>8.5000000000000006E-2</v>
      </c>
      <c r="T40" s="34">
        <v>240.22800000000001</v>
      </c>
      <c r="U40" s="34">
        <v>236.751</v>
      </c>
      <c r="V40" s="34">
        <v>9.4E-2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f t="shared" si="0"/>
        <v>0</v>
      </c>
      <c r="AD40" s="34">
        <f t="shared" si="1"/>
        <v>0</v>
      </c>
      <c r="AE40" s="34">
        <f t="shared" si="2"/>
        <v>0</v>
      </c>
      <c r="AF40" s="34">
        <f t="shared" si="3"/>
        <v>0</v>
      </c>
      <c r="AG40" s="36">
        <f t="shared" si="25"/>
        <v>0.75755637294098832</v>
      </c>
      <c r="AH40" s="36">
        <f t="shared" si="26"/>
        <v>0.97603269856618735</v>
      </c>
      <c r="AI40" s="36">
        <f t="shared" si="27"/>
        <v>0.76044728434504794</v>
      </c>
      <c r="AJ40" s="36">
        <f t="shared" si="28"/>
        <v>1.2926315444776151</v>
      </c>
      <c r="AK40" s="36">
        <f>'31.12.2024'!M40+'31.12.2024'!O40</f>
        <v>4.1723999999999997</v>
      </c>
    </row>
    <row r="41" spans="1:37" x14ac:dyDescent="0.25">
      <c r="A41" s="58" t="s">
        <v>87</v>
      </c>
      <c r="B41" s="34">
        <v>243.86699999999999</v>
      </c>
      <c r="C41" s="34">
        <v>93.9</v>
      </c>
      <c r="D41" s="34">
        <v>0.112</v>
      </c>
      <c r="E41" s="34">
        <v>246.12700000000001</v>
      </c>
      <c r="F41" s="34">
        <v>183.131</v>
      </c>
      <c r="G41" s="34">
        <v>9.6000000000000002E-2</v>
      </c>
      <c r="H41" s="34"/>
      <c r="I41" s="34">
        <v>0.77</v>
      </c>
      <c r="J41" s="34">
        <v>0.77</v>
      </c>
      <c r="K41" s="34">
        <v>0.99</v>
      </c>
      <c r="L41" s="34">
        <v>0.99</v>
      </c>
      <c r="M41" s="34">
        <v>0.92</v>
      </c>
      <c r="N41" s="34">
        <v>0.92</v>
      </c>
      <c r="O41" s="34">
        <v>1.19</v>
      </c>
      <c r="P41" s="34">
        <v>1.19</v>
      </c>
      <c r="Q41" s="34">
        <v>184.74299999999999</v>
      </c>
      <c r="R41" s="34">
        <v>71.406000000000006</v>
      </c>
      <c r="S41" s="34">
        <v>8.5000000000000006E-2</v>
      </c>
      <c r="T41" s="34">
        <v>240.22800000000001</v>
      </c>
      <c r="U41" s="34">
        <v>236.751</v>
      </c>
      <c r="V41" s="34">
        <v>9.4E-2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f t="shared" ref="AC41" si="37">W41/B41</f>
        <v>0</v>
      </c>
      <c r="AD41" s="34">
        <f t="shared" ref="AD41" si="38">Z41/E41</f>
        <v>0</v>
      </c>
      <c r="AE41" s="34">
        <f t="shared" ref="AE41" si="39">(X41+Y41)/(C41+D41)</f>
        <v>0</v>
      </c>
      <c r="AF41" s="34">
        <f t="shared" ref="AF41" si="40">(AA41+AB41)/(F41+G41)</f>
        <v>0</v>
      </c>
      <c r="AG41" s="36">
        <f t="shared" ref="AG41" si="41">(Q41+W41)/B41</f>
        <v>0.75755637294098832</v>
      </c>
      <c r="AH41" s="36">
        <f t="shared" ref="AH41" si="42">(T41+Z41)/E41</f>
        <v>0.97603269856618735</v>
      </c>
      <c r="AI41" s="36">
        <f t="shared" ref="AI41" si="43">(R41+X41)/C41</f>
        <v>0.76044728434504794</v>
      </c>
      <c r="AJ41" s="36">
        <f t="shared" ref="AJ41" si="44">(U41+V41+AA41+AB41)/(F41+G41)</f>
        <v>1.2926315444776151</v>
      </c>
      <c r="AK41" s="36">
        <f>'31.12.2024'!M41+'31.12.2024'!O41</f>
        <v>6.0755999999999997</v>
      </c>
    </row>
    <row r="42" spans="1:37" x14ac:dyDescent="0.25">
      <c r="A42" s="53" t="s">
        <v>81</v>
      </c>
      <c r="B42" s="34">
        <v>243.86699999999999</v>
      </c>
      <c r="C42" s="34">
        <v>93.9</v>
      </c>
      <c r="D42" s="34">
        <v>0.112</v>
      </c>
      <c r="E42" s="34">
        <v>246.12700000000001</v>
      </c>
      <c r="F42" s="34">
        <v>183.131</v>
      </c>
      <c r="G42" s="34">
        <v>9.6000000000000002E-2</v>
      </c>
      <c r="H42" s="34"/>
      <c r="I42" s="34">
        <v>0.77</v>
      </c>
      <c r="J42" s="34">
        <v>0.77</v>
      </c>
      <c r="K42" s="34">
        <v>0.99</v>
      </c>
      <c r="L42" s="34">
        <v>0.99</v>
      </c>
      <c r="M42" s="34">
        <v>0.92</v>
      </c>
      <c r="N42" s="34">
        <v>0.92</v>
      </c>
      <c r="O42" s="34">
        <v>1.19</v>
      </c>
      <c r="P42" s="34">
        <v>1.19</v>
      </c>
      <c r="Q42" s="34">
        <v>184.74299999999999</v>
      </c>
      <c r="R42" s="34">
        <v>71.406000000000006</v>
      </c>
      <c r="S42" s="34">
        <v>8.5000000000000006E-2</v>
      </c>
      <c r="T42" s="34">
        <v>240.22800000000001</v>
      </c>
      <c r="U42" s="34">
        <v>236.751</v>
      </c>
      <c r="V42" s="34">
        <v>9.4E-2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f t="shared" ref="AC42" si="45">W42/B42</f>
        <v>0</v>
      </c>
      <c r="AD42" s="34">
        <f t="shared" ref="AD42" si="46">Z42/E42</f>
        <v>0</v>
      </c>
      <c r="AE42" s="34">
        <f t="shared" ref="AE42" si="47">(X42+Y42)/(C42+D42)</f>
        <v>0</v>
      </c>
      <c r="AF42" s="34">
        <f t="shared" ref="AF42" si="48">(AA42+AB42)/(F42+G42)</f>
        <v>0</v>
      </c>
      <c r="AG42" s="36">
        <f t="shared" ref="AG42" si="49">(Q42+W42)/B42</f>
        <v>0.75755637294098832</v>
      </c>
      <c r="AH42" s="36">
        <f t="shared" ref="AH42" si="50">(T42+Z42)/E42</f>
        <v>0.97603269856618735</v>
      </c>
      <c r="AI42" s="36">
        <f t="shared" ref="AI42" si="51">(R42+X42)/C42</f>
        <v>0.76044728434504794</v>
      </c>
      <c r="AJ42" s="36">
        <f t="shared" ref="AJ42" si="52">(U42+V42+AA42+AB42)/(F42+G42)</f>
        <v>1.2926315444776151</v>
      </c>
      <c r="AK42" s="36">
        <f>'31.12.2024'!M42+'31.12.2024'!O42</f>
        <v>4.3663800000000004</v>
      </c>
    </row>
    <row r="43" spans="1:37" x14ac:dyDescent="0.25">
      <c r="A43" s="53" t="s">
        <v>45</v>
      </c>
      <c r="AK43" s="36">
        <f>'31.12.2024'!M43+'31.12.2024'!O43</f>
        <v>3.9283999999999999</v>
      </c>
    </row>
    <row r="44" spans="1:37" x14ac:dyDescent="0.25">
      <c r="A44" s="59" t="s">
        <v>86</v>
      </c>
      <c r="AK44" s="36">
        <f>'31.12.2024'!M44+'31.12.2024'!O44</f>
        <v>3.9893999999999998</v>
      </c>
    </row>
    <row r="45" spans="1:37" x14ac:dyDescent="0.25">
      <c r="A45" s="53" t="s">
        <v>82</v>
      </c>
      <c r="AK45" s="36">
        <f>'31.12.2024'!M45+'31.12.2024'!O45</f>
        <v>5.3314000000000004</v>
      </c>
    </row>
    <row r="46" spans="1:37" x14ac:dyDescent="0.25">
      <c r="A46" s="52"/>
      <c r="AK46" s="54"/>
    </row>
  </sheetData>
  <mergeCells count="3">
    <mergeCell ref="B2:D2"/>
    <mergeCell ref="E2:G2"/>
    <mergeCell ref="Z2:AB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" sqref="J1"/>
    </sheetView>
  </sheetViews>
  <sheetFormatPr defaultRowHeight="15" x14ac:dyDescent="0.25"/>
  <cols>
    <col min="1" max="1" width="25.42578125" style="4" customWidth="1"/>
    <col min="2" max="2" width="8.5703125" hidden="1" customWidth="1"/>
    <col min="3" max="9" width="0" hidden="1" customWidth="1"/>
    <col min="10" max="10" width="12.28515625" customWidth="1"/>
    <col min="11" max="11" width="0" hidden="1" customWidth="1"/>
    <col min="12" max="12" width="12.28515625" customWidth="1"/>
    <col min="13" max="27" width="0" hidden="1" customWidth="1"/>
    <col min="28" max="28" width="10.7109375" hidden="1" customWidth="1"/>
    <col min="29" max="29" width="15" hidden="1" customWidth="1"/>
    <col min="30" max="30" width="15.7109375" hidden="1" customWidth="1"/>
    <col min="31" max="31" width="18.7109375" hidden="1" customWidth="1"/>
    <col min="32" max="32" width="17.28515625" hidden="1" customWidth="1"/>
    <col min="33" max="36" width="0" hidden="1" customWidth="1"/>
  </cols>
  <sheetData>
    <row r="1" spans="1:36" x14ac:dyDescent="0.25">
      <c r="AC1" t="s">
        <v>48</v>
      </c>
      <c r="AE1" t="s">
        <v>48</v>
      </c>
      <c r="AG1" t="s">
        <v>3</v>
      </c>
    </row>
    <row r="2" spans="1:36" x14ac:dyDescent="0.25">
      <c r="A2" s="2"/>
      <c r="B2" s="83" t="s">
        <v>6</v>
      </c>
      <c r="C2" s="84"/>
      <c r="D2" s="85"/>
      <c r="E2" s="83" t="s">
        <v>7</v>
      </c>
      <c r="F2" s="84"/>
      <c r="G2" s="84"/>
      <c r="H2" s="30"/>
      <c r="J2" s="29" t="s">
        <v>8</v>
      </c>
      <c r="L2" s="34" t="s">
        <v>9</v>
      </c>
      <c r="M2" s="28" t="s">
        <v>10</v>
      </c>
      <c r="N2" s="30"/>
      <c r="O2" s="28" t="s">
        <v>11</v>
      </c>
      <c r="P2" s="30"/>
      <c r="Q2" s="28" t="s">
        <v>12</v>
      </c>
      <c r="R2" s="29"/>
      <c r="S2" s="30"/>
      <c r="T2" s="28" t="s">
        <v>13</v>
      </c>
      <c r="U2" s="29"/>
      <c r="V2" s="30"/>
      <c r="W2" s="28" t="s">
        <v>14</v>
      </c>
      <c r="X2" s="29"/>
      <c r="Y2" s="30"/>
      <c r="Z2" s="86" t="s">
        <v>15</v>
      </c>
      <c r="AA2" s="87"/>
      <c r="AB2" s="88"/>
      <c r="AC2" t="s">
        <v>16</v>
      </c>
      <c r="AE2" t="s">
        <v>17</v>
      </c>
      <c r="AG2" t="s">
        <v>16</v>
      </c>
      <c r="AI2" t="s">
        <v>17</v>
      </c>
    </row>
    <row r="3" spans="1:36" ht="21" x14ac:dyDescent="0.35">
      <c r="A3" s="3"/>
      <c r="B3" s="34" t="s">
        <v>18</v>
      </c>
      <c r="C3" s="34" t="s">
        <v>19</v>
      </c>
      <c r="D3" s="34" t="s">
        <v>20</v>
      </c>
      <c r="E3" s="1" t="s">
        <v>18</v>
      </c>
      <c r="F3" s="1" t="s">
        <v>21</v>
      </c>
      <c r="G3" s="1" t="s">
        <v>20</v>
      </c>
      <c r="H3" s="1" t="s">
        <v>22</v>
      </c>
      <c r="I3" s="34" t="s">
        <v>18</v>
      </c>
      <c r="J3" s="34" t="s">
        <v>19</v>
      </c>
      <c r="K3" s="34" t="s">
        <v>18</v>
      </c>
      <c r="L3" s="34" t="s">
        <v>19</v>
      </c>
      <c r="M3" s="34" t="s">
        <v>18</v>
      </c>
      <c r="N3" s="34" t="s">
        <v>19</v>
      </c>
      <c r="O3" s="34" t="s">
        <v>18</v>
      </c>
      <c r="P3" s="34" t="s">
        <v>19</v>
      </c>
      <c r="Q3" s="34" t="s">
        <v>18</v>
      </c>
      <c r="R3" s="34" t="s">
        <v>19</v>
      </c>
      <c r="S3" s="34" t="s">
        <v>23</v>
      </c>
      <c r="T3" s="34" t="s">
        <v>18</v>
      </c>
      <c r="U3" s="34" t="s">
        <v>19</v>
      </c>
      <c r="V3" s="34" t="s">
        <v>23</v>
      </c>
      <c r="W3" s="34" t="s">
        <v>18</v>
      </c>
      <c r="X3" s="34" t="s">
        <v>19</v>
      </c>
      <c r="Y3" s="34" t="s">
        <v>23</v>
      </c>
      <c r="Z3" s="34" t="s">
        <v>18</v>
      </c>
      <c r="AA3" s="34" t="s">
        <v>19</v>
      </c>
      <c r="AB3" s="34" t="s">
        <v>23</v>
      </c>
      <c r="AC3" s="5" t="s">
        <v>24</v>
      </c>
      <c r="AD3" s="5" t="s">
        <v>25</v>
      </c>
      <c r="AE3" s="5" t="s">
        <v>24</v>
      </c>
      <c r="AF3" s="5" t="s">
        <v>25</v>
      </c>
      <c r="AG3" s="5" t="s">
        <v>24</v>
      </c>
      <c r="AH3" s="5" t="s">
        <v>25</v>
      </c>
      <c r="AI3" s="5" t="s">
        <v>24</v>
      </c>
      <c r="AJ3" s="5" t="s">
        <v>25</v>
      </c>
    </row>
    <row r="4" spans="1:36" x14ac:dyDescent="0.25">
      <c r="A4" s="53" t="s">
        <v>53</v>
      </c>
      <c r="B4" s="34">
        <v>190.68600000000001</v>
      </c>
      <c r="C4" s="34">
        <v>108.126</v>
      </c>
      <c r="D4" s="34">
        <v>0</v>
      </c>
      <c r="E4" s="34">
        <v>182.72499999999999</v>
      </c>
      <c r="F4" s="34">
        <v>92.804000000000002</v>
      </c>
      <c r="G4" s="34">
        <v>0</v>
      </c>
      <c r="H4" s="34"/>
      <c r="I4" s="34">
        <v>0.9</v>
      </c>
      <c r="J4" s="35">
        <f>'31.12.2024'!J4</f>
        <v>1.782</v>
      </c>
      <c r="K4" s="35">
        <v>2.1800000000000002</v>
      </c>
      <c r="L4" s="35">
        <f>'31.12.2024'!L4</f>
        <v>2.5249999999999999</v>
      </c>
      <c r="M4" s="34">
        <v>1.08</v>
      </c>
      <c r="N4" s="34">
        <v>1.08</v>
      </c>
      <c r="O4" s="34">
        <v>1.3080000000000001</v>
      </c>
      <c r="P4" s="34">
        <v>1.3080000000000001</v>
      </c>
      <c r="Q4" s="34">
        <v>159.125</v>
      </c>
      <c r="R4" s="34">
        <v>84.135999999999996</v>
      </c>
      <c r="S4" s="34">
        <v>0</v>
      </c>
      <c r="T4" s="34">
        <v>192.10599999999999</v>
      </c>
      <c r="U4" s="34">
        <v>120.03400000000001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>
        <f t="shared" ref="AC4:AC40" si="0">W4/B4</f>
        <v>0</v>
      </c>
      <c r="AD4">
        <f t="shared" ref="AD4:AD40" si="1">Z4/E4</f>
        <v>0</v>
      </c>
      <c r="AE4">
        <f t="shared" ref="AE4:AE40" si="2">(X4+Y4)/(C4+D4)</f>
        <v>0</v>
      </c>
      <c r="AF4">
        <f t="shared" ref="AF4:AF40" si="3">(AA4+AB4)/(F4+G4)</f>
        <v>0</v>
      </c>
      <c r="AG4" s="6">
        <f t="shared" ref="AG4:AG23" si="4">(Q4+W4)/B4</f>
        <v>0.83448706250065552</v>
      </c>
      <c r="AH4" s="6">
        <f t="shared" ref="AH4:AH23" si="5">(T4+Z4)/E4</f>
        <v>1.0513394445204542</v>
      </c>
      <c r="AI4" s="6">
        <f t="shared" ref="AI4:AI23" si="6">(R4+X4)/C4</f>
        <v>0.77812921961415382</v>
      </c>
      <c r="AJ4" s="6">
        <f t="shared" ref="AJ4:AJ23" si="7">(U4+V4+AA4+AB4)/(F4+G4)</f>
        <v>1.2934140769794407</v>
      </c>
    </row>
    <row r="5" spans="1:36" hidden="1" x14ac:dyDescent="0.25">
      <c r="A5" s="53" t="s">
        <v>85</v>
      </c>
      <c r="B5" s="34">
        <v>44.539000000000001</v>
      </c>
      <c r="C5" s="34">
        <v>0</v>
      </c>
      <c r="D5" s="34">
        <v>0</v>
      </c>
      <c r="E5" s="34">
        <v>43.347999999999999</v>
      </c>
      <c r="F5" s="34">
        <v>0</v>
      </c>
      <c r="G5" s="34">
        <v>0</v>
      </c>
      <c r="H5" s="34"/>
      <c r="I5" s="34">
        <v>0.73</v>
      </c>
      <c r="J5" s="35">
        <f>'31.12.2024'!J5</f>
        <v>0</v>
      </c>
      <c r="K5" s="35">
        <v>2.1800000000000002</v>
      </c>
      <c r="L5" s="35">
        <f>'31.12.2024'!L5</f>
        <v>0</v>
      </c>
      <c r="M5" s="34">
        <v>0.88</v>
      </c>
      <c r="N5" s="34"/>
      <c r="O5" s="34">
        <v>0.71</v>
      </c>
      <c r="P5" s="34"/>
      <c r="Q5" s="34">
        <v>32.47</v>
      </c>
      <c r="R5" s="34"/>
      <c r="S5" s="34"/>
      <c r="T5" s="34">
        <v>25.533000000000001</v>
      </c>
      <c r="U5" s="34"/>
      <c r="V5" s="34"/>
      <c r="W5" s="34">
        <v>7.8680000000000003</v>
      </c>
      <c r="X5" s="34"/>
      <c r="Y5" s="34"/>
      <c r="Z5" s="34">
        <v>5.8470000000000004</v>
      </c>
      <c r="AA5" s="34"/>
      <c r="AB5" s="34"/>
      <c r="AC5">
        <f t="shared" si="0"/>
        <v>0.17665416825703317</v>
      </c>
      <c r="AD5">
        <f t="shared" si="1"/>
        <v>0.13488511580695767</v>
      </c>
      <c r="AG5" s="6">
        <f t="shared" si="4"/>
        <v>0.90567816969397608</v>
      </c>
      <c r="AH5" s="6">
        <f t="shared" si="5"/>
        <v>0.72390883085724844</v>
      </c>
      <c r="AI5" s="6"/>
      <c r="AJ5" s="6"/>
    </row>
    <row r="6" spans="1:36" x14ac:dyDescent="0.25">
      <c r="A6" s="53" t="s">
        <v>78</v>
      </c>
      <c r="B6" s="34">
        <v>197.69200000000001</v>
      </c>
      <c r="C6" s="34">
        <v>90.843000000000004</v>
      </c>
      <c r="D6" s="34">
        <v>0</v>
      </c>
      <c r="E6" s="34">
        <v>189.559</v>
      </c>
      <c r="F6" s="34">
        <v>85.828999999999994</v>
      </c>
      <c r="G6" s="34">
        <v>0</v>
      </c>
      <c r="H6" s="34"/>
      <c r="I6" s="35">
        <f>Q6/B6</f>
        <v>0.79925338405195956</v>
      </c>
      <c r="J6" s="35">
        <f>'31.12.2024'!J6</f>
        <v>1.407</v>
      </c>
      <c r="K6" s="35">
        <v>2.1800000000000002</v>
      </c>
      <c r="L6" s="35">
        <f>'31.12.2024'!L6</f>
        <v>1.9690000000000001</v>
      </c>
      <c r="M6" s="36">
        <f t="shared" ref="M6:P7" si="8">I6*1.2</f>
        <v>0.95910406086235145</v>
      </c>
      <c r="N6" s="36">
        <f t="shared" si="8"/>
        <v>1.6883999999999999</v>
      </c>
      <c r="O6" s="36">
        <f t="shared" si="8"/>
        <v>2.6160000000000001</v>
      </c>
      <c r="P6" s="36">
        <f t="shared" si="8"/>
        <v>2.3628</v>
      </c>
      <c r="Q6" s="34">
        <v>158.006</v>
      </c>
      <c r="R6" s="34">
        <v>72.814999999999998</v>
      </c>
      <c r="S6" s="34">
        <v>0</v>
      </c>
      <c r="T6" s="34">
        <v>208.39500000000001</v>
      </c>
      <c r="U6" s="34">
        <v>145.60900000000001</v>
      </c>
      <c r="V6" s="34">
        <v>0</v>
      </c>
      <c r="W6" s="34"/>
      <c r="X6" s="34"/>
      <c r="Y6" s="34"/>
      <c r="Z6" s="34"/>
      <c r="AA6" s="34"/>
      <c r="AB6" s="34"/>
      <c r="AC6">
        <f t="shared" si="0"/>
        <v>0</v>
      </c>
      <c r="AD6">
        <f t="shared" si="1"/>
        <v>0</v>
      </c>
      <c r="AE6">
        <f t="shared" si="2"/>
        <v>0</v>
      </c>
      <c r="AF6">
        <f t="shared" si="3"/>
        <v>0</v>
      </c>
      <c r="AG6" s="6">
        <f t="shared" si="4"/>
        <v>0.79925338405195956</v>
      </c>
      <c r="AH6" s="6">
        <f t="shared" si="5"/>
        <v>1.0993674792544803</v>
      </c>
      <c r="AI6" s="6">
        <f t="shared" si="6"/>
        <v>0.80154772519621764</v>
      </c>
      <c r="AJ6" s="6">
        <f t="shared" si="7"/>
        <v>1.6965011825839753</v>
      </c>
    </row>
    <row r="7" spans="1:36" x14ac:dyDescent="0.25">
      <c r="A7" s="53" t="s">
        <v>27</v>
      </c>
      <c r="B7" s="34">
        <v>197.69200000000001</v>
      </c>
      <c r="C7" s="34">
        <v>90.843000000000004</v>
      </c>
      <c r="D7" s="34">
        <v>0</v>
      </c>
      <c r="E7" s="34">
        <v>189.559</v>
      </c>
      <c r="F7" s="34">
        <v>85.828999999999994</v>
      </c>
      <c r="G7" s="34">
        <v>0</v>
      </c>
      <c r="H7" s="34"/>
      <c r="I7" s="35">
        <f>Q7/B7</f>
        <v>0.79925338405195956</v>
      </c>
      <c r="J7" s="35">
        <f>'31.12.2024'!J7</f>
        <v>1.53</v>
      </c>
      <c r="K7" s="35">
        <v>2.1800000000000002</v>
      </c>
      <c r="L7" s="35">
        <f>'31.12.2024'!L7</f>
        <v>3.22</v>
      </c>
      <c r="M7" s="36">
        <f t="shared" si="8"/>
        <v>0.95910406086235145</v>
      </c>
      <c r="N7" s="36">
        <f t="shared" si="8"/>
        <v>1.8359999999999999</v>
      </c>
      <c r="O7" s="36">
        <f t="shared" si="8"/>
        <v>2.6160000000000001</v>
      </c>
      <c r="P7" s="36">
        <f t="shared" si="8"/>
        <v>3.8639999999999999</v>
      </c>
      <c r="Q7" s="34">
        <v>158.006</v>
      </c>
      <c r="R7" s="34">
        <v>72.814999999999998</v>
      </c>
      <c r="S7" s="34">
        <v>0</v>
      </c>
      <c r="T7" s="34">
        <v>208.39500000000001</v>
      </c>
      <c r="U7" s="34">
        <v>145.60900000000001</v>
      </c>
      <c r="V7" s="34">
        <v>0</v>
      </c>
      <c r="W7" s="34"/>
      <c r="X7" s="34"/>
      <c r="Y7" s="34"/>
      <c r="Z7" s="34"/>
      <c r="AA7" s="34"/>
      <c r="AB7" s="34"/>
      <c r="AC7">
        <f t="shared" ref="AC7" si="9">W7/B7</f>
        <v>0</v>
      </c>
      <c r="AD7">
        <f t="shared" ref="AD7" si="10">Z7/E7</f>
        <v>0</v>
      </c>
      <c r="AE7">
        <f t="shared" ref="AE7" si="11">(X7+Y7)/(C7+D7)</f>
        <v>0</v>
      </c>
      <c r="AF7">
        <f t="shared" ref="AF7" si="12">(AA7+AB7)/(F7+G7)</f>
        <v>0</v>
      </c>
      <c r="AG7" s="6">
        <f t="shared" ref="AG7" si="13">(Q7+W7)/B7</f>
        <v>0.79925338405195956</v>
      </c>
      <c r="AH7" s="6">
        <f t="shared" ref="AH7" si="14">(T7+Z7)/E7</f>
        <v>1.0993674792544803</v>
      </c>
      <c r="AI7" s="6">
        <f t="shared" ref="AI7" si="15">(R7+X7)/C7</f>
        <v>0.80154772519621764</v>
      </c>
      <c r="AJ7" s="6">
        <f t="shared" ref="AJ7" si="16">(U7+V7+AA7+AB7)/(F7+G7)</f>
        <v>1.6965011825839753</v>
      </c>
    </row>
    <row r="8" spans="1:36" x14ac:dyDescent="0.25">
      <c r="A8" s="53" t="s">
        <v>56</v>
      </c>
      <c r="B8" s="34">
        <v>920.88</v>
      </c>
      <c r="C8" s="34">
        <v>139.12299999999999</v>
      </c>
      <c r="D8" s="34">
        <v>0</v>
      </c>
      <c r="E8" s="34">
        <v>810.15499999999997</v>
      </c>
      <c r="F8" s="34">
        <v>138.42400000000001</v>
      </c>
      <c r="G8" s="34">
        <v>0</v>
      </c>
      <c r="H8" s="34"/>
      <c r="I8" s="34">
        <v>0.61</v>
      </c>
      <c r="J8" s="35">
        <f>'31.12.2024'!J8</f>
        <v>1.47</v>
      </c>
      <c r="K8" s="35">
        <v>2.1800000000000002</v>
      </c>
      <c r="L8" s="35">
        <f>'31.12.2024'!L8</f>
        <v>2.4500000000000002</v>
      </c>
      <c r="M8" s="34">
        <v>0.73199999999999998</v>
      </c>
      <c r="N8" s="34">
        <v>0.85199999999999998</v>
      </c>
      <c r="O8" s="34">
        <v>0.96</v>
      </c>
      <c r="P8" s="34">
        <v>1.008</v>
      </c>
      <c r="Q8" s="34">
        <v>559.827</v>
      </c>
      <c r="R8" s="34">
        <v>99.11</v>
      </c>
      <c r="S8" s="34">
        <v>0</v>
      </c>
      <c r="T8" s="34">
        <v>644.548</v>
      </c>
      <c r="U8" s="34">
        <v>116.55200000000001</v>
      </c>
      <c r="V8" s="34">
        <v>0</v>
      </c>
      <c r="W8" s="34">
        <v>10.1</v>
      </c>
      <c r="X8" s="34">
        <v>14.377000000000001</v>
      </c>
      <c r="Y8" s="34">
        <v>0</v>
      </c>
      <c r="Z8" s="34">
        <v>0</v>
      </c>
      <c r="AA8" s="34">
        <v>0</v>
      </c>
      <c r="AB8" s="34">
        <v>0</v>
      </c>
      <c r="AC8">
        <f t="shared" si="0"/>
        <v>1.0967769959169489E-2</v>
      </c>
      <c r="AD8">
        <f t="shared" si="1"/>
        <v>0</v>
      </c>
      <c r="AE8">
        <f t="shared" si="2"/>
        <v>0.10334020974245813</v>
      </c>
      <c r="AF8">
        <f t="shared" si="3"/>
        <v>0</v>
      </c>
      <c r="AG8" s="6">
        <f t="shared" si="4"/>
        <v>0.61889388411085056</v>
      </c>
      <c r="AH8" s="6">
        <f t="shared" si="5"/>
        <v>0.79558602983379723</v>
      </c>
      <c r="AI8" s="6">
        <f t="shared" si="6"/>
        <v>0.81573140314685566</v>
      </c>
      <c r="AJ8" s="6">
        <f t="shared" si="7"/>
        <v>0.84199271802577591</v>
      </c>
    </row>
    <row r="9" spans="1:36" x14ac:dyDescent="0.25">
      <c r="A9" s="53" t="s">
        <v>55</v>
      </c>
      <c r="B9" s="34">
        <v>60.89</v>
      </c>
      <c r="C9" s="34">
        <v>19.367999999999999</v>
      </c>
      <c r="D9" s="34">
        <v>6.8000000000000005E-2</v>
      </c>
      <c r="E9" s="34">
        <v>60.308999999999997</v>
      </c>
      <c r="F9" s="34">
        <v>23.094000000000001</v>
      </c>
      <c r="G9" s="34">
        <v>3.5999999999999997E-2</v>
      </c>
      <c r="H9" s="34">
        <v>9.99</v>
      </c>
      <c r="I9" s="34">
        <v>0.98</v>
      </c>
      <c r="J9" s="35">
        <f>'31.12.2024'!J9</f>
        <v>1.64</v>
      </c>
      <c r="K9" s="35">
        <v>2.1800000000000002</v>
      </c>
      <c r="L9" s="35">
        <f>'31.12.2024'!L9</f>
        <v>1.64</v>
      </c>
      <c r="M9" s="34">
        <v>1.1759999999999999</v>
      </c>
      <c r="N9" s="34">
        <v>1.1759999999999999</v>
      </c>
      <c r="O9" s="34">
        <v>1.56</v>
      </c>
      <c r="P9" s="34">
        <v>1.56</v>
      </c>
      <c r="Q9" s="34">
        <v>59.665999999999997</v>
      </c>
      <c r="R9" s="34">
        <v>18.995000000000001</v>
      </c>
      <c r="S9" s="34">
        <v>6.7000000000000004E-2</v>
      </c>
      <c r="T9" s="34">
        <v>78.400999999999996</v>
      </c>
      <c r="U9" s="34">
        <v>40.485999999999997</v>
      </c>
      <c r="V9" s="34">
        <v>4.7E-2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>
        <f t="shared" si="0"/>
        <v>0</v>
      </c>
      <c r="AD9">
        <f t="shared" si="1"/>
        <v>0</v>
      </c>
      <c r="AE9">
        <f t="shared" si="2"/>
        <v>0</v>
      </c>
      <c r="AF9">
        <f t="shared" si="3"/>
        <v>0</v>
      </c>
      <c r="AG9" s="6">
        <f t="shared" si="4"/>
        <v>0.97989817704056492</v>
      </c>
      <c r="AH9" s="6">
        <f t="shared" si="5"/>
        <v>1.299988393108823</v>
      </c>
      <c r="AI9" s="6">
        <f t="shared" si="6"/>
        <v>0.98074142916150364</v>
      </c>
      <c r="AJ9" s="6">
        <f t="shared" si="7"/>
        <v>1.7523994811932551</v>
      </c>
    </row>
    <row r="10" spans="1:36" x14ac:dyDescent="0.25">
      <c r="A10" s="53" t="s">
        <v>28</v>
      </c>
      <c r="B10" s="34">
        <v>36.872999999999998</v>
      </c>
      <c r="C10" s="34">
        <v>11.788</v>
      </c>
      <c r="D10" s="34">
        <v>0</v>
      </c>
      <c r="E10" s="34">
        <v>36.313000000000002</v>
      </c>
      <c r="F10" s="34">
        <v>7.87</v>
      </c>
      <c r="G10" s="34">
        <v>0</v>
      </c>
      <c r="H10" s="34"/>
      <c r="I10" s="34">
        <v>0.8</v>
      </c>
      <c r="J10" s="35">
        <f>'31.12.2024'!J10</f>
        <v>1.1399999999999999</v>
      </c>
      <c r="K10" s="35">
        <v>2.1800000000000002</v>
      </c>
      <c r="L10" s="35">
        <f>'31.12.2024'!L10</f>
        <v>2.69</v>
      </c>
      <c r="M10" s="34">
        <v>0.96</v>
      </c>
      <c r="N10" s="34">
        <v>0.96</v>
      </c>
      <c r="O10" s="34">
        <v>1.92</v>
      </c>
      <c r="P10" s="34">
        <v>1.92</v>
      </c>
      <c r="Q10" s="34">
        <v>25.811</v>
      </c>
      <c r="R10" s="34">
        <v>8.2520000000000007</v>
      </c>
      <c r="S10" s="34">
        <v>0</v>
      </c>
      <c r="T10" s="34">
        <v>53.38</v>
      </c>
      <c r="U10" s="34">
        <v>11.569000000000001</v>
      </c>
      <c r="V10" s="34"/>
      <c r="W10" s="34"/>
      <c r="X10" s="34"/>
      <c r="Y10" s="34"/>
      <c r="Z10" s="34"/>
      <c r="AA10" s="34"/>
      <c r="AB10" s="34"/>
      <c r="AC10">
        <f t="shared" si="0"/>
        <v>0</v>
      </c>
      <c r="AD10">
        <f t="shared" si="1"/>
        <v>0</v>
      </c>
      <c r="AE10">
        <f t="shared" si="2"/>
        <v>0</v>
      </c>
      <c r="AF10">
        <f t="shared" si="3"/>
        <v>0</v>
      </c>
      <c r="AG10" s="6">
        <f t="shared" si="4"/>
        <v>0.69999728798850114</v>
      </c>
      <c r="AH10" s="6">
        <f t="shared" si="5"/>
        <v>1.4699969707818137</v>
      </c>
      <c r="AI10" s="6">
        <f t="shared" si="6"/>
        <v>0.70003393281303028</v>
      </c>
      <c r="AJ10" s="6">
        <f t="shared" si="7"/>
        <v>1.470012706480305</v>
      </c>
    </row>
    <row r="11" spans="1:36" x14ac:dyDescent="0.25">
      <c r="A11" s="53" t="s">
        <v>69</v>
      </c>
      <c r="B11" s="34">
        <v>46.732999999999997</v>
      </c>
      <c r="C11" s="34">
        <v>23.170999999999999</v>
      </c>
      <c r="D11" s="34">
        <v>0</v>
      </c>
      <c r="E11" s="34">
        <v>42.805</v>
      </c>
      <c r="F11" s="34">
        <v>17.260000000000002</v>
      </c>
      <c r="G11" s="34">
        <v>0</v>
      </c>
      <c r="H11" s="34"/>
      <c r="I11" s="34">
        <v>1.1499999999999999</v>
      </c>
      <c r="J11" s="35">
        <f>'31.12.2024'!J11</f>
        <v>2.16</v>
      </c>
      <c r="K11" s="35">
        <v>2.1800000000000002</v>
      </c>
      <c r="L11" s="35">
        <f>'31.12.2024'!L11</f>
        <v>2.4</v>
      </c>
      <c r="M11" s="34">
        <v>1.38</v>
      </c>
      <c r="N11" s="34">
        <v>1.45</v>
      </c>
      <c r="O11" s="34">
        <v>1.56</v>
      </c>
      <c r="P11" s="34">
        <v>1.5960000000000001</v>
      </c>
      <c r="Q11" s="34">
        <v>53.838000000000001</v>
      </c>
      <c r="R11" s="34">
        <v>28.036000000000001</v>
      </c>
      <c r="S11" s="34">
        <v>0</v>
      </c>
      <c r="T11" s="34">
        <v>55.718000000000004</v>
      </c>
      <c r="U11" s="34">
        <v>22.933</v>
      </c>
      <c r="V11" s="34">
        <v>0</v>
      </c>
      <c r="W11" s="34"/>
      <c r="X11" s="34"/>
      <c r="Y11" s="34"/>
      <c r="Z11" s="34"/>
      <c r="AA11" s="34"/>
      <c r="AB11" s="34"/>
      <c r="AC11">
        <f t="shared" si="0"/>
        <v>0</v>
      </c>
      <c r="AD11">
        <f t="shared" si="1"/>
        <v>0</v>
      </c>
      <c r="AE11">
        <f t="shared" si="2"/>
        <v>0</v>
      </c>
      <c r="AF11">
        <f t="shared" si="3"/>
        <v>0</v>
      </c>
      <c r="AG11" s="6">
        <f t="shared" si="4"/>
        <v>1.1520338946782789</v>
      </c>
      <c r="AH11" s="6">
        <f t="shared" si="5"/>
        <v>1.3016703656114941</v>
      </c>
      <c r="AI11" s="6">
        <f t="shared" si="6"/>
        <v>1.2099607267705321</v>
      </c>
      <c r="AJ11" s="6">
        <f t="shared" si="7"/>
        <v>1.3286790266512165</v>
      </c>
    </row>
    <row r="12" spans="1:36" x14ac:dyDescent="0.25">
      <c r="A12" s="53" t="s">
        <v>30</v>
      </c>
      <c r="B12" s="34"/>
      <c r="C12" s="34"/>
      <c r="D12" s="34"/>
      <c r="E12" s="34"/>
      <c r="F12" s="34"/>
      <c r="G12" s="34"/>
      <c r="H12" s="34"/>
      <c r="I12" s="34"/>
      <c r="J12" s="35">
        <f>'31.12.2024'!J12</f>
        <v>1.24</v>
      </c>
      <c r="K12" s="35">
        <v>2.1800000000000002</v>
      </c>
      <c r="L12" s="35">
        <f>'31.12.2024'!L12</f>
        <v>1.79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G12" s="6"/>
      <c r="AH12" s="6"/>
      <c r="AI12" s="6"/>
      <c r="AJ12" s="6"/>
    </row>
    <row r="13" spans="1:36" x14ac:dyDescent="0.25">
      <c r="A13" s="53" t="s">
        <v>31</v>
      </c>
      <c r="B13" s="34">
        <v>133.16900000000001</v>
      </c>
      <c r="C13" s="34">
        <v>34.134999999999998</v>
      </c>
      <c r="D13" s="34">
        <v>0</v>
      </c>
      <c r="E13" s="34">
        <v>130.85900000000001</v>
      </c>
      <c r="F13" s="34">
        <v>56.753</v>
      </c>
      <c r="G13" s="34"/>
      <c r="H13" s="34">
        <v>4.6150000000000002</v>
      </c>
      <c r="I13" s="34">
        <v>0.88</v>
      </c>
      <c r="J13" s="35">
        <f>'31.12.2024'!J13</f>
        <v>1.83</v>
      </c>
      <c r="K13" s="35">
        <v>2.1800000000000002</v>
      </c>
      <c r="L13" s="35">
        <f>'31.12.2024'!L13</f>
        <v>2.77</v>
      </c>
      <c r="M13" s="34">
        <v>1.06</v>
      </c>
      <c r="N13" s="34">
        <v>1.06</v>
      </c>
      <c r="O13" s="34">
        <v>1.0900000000000001</v>
      </c>
      <c r="P13" s="34">
        <v>1.0900000000000001</v>
      </c>
      <c r="Q13" s="34">
        <v>117.18899999999999</v>
      </c>
      <c r="R13" s="34">
        <v>30.039000000000001</v>
      </c>
      <c r="S13" s="34">
        <v>0</v>
      </c>
      <c r="T13" s="34">
        <v>119.07899999999999</v>
      </c>
      <c r="U13" s="34">
        <v>51.646000000000001</v>
      </c>
      <c r="V13" s="34">
        <v>0</v>
      </c>
      <c r="W13" s="34">
        <v>15.78</v>
      </c>
      <c r="X13" s="34">
        <v>2.6871999999999998</v>
      </c>
      <c r="Y13" s="34">
        <v>0</v>
      </c>
      <c r="Z13" s="34">
        <v>15.5496</v>
      </c>
      <c r="AA13" s="34">
        <v>3.7191999999999998</v>
      </c>
      <c r="AB13" s="34"/>
      <c r="AC13">
        <f t="shared" si="0"/>
        <v>0.11849604637715984</v>
      </c>
      <c r="AD13">
        <f t="shared" si="1"/>
        <v>0.11882713454940048</v>
      </c>
      <c r="AE13">
        <f t="shared" si="2"/>
        <v>7.8722718617255022E-2</v>
      </c>
      <c r="AF13">
        <f t="shared" si="3"/>
        <v>6.5533099571828804E-2</v>
      </c>
      <c r="AG13" s="6">
        <f t="shared" si="4"/>
        <v>0.99849814896860367</v>
      </c>
      <c r="AH13" s="6">
        <f t="shared" si="5"/>
        <v>1.0288065780725819</v>
      </c>
      <c r="AI13" s="6">
        <f t="shared" si="6"/>
        <v>0.95872857770616671</v>
      </c>
      <c r="AJ13" s="6">
        <f t="shared" si="7"/>
        <v>0.97554666713653904</v>
      </c>
    </row>
    <row r="14" spans="1:36" x14ac:dyDescent="0.25">
      <c r="A14" s="53" t="s">
        <v>32</v>
      </c>
      <c r="B14" s="34">
        <v>48.48</v>
      </c>
      <c r="C14" s="34">
        <v>6.8789999999999996</v>
      </c>
      <c r="D14" s="34">
        <v>7.4999999999999997E-2</v>
      </c>
      <c r="E14" s="34">
        <v>46.804000000000002</v>
      </c>
      <c r="F14" s="34">
        <v>4.7789999999999999</v>
      </c>
      <c r="G14" s="34"/>
      <c r="H14" s="34"/>
      <c r="I14" s="34">
        <v>1.1399999999999999</v>
      </c>
      <c r="J14" s="35">
        <f>'31.12.2024'!J14</f>
        <v>1.84</v>
      </c>
      <c r="K14" s="35">
        <v>2.1800000000000002</v>
      </c>
      <c r="L14" s="35">
        <f>'31.12.2024'!L14</f>
        <v>3.48</v>
      </c>
      <c r="M14" s="34">
        <v>1.3680000000000001</v>
      </c>
      <c r="N14" s="34">
        <v>2.016</v>
      </c>
      <c r="O14" s="34">
        <v>2.016</v>
      </c>
      <c r="P14" s="34">
        <v>3.2519999999999998</v>
      </c>
      <c r="Q14" s="34">
        <v>55.267000000000003</v>
      </c>
      <c r="R14" s="34">
        <v>11.557</v>
      </c>
      <c r="S14" s="34">
        <v>0.126</v>
      </c>
      <c r="T14" s="34">
        <v>78.631</v>
      </c>
      <c r="U14" s="34">
        <v>12.951000000000001</v>
      </c>
      <c r="V14" s="34">
        <v>0</v>
      </c>
      <c r="W14" s="34">
        <v>7.694</v>
      </c>
      <c r="X14" s="34">
        <v>0.33</v>
      </c>
      <c r="Y14" s="34">
        <v>1.9E-2</v>
      </c>
      <c r="Z14" s="34">
        <v>0</v>
      </c>
      <c r="AA14" s="34">
        <v>0</v>
      </c>
      <c r="AB14" s="34">
        <v>0</v>
      </c>
      <c r="AC14">
        <f t="shared" si="0"/>
        <v>0.15870462046204623</v>
      </c>
      <c r="AD14">
        <f t="shared" si="1"/>
        <v>0</v>
      </c>
      <c r="AE14">
        <f t="shared" si="2"/>
        <v>5.0186942766752951E-2</v>
      </c>
      <c r="AF14">
        <f t="shared" si="3"/>
        <v>0</v>
      </c>
      <c r="AG14" s="6">
        <f t="shared" si="4"/>
        <v>1.2987004950495051</v>
      </c>
      <c r="AH14" s="6">
        <f t="shared" si="5"/>
        <v>1.6800059823946671</v>
      </c>
      <c r="AI14" s="6">
        <f t="shared" si="6"/>
        <v>1.7280127925570579</v>
      </c>
      <c r="AJ14" s="6">
        <f t="shared" si="7"/>
        <v>2.7099811676082863</v>
      </c>
    </row>
    <row r="15" spans="1:36" x14ac:dyDescent="0.25">
      <c r="A15" s="53" t="s">
        <v>33</v>
      </c>
      <c r="B15" s="34">
        <v>87.013999999999996</v>
      </c>
      <c r="C15" s="34">
        <v>12.169</v>
      </c>
      <c r="D15" s="34">
        <v>1.71</v>
      </c>
      <c r="E15" s="34">
        <v>64.790999999999997</v>
      </c>
      <c r="F15" s="34">
        <v>11.026999999999999</v>
      </c>
      <c r="G15" s="34"/>
      <c r="H15" s="34">
        <v>23.187000000000001</v>
      </c>
      <c r="I15" s="34">
        <v>1.03</v>
      </c>
      <c r="J15" s="35">
        <f>'31.12.2024'!J15</f>
        <v>1.55</v>
      </c>
      <c r="K15" s="35">
        <v>2.1800000000000002</v>
      </c>
      <c r="L15" s="35">
        <f>'31.12.2024'!L15</f>
        <v>2.75</v>
      </c>
      <c r="M15" s="34"/>
      <c r="N15" s="34"/>
      <c r="O15" s="34"/>
      <c r="P15" s="34"/>
      <c r="Q15" s="34">
        <v>38.466999999999999</v>
      </c>
      <c r="R15" s="34">
        <v>9.7439999999999998</v>
      </c>
      <c r="S15" s="34">
        <v>1.2010000000000001</v>
      </c>
      <c r="T15" s="34">
        <v>64.619</v>
      </c>
      <c r="U15" s="34">
        <v>8.7319999999999993</v>
      </c>
      <c r="V15" s="34"/>
      <c r="W15" s="34">
        <v>6.0579999999999998</v>
      </c>
      <c r="X15" s="34">
        <v>0.90500000000000003</v>
      </c>
      <c r="Y15" s="34">
        <v>0.02</v>
      </c>
      <c r="Z15" s="34">
        <v>2.2970000000000002</v>
      </c>
      <c r="AA15" s="34"/>
      <c r="AB15" s="34"/>
      <c r="AC15">
        <f t="shared" si="0"/>
        <v>6.9620980531868437E-2</v>
      </c>
      <c r="AD15">
        <f t="shared" si="1"/>
        <v>3.5452454816255349E-2</v>
      </c>
      <c r="AE15">
        <f t="shared" si="2"/>
        <v>6.6647452986526398E-2</v>
      </c>
      <c r="AF15">
        <f t="shared" si="3"/>
        <v>0</v>
      </c>
      <c r="AG15" s="6">
        <f t="shared" si="4"/>
        <v>0.51169926678465538</v>
      </c>
      <c r="AH15" s="6">
        <f t="shared" si="5"/>
        <v>1.0327977651216991</v>
      </c>
      <c r="AI15" s="6">
        <f t="shared" si="6"/>
        <v>0.87509244802366659</v>
      </c>
      <c r="AJ15" s="6">
        <f t="shared" si="7"/>
        <v>0.79187448988845555</v>
      </c>
    </row>
    <row r="16" spans="1:36" x14ac:dyDescent="0.25">
      <c r="A16" s="57" t="s">
        <v>76</v>
      </c>
      <c r="B16" s="34">
        <v>43.003</v>
      </c>
      <c r="C16" s="34">
        <v>30.690999999999999</v>
      </c>
      <c r="D16" s="34">
        <v>0</v>
      </c>
      <c r="E16" s="34">
        <v>35.256</v>
      </c>
      <c r="F16" s="34">
        <v>29.937000000000001</v>
      </c>
      <c r="G16" s="34">
        <v>0</v>
      </c>
      <c r="H16" s="34"/>
      <c r="I16" s="34">
        <v>0.88</v>
      </c>
      <c r="J16" s="35">
        <f>'31.12.2024'!J16</f>
        <v>1.38</v>
      </c>
      <c r="K16" s="35">
        <v>2.1800000000000002</v>
      </c>
      <c r="L16" s="35">
        <f>'31.12.2024'!L16</f>
        <v>2.92</v>
      </c>
      <c r="M16" s="34">
        <v>1.06</v>
      </c>
      <c r="N16" s="34">
        <v>1.27</v>
      </c>
      <c r="O16" s="34">
        <v>1.97</v>
      </c>
      <c r="P16" s="34">
        <v>2.36</v>
      </c>
      <c r="Q16" s="34">
        <v>37.817999999999998</v>
      </c>
      <c r="R16" s="34">
        <v>32.036999999999999</v>
      </c>
      <c r="S16" s="34">
        <v>0</v>
      </c>
      <c r="T16" s="34">
        <v>57.792999999999999</v>
      </c>
      <c r="U16" s="34">
        <v>56.536999999999999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>
        <f t="shared" si="0"/>
        <v>0</v>
      </c>
      <c r="AD16">
        <f t="shared" si="1"/>
        <v>0</v>
      </c>
      <c r="AE16">
        <f t="shared" si="2"/>
        <v>0</v>
      </c>
      <c r="AF16">
        <f t="shared" si="3"/>
        <v>0</v>
      </c>
      <c r="AG16" s="6">
        <f t="shared" si="4"/>
        <v>0.87942701671976364</v>
      </c>
      <c r="AH16" s="6">
        <f t="shared" si="5"/>
        <v>1.639238711141366</v>
      </c>
      <c r="AI16" s="6">
        <f t="shared" si="6"/>
        <v>1.0438565051643804</v>
      </c>
      <c r="AJ16" s="6">
        <f t="shared" si="7"/>
        <v>1.8885325850953669</v>
      </c>
    </row>
    <row r="17" spans="1:36" x14ac:dyDescent="0.25">
      <c r="A17" s="53" t="s">
        <v>77</v>
      </c>
      <c r="B17" s="34" t="s">
        <v>49</v>
      </c>
      <c r="C17" s="34"/>
      <c r="D17" s="34"/>
      <c r="E17" s="34"/>
      <c r="F17" s="34"/>
      <c r="G17" s="34"/>
      <c r="H17" s="34"/>
      <c r="I17" s="34"/>
      <c r="J17" s="35">
        <f>'31.12.2024'!J17</f>
        <v>1.548</v>
      </c>
      <c r="K17" s="35">
        <v>2.1800000000000002</v>
      </c>
      <c r="L17" s="35">
        <f>'31.12.2024'!L17</f>
        <v>1.7909999999999999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G17" s="6"/>
      <c r="AH17" s="6"/>
      <c r="AI17" s="6"/>
      <c r="AJ17" s="6"/>
    </row>
    <row r="18" spans="1:36" x14ac:dyDescent="0.25">
      <c r="A18" s="53" t="s">
        <v>59</v>
      </c>
      <c r="B18" s="34">
        <v>197.55199999999999</v>
      </c>
      <c r="C18" s="34">
        <v>138.773</v>
      </c>
      <c r="D18" s="34">
        <v>0</v>
      </c>
      <c r="E18" s="34">
        <v>197.649</v>
      </c>
      <c r="F18" s="34">
        <v>184.97</v>
      </c>
      <c r="G18" s="34">
        <v>0</v>
      </c>
      <c r="H18" s="34"/>
      <c r="I18" s="35">
        <f>Q18/B18</f>
        <v>0.87777395318700902</v>
      </c>
      <c r="J18" s="35">
        <f>'31.12.2024'!J18</f>
        <v>2.093</v>
      </c>
      <c r="K18" s="35">
        <v>2.1800000000000002</v>
      </c>
      <c r="L18" s="35">
        <f>'31.12.2024'!L18</f>
        <v>2.867</v>
      </c>
      <c r="M18" s="36">
        <f>I18*1.2</f>
        <v>1.0533287438244108</v>
      </c>
      <c r="N18" s="36">
        <f>J18*1.2</f>
        <v>2.5116000000000001</v>
      </c>
      <c r="O18" s="36">
        <f>K18*1.2</f>
        <v>2.6160000000000001</v>
      </c>
      <c r="P18" s="36">
        <f>L18*1.2</f>
        <v>3.4403999999999999</v>
      </c>
      <c r="Q18" s="34">
        <v>173.40600000000001</v>
      </c>
      <c r="R18" s="34">
        <v>130.482</v>
      </c>
      <c r="S18" s="34">
        <v>0</v>
      </c>
      <c r="T18" s="34">
        <v>329.11</v>
      </c>
      <c r="U18" s="34">
        <v>400.06400000000002</v>
      </c>
      <c r="V18" s="34">
        <v>0</v>
      </c>
      <c r="W18" s="34">
        <v>1.169</v>
      </c>
      <c r="X18" s="34">
        <v>0.20300000000000001</v>
      </c>
      <c r="Y18" s="34">
        <v>0</v>
      </c>
      <c r="Z18" s="34">
        <v>1.1639999999999999</v>
      </c>
      <c r="AA18" s="34">
        <v>0.17499999999999999</v>
      </c>
      <c r="AB18" s="34"/>
      <c r="AC18">
        <f t="shared" si="0"/>
        <v>5.9174293350611491E-3</v>
      </c>
      <c r="AD18">
        <f t="shared" si="1"/>
        <v>5.889227873654812E-3</v>
      </c>
      <c r="AE18">
        <f t="shared" si="2"/>
        <v>1.4628205774898577E-3</v>
      </c>
      <c r="AF18">
        <f t="shared" si="3"/>
        <v>9.4609936746499425E-4</v>
      </c>
      <c r="AG18" s="6">
        <f t="shared" si="4"/>
        <v>0.88369138252207025</v>
      </c>
      <c r="AH18" s="6">
        <f t="shared" si="5"/>
        <v>1.6710127549342522</v>
      </c>
      <c r="AI18" s="6">
        <f t="shared" si="6"/>
        <v>0.94171776930670958</v>
      </c>
      <c r="AJ18" s="6">
        <f t="shared" si="7"/>
        <v>2.1638049413418394</v>
      </c>
    </row>
    <row r="19" spans="1:36" x14ac:dyDescent="0.25">
      <c r="A19" s="53" t="s">
        <v>70</v>
      </c>
      <c r="B19" s="34">
        <v>27.053999999999998</v>
      </c>
      <c r="C19" s="34">
        <v>8.9260000000000002</v>
      </c>
      <c r="D19" s="34">
        <v>0</v>
      </c>
      <c r="E19" s="34">
        <v>24.202999999999999</v>
      </c>
      <c r="F19" s="34">
        <v>3.0680000000000001</v>
      </c>
      <c r="G19" s="34">
        <v>0</v>
      </c>
      <c r="H19" s="34"/>
      <c r="I19" s="34">
        <v>0.8</v>
      </c>
      <c r="J19" s="35">
        <f>'31.12.2024'!J19</f>
        <v>1.97</v>
      </c>
      <c r="K19" s="35">
        <v>2.1800000000000002</v>
      </c>
      <c r="L19" s="35">
        <f>'31.12.2024'!L19</f>
        <v>2.65</v>
      </c>
      <c r="M19" s="44"/>
      <c r="N19" s="44"/>
      <c r="O19" s="44"/>
      <c r="P19" s="44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G19" s="6"/>
      <c r="AH19" s="6"/>
      <c r="AI19" s="6"/>
      <c r="AJ19" s="6"/>
    </row>
    <row r="20" spans="1:36" x14ac:dyDescent="0.25">
      <c r="A20" s="53" t="s">
        <v>68</v>
      </c>
      <c r="B20" s="34">
        <v>27.053999999999998</v>
      </c>
      <c r="C20" s="34">
        <v>8.9260000000000002</v>
      </c>
      <c r="D20" s="34">
        <v>0</v>
      </c>
      <c r="E20" s="34">
        <v>24.202999999999999</v>
      </c>
      <c r="F20" s="34">
        <v>3.0680000000000001</v>
      </c>
      <c r="G20" s="34">
        <v>0</v>
      </c>
      <c r="H20" s="34"/>
      <c r="I20" s="34">
        <v>0.8</v>
      </c>
      <c r="J20" s="35">
        <f>'31.12.2024'!J20</f>
        <v>1.42</v>
      </c>
      <c r="K20" s="35">
        <v>2.1800000000000002</v>
      </c>
      <c r="L20" s="35">
        <f>'31.12.2024'!L20</f>
        <v>3.17</v>
      </c>
      <c r="M20" s="34">
        <v>0.96</v>
      </c>
      <c r="N20" s="34">
        <v>0.96</v>
      </c>
      <c r="O20" s="34">
        <v>1.37</v>
      </c>
      <c r="P20" s="34">
        <v>1.37</v>
      </c>
      <c r="Q20" s="34">
        <v>20.622</v>
      </c>
      <c r="R20" s="34">
        <v>8.1769999999999996</v>
      </c>
      <c r="S20" s="34">
        <v>0</v>
      </c>
      <c r="T20" s="34">
        <v>26.148</v>
      </c>
      <c r="U20" s="34">
        <v>4.976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>
        <f t="shared" si="0"/>
        <v>0</v>
      </c>
      <c r="AD20">
        <f t="shared" si="1"/>
        <v>0</v>
      </c>
      <c r="AE20">
        <f t="shared" si="2"/>
        <v>0</v>
      </c>
      <c r="AF20">
        <f t="shared" si="3"/>
        <v>0</v>
      </c>
      <c r="AG20" s="6">
        <f t="shared" si="4"/>
        <v>0.76225327123530717</v>
      </c>
      <c r="AH20" s="6">
        <f t="shared" si="5"/>
        <v>1.0803619386026526</v>
      </c>
      <c r="AI20" s="6">
        <f t="shared" si="6"/>
        <v>0.9160878332959892</v>
      </c>
      <c r="AJ20" s="6">
        <f t="shared" si="7"/>
        <v>1.621903520208605</v>
      </c>
    </row>
    <row r="21" spans="1:36" x14ac:dyDescent="0.25">
      <c r="A21" s="53" t="s">
        <v>35</v>
      </c>
      <c r="B21" s="34">
        <v>86.745000000000005</v>
      </c>
      <c r="C21" s="34">
        <v>30.204999999999998</v>
      </c>
      <c r="D21" s="34">
        <v>1.0680000000000001</v>
      </c>
      <c r="E21" s="34">
        <v>75.878</v>
      </c>
      <c r="F21" s="34">
        <v>31.818999999999999</v>
      </c>
      <c r="G21" s="34">
        <v>0</v>
      </c>
      <c r="H21" s="34"/>
      <c r="I21" s="34">
        <v>1.1100000000000001</v>
      </c>
      <c r="J21" s="35">
        <f>'31.12.2024'!J21</f>
        <v>2.028</v>
      </c>
      <c r="K21" s="35">
        <v>2.1800000000000002</v>
      </c>
      <c r="L21" s="35">
        <f>'31.12.2024'!L21</f>
        <v>2.484</v>
      </c>
      <c r="M21" s="34">
        <v>1.3320000000000001</v>
      </c>
      <c r="N21" s="34">
        <v>1.3320000000000001</v>
      </c>
      <c r="O21" s="34">
        <v>1.704</v>
      </c>
      <c r="P21" s="34">
        <v>1.704</v>
      </c>
      <c r="Q21" s="34">
        <v>94.081999999999994</v>
      </c>
      <c r="R21" s="34">
        <v>32.622</v>
      </c>
      <c r="S21" s="34">
        <v>1.151</v>
      </c>
      <c r="T21" s="34">
        <v>104.221</v>
      </c>
      <c r="U21" s="34">
        <v>43.646000000000001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>
        <f t="shared" si="0"/>
        <v>0</v>
      </c>
      <c r="AD21">
        <f t="shared" si="1"/>
        <v>0</v>
      </c>
      <c r="AE21">
        <f t="shared" si="2"/>
        <v>0</v>
      </c>
      <c r="AF21">
        <f t="shared" si="3"/>
        <v>0</v>
      </c>
      <c r="AG21" s="6">
        <f t="shared" si="4"/>
        <v>1.0845812438757276</v>
      </c>
      <c r="AH21" s="6">
        <f t="shared" si="5"/>
        <v>1.373533830622842</v>
      </c>
      <c r="AI21" s="6">
        <f t="shared" si="6"/>
        <v>1.080019864260884</v>
      </c>
      <c r="AJ21" s="6">
        <f t="shared" si="7"/>
        <v>1.3716961563845502</v>
      </c>
    </row>
    <row r="22" spans="1:36" x14ac:dyDescent="0.25">
      <c r="A22" s="53" t="s">
        <v>71</v>
      </c>
      <c r="B22" s="34">
        <v>65.808000000000007</v>
      </c>
      <c r="C22" s="34">
        <v>30.744</v>
      </c>
      <c r="D22" s="34">
        <v>0</v>
      </c>
      <c r="E22" s="34">
        <v>62.63</v>
      </c>
      <c r="F22" s="34">
        <v>20.655000000000001</v>
      </c>
      <c r="G22" s="34"/>
      <c r="H22" s="34"/>
      <c r="I22" s="34">
        <v>0.89</v>
      </c>
      <c r="J22" s="35">
        <f>'31.12.2024'!J22</f>
        <v>1.03</v>
      </c>
      <c r="K22" s="35">
        <v>2.1800000000000002</v>
      </c>
      <c r="L22" s="35">
        <f>'31.12.2024'!L22</f>
        <v>1.1200000000000001</v>
      </c>
      <c r="M22" s="34">
        <v>1.0680000000000001</v>
      </c>
      <c r="N22" s="34">
        <v>1.536</v>
      </c>
      <c r="O22" s="34">
        <v>1.0680000000000001</v>
      </c>
      <c r="P22" s="34">
        <v>1.536</v>
      </c>
      <c r="Q22" s="34">
        <v>58.569000000000003</v>
      </c>
      <c r="R22" s="34">
        <v>39.351999999999997</v>
      </c>
      <c r="S22" s="34">
        <v>0</v>
      </c>
      <c r="T22" s="34">
        <v>56.006</v>
      </c>
      <c r="U22" s="34">
        <v>30.353000000000002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>
        <f t="shared" si="0"/>
        <v>0</v>
      </c>
      <c r="AD22">
        <f t="shared" si="1"/>
        <v>0</v>
      </c>
      <c r="AE22">
        <f t="shared" si="2"/>
        <v>0</v>
      </c>
      <c r="AF22">
        <f t="shared" si="3"/>
        <v>0</v>
      </c>
      <c r="AG22" s="6">
        <f t="shared" si="4"/>
        <v>0.88999817651349378</v>
      </c>
      <c r="AH22" s="6">
        <f t="shared" si="5"/>
        <v>0.8942359891425834</v>
      </c>
      <c r="AI22" s="6">
        <f t="shared" si="6"/>
        <v>1.2799895914650012</v>
      </c>
      <c r="AJ22" s="6">
        <f t="shared" si="7"/>
        <v>1.469523117889131</v>
      </c>
    </row>
    <row r="23" spans="1:36" x14ac:dyDescent="0.25">
      <c r="A23" s="53" t="s">
        <v>72</v>
      </c>
      <c r="B23" s="34">
        <v>583.51300000000003</v>
      </c>
      <c r="C23" s="34">
        <v>489.33699999999999</v>
      </c>
      <c r="D23" s="34">
        <v>0</v>
      </c>
      <c r="E23" s="34">
        <v>571.53099999999995</v>
      </c>
      <c r="F23" s="34">
        <v>513.67399999999998</v>
      </c>
      <c r="G23" s="34">
        <v>0</v>
      </c>
      <c r="H23" s="34"/>
      <c r="I23" s="34">
        <v>0.75</v>
      </c>
      <c r="J23" s="35">
        <f>'31.12.2024'!J23</f>
        <v>1.65</v>
      </c>
      <c r="K23" s="35">
        <v>2.1800000000000002</v>
      </c>
      <c r="L23" s="35">
        <f>'31.12.2024'!L23</f>
        <v>1.87</v>
      </c>
      <c r="M23" s="34">
        <v>0.9</v>
      </c>
      <c r="N23" s="34">
        <v>0.9</v>
      </c>
      <c r="O23" s="34">
        <v>1.49</v>
      </c>
      <c r="P23" s="34">
        <v>1.49</v>
      </c>
      <c r="Q23" s="34">
        <v>441.22699999999998</v>
      </c>
      <c r="R23" s="34">
        <v>321.84500000000003</v>
      </c>
      <c r="S23" s="34">
        <v>0</v>
      </c>
      <c r="T23" s="34">
        <v>703.88400000000001</v>
      </c>
      <c r="U23" s="34">
        <v>570.30499999999995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>
        <f t="shared" si="0"/>
        <v>0</v>
      </c>
      <c r="AD23">
        <f t="shared" si="1"/>
        <v>0</v>
      </c>
      <c r="AE23">
        <f t="shared" si="2"/>
        <v>0</v>
      </c>
      <c r="AF23">
        <f t="shared" si="3"/>
        <v>0</v>
      </c>
      <c r="AG23" s="6">
        <f t="shared" si="4"/>
        <v>0.75615624673314896</v>
      </c>
      <c r="AH23" s="6">
        <f t="shared" si="5"/>
        <v>1.2315762399589876</v>
      </c>
      <c r="AI23" s="6">
        <f t="shared" si="6"/>
        <v>0.65771646125267458</v>
      </c>
      <c r="AJ23" s="6">
        <f t="shared" si="7"/>
        <v>1.1102469659745284</v>
      </c>
    </row>
    <row r="24" spans="1:36" x14ac:dyDescent="0.25">
      <c r="A24" s="53" t="s">
        <v>79</v>
      </c>
      <c r="B24" s="34">
        <v>34.863</v>
      </c>
      <c r="C24" s="34">
        <v>12.739000000000001</v>
      </c>
      <c r="D24" s="34">
        <v>0</v>
      </c>
      <c r="E24" s="34">
        <v>41.622</v>
      </c>
      <c r="F24" s="34">
        <v>103.999</v>
      </c>
      <c r="G24" s="34">
        <v>0</v>
      </c>
      <c r="H24" s="34"/>
      <c r="I24" s="34">
        <v>0.95</v>
      </c>
      <c r="J24" s="35">
        <f>'31.12.2024'!J24</f>
        <v>1.01</v>
      </c>
      <c r="K24" s="35">
        <v>2.1800000000000002</v>
      </c>
      <c r="L24" s="35">
        <f>'31.12.2024'!L24</f>
        <v>2.17</v>
      </c>
      <c r="M24" s="34">
        <v>1.1399999999999999</v>
      </c>
      <c r="N24" s="34">
        <v>1.26</v>
      </c>
      <c r="O24" s="34">
        <v>1.44</v>
      </c>
      <c r="P24" s="34">
        <v>1.62</v>
      </c>
      <c r="Q24" s="34">
        <v>33.119</v>
      </c>
      <c r="R24" s="34">
        <v>13.375999999999999</v>
      </c>
      <c r="S24" s="34">
        <v>0</v>
      </c>
      <c r="T24" s="34">
        <v>49.945999999999998</v>
      </c>
      <c r="U24" s="34">
        <v>151.82400000000001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>
        <f t="shared" si="0"/>
        <v>0</v>
      </c>
      <c r="AD24">
        <f t="shared" si="1"/>
        <v>0</v>
      </c>
      <c r="AE24">
        <f t="shared" si="2"/>
        <v>0</v>
      </c>
      <c r="AF24">
        <f t="shared" si="3"/>
        <v>0</v>
      </c>
      <c r="AG24" s="6">
        <f>(Q24+W24)/B24</f>
        <v>0.94997561885093085</v>
      </c>
      <c r="AH24" s="6">
        <f>(T24+Z24)/E24</f>
        <v>1.199990389697756</v>
      </c>
      <c r="AI24" s="6">
        <f>(R24+X24)/C24</f>
        <v>1.0500039249548629</v>
      </c>
      <c r="AJ24" s="6">
        <f>(U24+V24+AA24+AB24)/(F24+G24)</f>
        <v>1.4598601909633748</v>
      </c>
    </row>
    <row r="25" spans="1:36" x14ac:dyDescent="0.25">
      <c r="A25" s="53" t="s">
        <v>83</v>
      </c>
      <c r="B25" s="34">
        <v>86.088999999999999</v>
      </c>
      <c r="C25" s="34">
        <v>29.715</v>
      </c>
      <c r="D25" s="34">
        <v>1.278</v>
      </c>
      <c r="E25" s="34">
        <v>83.031999999999996</v>
      </c>
      <c r="F25" s="34">
        <v>161.767</v>
      </c>
      <c r="G25" s="34">
        <v>6.4000000000000001E-2</v>
      </c>
      <c r="H25" s="34"/>
      <c r="I25" s="34">
        <v>0.62</v>
      </c>
      <c r="J25" s="35">
        <f>'31.12.2024'!J25</f>
        <v>1.74</v>
      </c>
      <c r="K25" s="35">
        <v>2.1800000000000002</v>
      </c>
      <c r="L25" s="35">
        <f>'31.12.2024'!L25</f>
        <v>2.62</v>
      </c>
      <c r="M25" s="34"/>
      <c r="N25" s="34"/>
      <c r="O25" s="34"/>
      <c r="P25" s="34"/>
      <c r="Q25" s="34">
        <v>53.636000000000003</v>
      </c>
      <c r="R25" s="34">
        <v>26.614999999999998</v>
      </c>
      <c r="S25" s="34">
        <v>1.1499999999999999</v>
      </c>
      <c r="T25" s="34">
        <v>100.179</v>
      </c>
      <c r="U25" s="34">
        <v>239.465</v>
      </c>
      <c r="V25" s="34">
        <v>8.7999999999999995E-2</v>
      </c>
      <c r="W25" s="34"/>
      <c r="X25" s="34"/>
      <c r="Y25" s="34"/>
      <c r="Z25" s="34"/>
      <c r="AA25" s="34"/>
      <c r="AB25" s="34"/>
      <c r="AC25">
        <f t="shared" si="0"/>
        <v>0</v>
      </c>
      <c r="AD25">
        <f t="shared" si="1"/>
        <v>0</v>
      </c>
      <c r="AE25">
        <f t="shared" si="2"/>
        <v>0</v>
      </c>
      <c r="AF25">
        <f t="shared" si="3"/>
        <v>0</v>
      </c>
      <c r="AG25" s="6">
        <f t="shared" ref="AG25:AG40" si="17">(Q25+W25)/B25</f>
        <v>0.62302965535666577</v>
      </c>
      <c r="AH25" s="6">
        <f t="shared" ref="AH25:AH40" si="18">(T25+Z25)/E25</f>
        <v>1.2065107428461317</v>
      </c>
      <c r="AI25" s="6">
        <f t="shared" ref="AI25:AI40" si="19">(R25+X25)/C25</f>
        <v>0.89567558472152109</v>
      </c>
      <c r="AJ25" s="6">
        <f t="shared" ref="AJ25:AJ40" si="20">(U25+V25+AA25+AB25)/(F25+G25)</f>
        <v>1.4802664508036163</v>
      </c>
    </row>
    <row r="26" spans="1:36" x14ac:dyDescent="0.25">
      <c r="A26" s="53" t="s">
        <v>62</v>
      </c>
      <c r="B26" s="34">
        <v>202.804</v>
      </c>
      <c r="C26" s="34">
        <v>88.013999999999996</v>
      </c>
      <c r="D26" s="34">
        <v>0</v>
      </c>
      <c r="E26" s="34">
        <v>201.33500000000001</v>
      </c>
      <c r="F26" s="34">
        <v>364.75099999999998</v>
      </c>
      <c r="G26" s="34">
        <v>0</v>
      </c>
      <c r="H26" s="34"/>
      <c r="I26" s="34">
        <v>0.76400000000000001</v>
      </c>
      <c r="J26" s="35">
        <f>'31.12.2024'!J26</f>
        <v>1.3468</v>
      </c>
      <c r="K26" s="35">
        <v>2.1800000000000002</v>
      </c>
      <c r="L26" s="35">
        <f>'31.12.2024'!L26</f>
        <v>2.3096000000000001</v>
      </c>
      <c r="M26" s="34">
        <v>0.91700000000000004</v>
      </c>
      <c r="N26" s="34">
        <v>0.91700000000000004</v>
      </c>
      <c r="O26" s="34">
        <v>0.77400000000000002</v>
      </c>
      <c r="P26" s="34">
        <v>0.77400000000000002</v>
      </c>
      <c r="Q26" s="34">
        <v>154.94200000000001</v>
      </c>
      <c r="R26" s="34">
        <v>67.242999999999995</v>
      </c>
      <c r="S26" s="34">
        <v>0</v>
      </c>
      <c r="T26" s="34">
        <v>129.86099999999999</v>
      </c>
      <c r="U26" s="34">
        <v>235.26400000000001</v>
      </c>
      <c r="V26" s="34">
        <v>0</v>
      </c>
      <c r="W26" s="34"/>
      <c r="X26" s="34"/>
      <c r="Y26" s="34"/>
      <c r="Z26" s="34"/>
      <c r="AA26" s="34"/>
      <c r="AB26" s="34"/>
      <c r="AC26">
        <f t="shared" si="0"/>
        <v>0</v>
      </c>
      <c r="AD26">
        <f t="shared" si="1"/>
        <v>0</v>
      </c>
      <c r="AE26">
        <f t="shared" si="2"/>
        <v>0</v>
      </c>
      <c r="AF26">
        <f t="shared" si="3"/>
        <v>0</v>
      </c>
      <c r="AG26" s="6">
        <f t="shared" si="17"/>
        <v>0.76399873769748139</v>
      </c>
      <c r="AH26" s="6">
        <f t="shared" si="18"/>
        <v>0.64499962748652739</v>
      </c>
      <c r="AI26" s="6">
        <f t="shared" si="19"/>
        <v>0.76400345399595515</v>
      </c>
      <c r="AJ26" s="6">
        <f t="shared" si="20"/>
        <v>0.64499891706945289</v>
      </c>
    </row>
    <row r="27" spans="1:36" x14ac:dyDescent="0.25">
      <c r="A27" s="53" t="s">
        <v>80</v>
      </c>
      <c r="B27" s="34"/>
      <c r="C27" s="34"/>
      <c r="D27" s="34"/>
      <c r="E27" s="34"/>
      <c r="F27" s="34"/>
      <c r="G27" s="34"/>
      <c r="H27" s="34"/>
      <c r="I27" s="34"/>
      <c r="J27" s="35">
        <f>'31.12.2024'!J27</f>
        <v>1.24</v>
      </c>
      <c r="K27" s="35">
        <v>2.1800000000000002</v>
      </c>
      <c r="L27" s="35">
        <f>'31.12.2024'!L27</f>
        <v>1.9410000000000001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G27" s="6"/>
      <c r="AH27" s="6"/>
      <c r="AI27" s="6"/>
      <c r="AJ27" s="6"/>
    </row>
    <row r="28" spans="1:36" x14ac:dyDescent="0.25">
      <c r="A28" s="57" t="s">
        <v>75</v>
      </c>
      <c r="B28" s="34"/>
      <c r="C28" s="34"/>
      <c r="D28" s="34"/>
      <c r="E28" s="34"/>
      <c r="F28" s="34"/>
      <c r="G28" s="34"/>
      <c r="H28" s="34"/>
      <c r="I28" s="34"/>
      <c r="J28" s="35">
        <f>'31.12.2024'!J28</f>
        <v>1.6</v>
      </c>
      <c r="K28" s="35">
        <v>2.1800000000000002</v>
      </c>
      <c r="L28" s="35">
        <f>'31.12.2024'!L28</f>
        <v>1.45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G28" s="6"/>
      <c r="AH28" s="6"/>
      <c r="AI28" s="6"/>
      <c r="AJ28" s="6"/>
    </row>
    <row r="29" spans="1:36" x14ac:dyDescent="0.25">
      <c r="A29" s="53" t="s">
        <v>38</v>
      </c>
      <c r="B29" s="34">
        <v>82.738</v>
      </c>
      <c r="C29" s="34">
        <v>47.920999999999999</v>
      </c>
      <c r="D29" s="34">
        <v>0</v>
      </c>
      <c r="E29" s="34">
        <v>78.588999999999999</v>
      </c>
      <c r="F29" s="34">
        <v>75.173000000000002</v>
      </c>
      <c r="G29" s="34">
        <v>0</v>
      </c>
      <c r="H29" s="34"/>
      <c r="I29" s="34">
        <v>0.71</v>
      </c>
      <c r="J29" s="35">
        <f>'31.12.2024'!J29</f>
        <v>1.71</v>
      </c>
      <c r="K29" s="35">
        <v>2.1800000000000002</v>
      </c>
      <c r="L29" s="35">
        <f>'31.12.2024'!L29</f>
        <v>1.93</v>
      </c>
      <c r="M29" s="34">
        <v>0.85</v>
      </c>
      <c r="N29" s="34">
        <v>0.85</v>
      </c>
      <c r="O29" s="34">
        <v>1.1299999999999999</v>
      </c>
      <c r="P29" s="34">
        <v>1.1299999999999999</v>
      </c>
      <c r="Q29" s="34">
        <v>60.081000000000003</v>
      </c>
      <c r="R29" s="34">
        <v>34.343000000000004</v>
      </c>
      <c r="S29" s="34">
        <v>0</v>
      </c>
      <c r="T29" s="34">
        <v>71.887</v>
      </c>
      <c r="U29" s="34">
        <v>70.387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>
        <f t="shared" si="0"/>
        <v>0</v>
      </c>
      <c r="AD29">
        <f t="shared" si="1"/>
        <v>0</v>
      </c>
      <c r="AE29">
        <f t="shared" si="2"/>
        <v>0</v>
      </c>
      <c r="AF29">
        <f t="shared" si="3"/>
        <v>0</v>
      </c>
      <c r="AG29" s="6">
        <f t="shared" si="17"/>
        <v>0.72615968478812642</v>
      </c>
      <c r="AH29" s="6">
        <f t="shared" si="18"/>
        <v>0.91472088969194165</v>
      </c>
      <c r="AI29" s="6">
        <f t="shared" si="19"/>
        <v>0.71665866739007955</v>
      </c>
      <c r="AJ29" s="6">
        <f t="shared" si="20"/>
        <v>0.93633352400462933</v>
      </c>
    </row>
    <row r="30" spans="1:36" x14ac:dyDescent="0.25">
      <c r="A30" s="53" t="s">
        <v>39</v>
      </c>
      <c r="B30" s="34">
        <v>64.039000000000001</v>
      </c>
      <c r="C30" s="34">
        <v>43.48</v>
      </c>
      <c r="D30" s="34"/>
      <c r="E30" s="34">
        <v>50.304000000000002</v>
      </c>
      <c r="F30" s="34">
        <v>116.218</v>
      </c>
      <c r="G30" s="34"/>
      <c r="H30" s="34"/>
      <c r="I30" s="34">
        <v>1.1399999999999999</v>
      </c>
      <c r="J30" s="35">
        <f>'31.12.2024'!J30</f>
        <v>1.827</v>
      </c>
      <c r="K30" s="35">
        <v>2.1800000000000002</v>
      </c>
      <c r="L30" s="35">
        <f>'31.12.2024'!L30</f>
        <v>2.8639999999999999</v>
      </c>
      <c r="M30" s="34">
        <v>1.3680000000000001</v>
      </c>
      <c r="N30" s="34">
        <v>1.548</v>
      </c>
      <c r="O30" s="34">
        <v>1.3680000000000001</v>
      </c>
      <c r="P30" s="34">
        <v>2.4</v>
      </c>
      <c r="Q30" s="34">
        <v>72.759</v>
      </c>
      <c r="R30" s="34">
        <v>56.183</v>
      </c>
      <c r="S30" s="34"/>
      <c r="T30" s="34">
        <v>57.56</v>
      </c>
      <c r="U30" s="34">
        <v>232.012</v>
      </c>
      <c r="V30" s="34"/>
      <c r="W30" s="34"/>
      <c r="X30" s="34"/>
      <c r="Y30" s="34"/>
      <c r="Z30" s="34"/>
      <c r="AA30" s="34"/>
      <c r="AB30" s="34"/>
      <c r="AC30">
        <v>0</v>
      </c>
      <c r="AD30">
        <v>0</v>
      </c>
      <c r="AE30">
        <v>0</v>
      </c>
      <c r="AF30">
        <v>0</v>
      </c>
      <c r="AG30" s="6">
        <f t="shared" si="17"/>
        <v>1.1361670232202252</v>
      </c>
      <c r="AH30" s="6">
        <f t="shared" si="18"/>
        <v>1.1442430025445292</v>
      </c>
      <c r="AI30" s="6">
        <f t="shared" si="19"/>
        <v>1.2921573137074518</v>
      </c>
      <c r="AJ30" s="6">
        <f t="shared" si="20"/>
        <v>1.9963516839043864</v>
      </c>
    </row>
    <row r="31" spans="1:36" x14ac:dyDescent="0.25">
      <c r="A31" s="53" t="s">
        <v>73</v>
      </c>
      <c r="B31" s="34">
        <v>279.01499999999999</v>
      </c>
      <c r="C31" s="34">
        <v>35.755000000000003</v>
      </c>
      <c r="D31" s="34">
        <v>0</v>
      </c>
      <c r="E31" s="34">
        <v>278.822</v>
      </c>
      <c r="F31" s="34">
        <v>89.075999999999993</v>
      </c>
      <c r="G31" s="34">
        <v>0</v>
      </c>
      <c r="H31" s="34">
        <v>331.53100000000001</v>
      </c>
      <c r="I31" s="34">
        <v>0.77</v>
      </c>
      <c r="J31" s="35">
        <f>'31.12.2024'!J31</f>
        <v>1.5740000000000001</v>
      </c>
      <c r="K31" s="35">
        <v>2.1800000000000002</v>
      </c>
      <c r="L31" s="35">
        <f>'31.12.2024'!L31</f>
        <v>2.1309999999999998</v>
      </c>
      <c r="M31" s="34">
        <v>0.92400000000000004</v>
      </c>
      <c r="N31" s="34">
        <v>1.0680000000000001</v>
      </c>
      <c r="O31" s="34">
        <v>0.70799999999999996</v>
      </c>
      <c r="P31" s="34">
        <v>0.9</v>
      </c>
      <c r="Q31" s="34">
        <v>212.327</v>
      </c>
      <c r="R31" s="34">
        <v>31.821999999999999</v>
      </c>
      <c r="S31" s="34">
        <v>0</v>
      </c>
      <c r="T31" s="34">
        <v>162.58099999999999</v>
      </c>
      <c r="U31" s="34">
        <v>76.38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>
        <f t="shared" si="0"/>
        <v>0</v>
      </c>
      <c r="AD31">
        <f t="shared" si="1"/>
        <v>0</v>
      </c>
      <c r="AE31">
        <f t="shared" si="2"/>
        <v>0</v>
      </c>
      <c r="AF31">
        <f t="shared" si="3"/>
        <v>0</v>
      </c>
      <c r="AG31" s="6">
        <f t="shared" si="17"/>
        <v>0.76098776051466765</v>
      </c>
      <c r="AH31" s="6">
        <f t="shared" si="18"/>
        <v>0.58309961193879967</v>
      </c>
      <c r="AI31" s="6">
        <f t="shared" si="19"/>
        <v>0.89000139840581727</v>
      </c>
      <c r="AJ31" s="6">
        <f t="shared" si="20"/>
        <v>0.85747002559612018</v>
      </c>
    </row>
    <row r="32" spans="1:36" x14ac:dyDescent="0.25">
      <c r="A32" s="53" t="s">
        <v>63</v>
      </c>
      <c r="B32" s="34">
        <v>85.986000000000004</v>
      </c>
      <c r="C32" s="34">
        <v>22.3</v>
      </c>
      <c r="D32" s="34">
        <v>0</v>
      </c>
      <c r="E32" s="34">
        <v>74.53</v>
      </c>
      <c r="F32" s="34">
        <v>21.016999999999999</v>
      </c>
      <c r="G32" s="34">
        <v>0</v>
      </c>
      <c r="H32" s="34">
        <v>87.019000000000005</v>
      </c>
      <c r="I32" s="34">
        <v>0.89</v>
      </c>
      <c r="J32" s="35">
        <f>'31.12.2024'!J32</f>
        <v>1.94</v>
      </c>
      <c r="K32" s="35">
        <v>2.1800000000000002</v>
      </c>
      <c r="L32" s="35">
        <f>'31.12.2024'!L32</f>
        <v>2.81</v>
      </c>
      <c r="M32" s="34">
        <v>1.0680000000000001</v>
      </c>
      <c r="N32" s="34">
        <v>2.028</v>
      </c>
      <c r="O32" s="34">
        <v>1.5840000000000001</v>
      </c>
      <c r="P32" s="34">
        <v>3.036</v>
      </c>
      <c r="Q32" s="34">
        <v>78.753</v>
      </c>
      <c r="R32" s="34">
        <v>34.359000000000002</v>
      </c>
      <c r="S32" s="34"/>
      <c r="T32" s="34">
        <v>101.633</v>
      </c>
      <c r="U32" s="34">
        <v>48.17</v>
      </c>
      <c r="V32" s="34"/>
      <c r="W32" s="34"/>
      <c r="X32" s="34"/>
      <c r="Y32" s="34"/>
      <c r="Z32" s="34"/>
      <c r="AA32" s="34"/>
      <c r="AB32" s="34"/>
      <c r="AC32">
        <f t="shared" si="0"/>
        <v>0</v>
      </c>
      <c r="AD32">
        <f t="shared" si="1"/>
        <v>0</v>
      </c>
      <c r="AE32">
        <f t="shared" si="2"/>
        <v>0</v>
      </c>
      <c r="AF32">
        <f t="shared" si="3"/>
        <v>0</v>
      </c>
      <c r="AG32" s="6">
        <f t="shared" si="17"/>
        <v>0.91588165515316444</v>
      </c>
      <c r="AH32" s="6">
        <f t="shared" si="18"/>
        <v>1.3636522205823158</v>
      </c>
      <c r="AI32" s="6">
        <f t="shared" si="19"/>
        <v>1.540762331838565</v>
      </c>
      <c r="AJ32" s="6">
        <f t="shared" si="20"/>
        <v>2.2919541323690349</v>
      </c>
    </row>
    <row r="33" spans="1:36" x14ac:dyDescent="0.25">
      <c r="A33" s="53" t="s">
        <v>40</v>
      </c>
      <c r="B33" s="34">
        <v>6860</v>
      </c>
      <c r="C33" s="34">
        <v>2735</v>
      </c>
      <c r="D33" s="34">
        <v>0</v>
      </c>
      <c r="E33" s="34">
        <v>6832</v>
      </c>
      <c r="F33" s="34">
        <v>5116</v>
      </c>
      <c r="G33" s="34">
        <v>0</v>
      </c>
      <c r="H33" s="34">
        <v>10903</v>
      </c>
      <c r="I33" s="34">
        <v>0.95</v>
      </c>
      <c r="J33" s="35">
        <f>'31.12.2024'!J33</f>
        <v>1.1859999999999999</v>
      </c>
      <c r="K33" s="35">
        <v>2.1800000000000002</v>
      </c>
      <c r="L33" s="35">
        <f>'31.12.2024'!L33</f>
        <v>1.1040000000000001</v>
      </c>
      <c r="M33" s="34">
        <v>1.1399999999999999</v>
      </c>
      <c r="N33" s="34">
        <v>2.78</v>
      </c>
      <c r="O33" s="34">
        <v>0.94</v>
      </c>
      <c r="P33" s="34">
        <v>2.06</v>
      </c>
      <c r="Q33" s="34">
        <v>6517</v>
      </c>
      <c r="R33" s="34">
        <v>5806</v>
      </c>
      <c r="S33" s="34">
        <v>0</v>
      </c>
      <c r="T33" s="34">
        <v>5329</v>
      </c>
      <c r="U33" s="34">
        <v>7493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>
        <f t="shared" si="0"/>
        <v>0</v>
      </c>
      <c r="AD33">
        <f t="shared" si="1"/>
        <v>0</v>
      </c>
      <c r="AE33">
        <f t="shared" si="2"/>
        <v>0</v>
      </c>
      <c r="AF33">
        <f t="shared" si="3"/>
        <v>0</v>
      </c>
      <c r="AG33" s="6">
        <f t="shared" si="17"/>
        <v>0.95</v>
      </c>
      <c r="AH33" s="6">
        <f t="shared" si="18"/>
        <v>0.78000585480093676</v>
      </c>
      <c r="AI33" s="6">
        <f t="shared" si="19"/>
        <v>2.122851919561243</v>
      </c>
      <c r="AJ33" s="6">
        <f t="shared" si="20"/>
        <v>1.4646207974980454</v>
      </c>
    </row>
    <row r="34" spans="1:36" x14ac:dyDescent="0.25">
      <c r="A34" s="53" t="s">
        <v>41</v>
      </c>
      <c r="B34" s="34">
        <v>63.982999999999997</v>
      </c>
      <c r="C34" s="34">
        <v>39.924999999999997</v>
      </c>
      <c r="D34" s="34">
        <v>0</v>
      </c>
      <c r="E34" s="34">
        <v>56.715000000000003</v>
      </c>
      <c r="F34" s="34">
        <v>39.075000000000003</v>
      </c>
      <c r="G34" s="34">
        <v>0</v>
      </c>
      <c r="H34" s="34"/>
      <c r="I34" s="34">
        <v>0.89</v>
      </c>
      <c r="J34" s="35">
        <f>'31.12.2024'!J34</f>
        <v>2.16</v>
      </c>
      <c r="K34" s="35">
        <v>2.1800000000000002</v>
      </c>
      <c r="L34" s="35">
        <f>'31.12.2024'!L34</f>
        <v>3.48</v>
      </c>
      <c r="M34" s="34">
        <v>1.07</v>
      </c>
      <c r="N34" s="34">
        <v>1.26</v>
      </c>
      <c r="O34" s="34">
        <v>1.35</v>
      </c>
      <c r="P34" s="34">
        <v>1.59</v>
      </c>
      <c r="Q34" s="34">
        <v>57.072000000000003</v>
      </c>
      <c r="R34" s="34">
        <v>41.920999999999999</v>
      </c>
      <c r="S34" s="34">
        <v>0</v>
      </c>
      <c r="T34" s="34">
        <v>63.807000000000002</v>
      </c>
      <c r="U34" s="34">
        <v>51.774999999999999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>
        <f t="shared" si="0"/>
        <v>0</v>
      </c>
      <c r="AD34">
        <f t="shared" si="1"/>
        <v>0</v>
      </c>
      <c r="AE34">
        <f t="shared" si="2"/>
        <v>0</v>
      </c>
      <c r="AF34">
        <f t="shared" si="3"/>
        <v>0</v>
      </c>
      <c r="AG34" s="6">
        <f t="shared" si="17"/>
        <v>0.89198693402935159</v>
      </c>
      <c r="AH34" s="6">
        <f t="shared" si="18"/>
        <v>1.125046284051838</v>
      </c>
      <c r="AI34" s="6">
        <f t="shared" si="19"/>
        <v>1.0499937382592361</v>
      </c>
      <c r="AJ34" s="6">
        <f t="shared" si="20"/>
        <v>1.3250159948816378</v>
      </c>
    </row>
    <row r="35" spans="1:36" x14ac:dyDescent="0.25">
      <c r="A35" s="53" t="s">
        <v>64</v>
      </c>
      <c r="B35" s="35">
        <v>1423.1279999999999</v>
      </c>
      <c r="C35" s="34">
        <v>744.68799999999999</v>
      </c>
      <c r="D35" s="34">
        <v>0</v>
      </c>
      <c r="E35" s="34">
        <v>1425.3440000000001</v>
      </c>
      <c r="F35" s="34">
        <v>959.87400000000002</v>
      </c>
      <c r="G35" s="34">
        <v>0</v>
      </c>
      <c r="H35" s="34">
        <v>1802.748</v>
      </c>
      <c r="I35" s="34">
        <v>0.57999999999999996</v>
      </c>
      <c r="J35" s="35">
        <f>'31.12.2024'!J35</f>
        <v>1.65</v>
      </c>
      <c r="K35" s="35">
        <v>2.1800000000000002</v>
      </c>
      <c r="L35" s="35">
        <f>'31.12.2024'!L35</f>
        <v>1.82</v>
      </c>
      <c r="M35" s="34">
        <v>0.69599999999999995</v>
      </c>
      <c r="N35" s="34">
        <v>0.69599999999999995</v>
      </c>
      <c r="O35" s="34">
        <v>1.2</v>
      </c>
      <c r="P35" s="34">
        <v>1.2</v>
      </c>
      <c r="Q35" s="34">
        <v>826.00599999999997</v>
      </c>
      <c r="R35" s="34">
        <v>432.24200000000002</v>
      </c>
      <c r="S35" s="34">
        <v>0</v>
      </c>
      <c r="T35" s="34">
        <v>1425.355</v>
      </c>
      <c r="U35" s="34">
        <v>1272.337</v>
      </c>
      <c r="V35" s="34"/>
      <c r="W35" s="34"/>
      <c r="X35" s="34"/>
      <c r="Y35" s="34"/>
      <c r="Z35" s="34"/>
      <c r="AA35" s="34"/>
      <c r="AB35" s="34"/>
      <c r="AC35">
        <f t="shared" si="0"/>
        <v>0</v>
      </c>
      <c r="AD35">
        <f t="shared" si="1"/>
        <v>0</v>
      </c>
      <c r="AE35">
        <f t="shared" si="2"/>
        <v>0</v>
      </c>
      <c r="AF35">
        <f t="shared" si="3"/>
        <v>0</v>
      </c>
      <c r="AG35" s="6">
        <f t="shared" si="17"/>
        <v>0.58041581642691309</v>
      </c>
      <c r="AH35" s="6">
        <f t="shared" si="18"/>
        <v>1.0000077174352295</v>
      </c>
      <c r="AI35" s="6">
        <f t="shared" si="19"/>
        <v>0.58043368497948133</v>
      </c>
      <c r="AJ35" s="6">
        <f t="shared" si="20"/>
        <v>1.3255250168251249</v>
      </c>
    </row>
    <row r="36" spans="1:36" x14ac:dyDescent="0.25">
      <c r="A36" s="53" t="s">
        <v>42</v>
      </c>
      <c r="B36" s="34">
        <v>69.224000000000004</v>
      </c>
      <c r="C36" s="34">
        <v>16.905999999999999</v>
      </c>
      <c r="D36" s="34">
        <v>3.0870000000000002</v>
      </c>
      <c r="E36" s="34">
        <v>75.018000000000001</v>
      </c>
      <c r="F36" s="34">
        <v>16.988</v>
      </c>
      <c r="G36" s="34">
        <v>17.923999999999999</v>
      </c>
      <c r="H36" s="34"/>
      <c r="I36" s="34">
        <v>0.80400000000000005</v>
      </c>
      <c r="J36" s="35">
        <f>'31.12.2024'!J36</f>
        <v>1.01</v>
      </c>
      <c r="K36" s="35">
        <v>2.1800000000000002</v>
      </c>
      <c r="L36" s="35">
        <f>'31.12.2024'!L36</f>
        <v>1.8520000000000001</v>
      </c>
      <c r="M36" s="34">
        <v>0.96499999999999997</v>
      </c>
      <c r="N36" s="34">
        <v>1.1559999999999999</v>
      </c>
      <c r="O36" s="34">
        <v>1.0840000000000001</v>
      </c>
      <c r="P36" s="34">
        <v>1.262</v>
      </c>
      <c r="Q36" s="34">
        <v>55.219000000000001</v>
      </c>
      <c r="R36" s="34">
        <v>16.114000000000001</v>
      </c>
      <c r="S36" s="34">
        <v>2.863</v>
      </c>
      <c r="T36" s="34">
        <v>67.652000000000001</v>
      </c>
      <c r="U36" s="34">
        <v>17.904</v>
      </c>
      <c r="V36" s="34">
        <v>18.876999999999999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>
        <f t="shared" si="0"/>
        <v>0</v>
      </c>
      <c r="AD36">
        <f t="shared" si="1"/>
        <v>0</v>
      </c>
      <c r="AE36">
        <f t="shared" si="2"/>
        <v>0</v>
      </c>
      <c r="AF36">
        <f t="shared" si="3"/>
        <v>0</v>
      </c>
      <c r="AG36" s="6">
        <f t="shared" si="17"/>
        <v>0.79768577372009708</v>
      </c>
      <c r="AH36" s="6">
        <f t="shared" si="18"/>
        <v>0.90181023221093604</v>
      </c>
      <c r="AI36" s="6">
        <f t="shared" si="19"/>
        <v>0.95315272684254126</v>
      </c>
      <c r="AJ36" s="6">
        <f t="shared" si="20"/>
        <v>1.0535346012832263</v>
      </c>
    </row>
    <row r="37" spans="1:36" x14ac:dyDescent="0.25">
      <c r="A37" s="53" t="s">
        <v>43</v>
      </c>
      <c r="B37" s="34">
        <v>122.01300000000001</v>
      </c>
      <c r="C37" s="34">
        <v>34.591000000000001</v>
      </c>
      <c r="D37" s="34">
        <v>0</v>
      </c>
      <c r="E37" s="34">
        <v>118.628</v>
      </c>
      <c r="F37" s="34">
        <v>52.676000000000002</v>
      </c>
      <c r="G37" s="34">
        <v>0</v>
      </c>
      <c r="H37" s="34"/>
      <c r="I37" s="34">
        <v>1.01</v>
      </c>
      <c r="J37" s="35">
        <f>'31.12.2024'!J37</f>
        <v>0.82099999999999995</v>
      </c>
      <c r="K37" s="35">
        <v>2.1800000000000002</v>
      </c>
      <c r="L37" s="35">
        <f>'31.12.2024'!L37</f>
        <v>1.262</v>
      </c>
      <c r="M37" s="34">
        <v>1.21</v>
      </c>
      <c r="N37" s="34">
        <v>1.21</v>
      </c>
      <c r="O37" s="34">
        <v>1.42</v>
      </c>
      <c r="P37" s="34">
        <v>1.42</v>
      </c>
      <c r="Q37" s="34">
        <v>122.947</v>
      </c>
      <c r="R37" s="34">
        <v>34.886000000000003</v>
      </c>
      <c r="S37" s="34">
        <v>0</v>
      </c>
      <c r="T37" s="34">
        <v>139.62799999999999</v>
      </c>
      <c r="U37" s="34">
        <v>61.500999999999998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/>
      <c r="AC37">
        <f t="shared" si="0"/>
        <v>0</v>
      </c>
      <c r="AD37">
        <f t="shared" si="1"/>
        <v>0</v>
      </c>
      <c r="AE37">
        <f t="shared" si="2"/>
        <v>0</v>
      </c>
      <c r="AF37">
        <f t="shared" si="3"/>
        <v>0</v>
      </c>
      <c r="AG37" s="6">
        <f t="shared" si="17"/>
        <v>1.0076549220165065</v>
      </c>
      <c r="AH37" s="6">
        <f t="shared" si="18"/>
        <v>1.1770239741039215</v>
      </c>
      <c r="AI37" s="6">
        <f t="shared" si="19"/>
        <v>1.0085282298863867</v>
      </c>
      <c r="AJ37" s="6">
        <f t="shared" si="20"/>
        <v>1.1675336016402156</v>
      </c>
    </row>
    <row r="38" spans="1:36" x14ac:dyDescent="0.25">
      <c r="A38" s="53" t="s">
        <v>84</v>
      </c>
      <c r="B38" s="34">
        <v>25.544</v>
      </c>
      <c r="C38" s="34">
        <v>8.86</v>
      </c>
      <c r="D38" s="34">
        <v>0</v>
      </c>
      <c r="E38" s="34">
        <v>24.933</v>
      </c>
      <c r="F38" s="34">
        <v>10.736000000000001</v>
      </c>
      <c r="G38" s="34">
        <v>0</v>
      </c>
      <c r="H38" s="34"/>
      <c r="I38" s="34">
        <v>0.77</v>
      </c>
      <c r="J38" s="35">
        <f>'31.12.2024'!J38</f>
        <v>1.95</v>
      </c>
      <c r="K38" s="35">
        <v>2.1800000000000002</v>
      </c>
      <c r="L38" s="35">
        <f>'31.12.2024'!L38</f>
        <v>1.91</v>
      </c>
      <c r="M38" s="34">
        <v>0.92</v>
      </c>
      <c r="N38" s="34">
        <v>0.92</v>
      </c>
      <c r="O38" s="34">
        <v>1.1399999999999999</v>
      </c>
      <c r="P38" s="34">
        <v>1.1399999999999999</v>
      </c>
      <c r="Q38" s="34">
        <v>19.747</v>
      </c>
      <c r="R38" s="34">
        <v>6.851</v>
      </c>
      <c r="S38" s="34">
        <v>0</v>
      </c>
      <c r="T38" s="34">
        <v>23.736000000000001</v>
      </c>
      <c r="U38" s="34">
        <v>10.506</v>
      </c>
      <c r="V38" s="34">
        <v>0</v>
      </c>
      <c r="W38" s="34"/>
      <c r="X38" s="34"/>
      <c r="Y38" s="34"/>
      <c r="Z38" s="34"/>
      <c r="AA38" s="34"/>
      <c r="AB38" s="34"/>
      <c r="AC38">
        <f t="shared" ref="AC38" si="21">W38/B38</f>
        <v>0</v>
      </c>
      <c r="AD38">
        <f t="shared" ref="AD38" si="22">Z38/E38</f>
        <v>0</v>
      </c>
      <c r="AE38">
        <f t="shared" ref="AE38" si="23">(X38+Y38)/(C38+D38)</f>
        <v>0</v>
      </c>
      <c r="AF38">
        <f t="shared" ref="AF38" si="24">(AA38+AB38)/(F38+G38)</f>
        <v>0</v>
      </c>
      <c r="AG38" s="6">
        <f t="shared" ref="AG38" si="25">(Q38+W38)/B38</f>
        <v>0.7730582524271844</v>
      </c>
      <c r="AH38" s="6">
        <f t="shared" ref="AH38" si="26">(T38+Z38)/E38</f>
        <v>0.9519913367825773</v>
      </c>
      <c r="AI38" s="6">
        <f t="shared" ref="AI38" si="27">(R38+X38)/C38</f>
        <v>0.77325056433408579</v>
      </c>
      <c r="AJ38" s="6">
        <f t="shared" ref="AJ38" si="28">(U38+V38+AA38+AB38)/(F38+G38)</f>
        <v>0.97857675111773468</v>
      </c>
    </row>
    <row r="39" spans="1:36" x14ac:dyDescent="0.25">
      <c r="A39" s="53" t="s">
        <v>65</v>
      </c>
      <c r="B39" s="34">
        <v>274.10300000000001</v>
      </c>
      <c r="C39" s="34">
        <v>56.46</v>
      </c>
      <c r="D39" s="34">
        <v>0</v>
      </c>
      <c r="E39" s="34">
        <v>267.08100000000002</v>
      </c>
      <c r="F39" s="34">
        <v>65.215000000000003</v>
      </c>
      <c r="G39" s="34">
        <v>0</v>
      </c>
      <c r="H39" s="34"/>
      <c r="I39" s="34">
        <v>1.25</v>
      </c>
      <c r="J39" s="35">
        <f>'31.12.2024'!J39</f>
        <v>1.633</v>
      </c>
      <c r="K39" s="35">
        <v>2.1800000000000002</v>
      </c>
      <c r="L39" s="35">
        <f>'31.12.2024'!L39</f>
        <v>2.1659999999999999</v>
      </c>
      <c r="M39" s="34">
        <v>1.5</v>
      </c>
      <c r="N39" s="34">
        <v>1.76</v>
      </c>
      <c r="O39" s="34">
        <v>2.34</v>
      </c>
      <c r="P39" s="34">
        <v>2.64</v>
      </c>
      <c r="Q39" s="34">
        <v>343.35399999999998</v>
      </c>
      <c r="R39" s="34">
        <v>92.013000000000005</v>
      </c>
      <c r="S39" s="34">
        <v>0</v>
      </c>
      <c r="T39" s="34">
        <v>495.00299999999999</v>
      </c>
      <c r="U39" s="34">
        <v>120.42400000000001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>
        <f t="shared" si="0"/>
        <v>0</v>
      </c>
      <c r="AD39">
        <f t="shared" si="1"/>
        <v>0</v>
      </c>
      <c r="AE39">
        <f t="shared" si="2"/>
        <v>0</v>
      </c>
      <c r="AF39">
        <f t="shared" si="3"/>
        <v>0</v>
      </c>
      <c r="AG39" s="6">
        <f t="shared" si="17"/>
        <v>1.2526459031823802</v>
      </c>
      <c r="AH39" s="6">
        <f t="shared" si="18"/>
        <v>1.8533815584036302</v>
      </c>
      <c r="AI39" s="6">
        <f t="shared" si="19"/>
        <v>1.629702444208289</v>
      </c>
      <c r="AJ39" s="6">
        <f t="shared" si="20"/>
        <v>1.8465690408648316</v>
      </c>
    </row>
    <row r="40" spans="1:36" x14ac:dyDescent="0.25">
      <c r="A40" s="53" t="s">
        <v>66</v>
      </c>
      <c r="B40" s="34">
        <v>243.86699999999999</v>
      </c>
      <c r="C40" s="34">
        <v>93.9</v>
      </c>
      <c r="D40" s="34">
        <v>0.112</v>
      </c>
      <c r="E40" s="34">
        <v>246.12700000000001</v>
      </c>
      <c r="F40" s="34">
        <v>183.131</v>
      </c>
      <c r="G40" s="34">
        <v>9.6000000000000002E-2</v>
      </c>
      <c r="H40" s="34"/>
      <c r="I40" s="34">
        <v>0.77</v>
      </c>
      <c r="J40" s="35">
        <f>'31.12.2024'!J40</f>
        <v>1.42</v>
      </c>
      <c r="K40" s="35">
        <v>2.1800000000000002</v>
      </c>
      <c r="L40" s="35">
        <f>'31.12.2024'!L40</f>
        <v>2</v>
      </c>
      <c r="M40" s="34">
        <v>0.92</v>
      </c>
      <c r="N40" s="34">
        <v>0.92</v>
      </c>
      <c r="O40" s="34">
        <v>1.19</v>
      </c>
      <c r="P40" s="34">
        <v>1.19</v>
      </c>
      <c r="Q40" s="34">
        <v>184.74299999999999</v>
      </c>
      <c r="R40" s="34">
        <v>71.406000000000006</v>
      </c>
      <c r="S40" s="34">
        <v>8.5000000000000006E-2</v>
      </c>
      <c r="T40" s="34">
        <v>240.22800000000001</v>
      </c>
      <c r="U40" s="34">
        <v>236.751</v>
      </c>
      <c r="V40" s="34">
        <v>9.4E-2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>
        <f t="shared" si="0"/>
        <v>0</v>
      </c>
      <c r="AD40">
        <f t="shared" si="1"/>
        <v>0</v>
      </c>
      <c r="AE40">
        <f t="shared" si="2"/>
        <v>0</v>
      </c>
      <c r="AF40">
        <f t="shared" si="3"/>
        <v>0</v>
      </c>
      <c r="AG40" s="6">
        <f t="shared" si="17"/>
        <v>0.75755637294098832</v>
      </c>
      <c r="AH40" s="6">
        <f t="shared" si="18"/>
        <v>0.97603269856618735</v>
      </c>
      <c r="AI40" s="6">
        <f t="shared" si="19"/>
        <v>0.76044728434504794</v>
      </c>
      <c r="AJ40" s="6">
        <f t="shared" si="20"/>
        <v>1.2926315444776151</v>
      </c>
    </row>
    <row r="41" spans="1:36" x14ac:dyDescent="0.25">
      <c r="A41" s="58" t="s">
        <v>87</v>
      </c>
      <c r="B41" s="34">
        <v>243.86699999999999</v>
      </c>
      <c r="C41" s="34">
        <v>93.9</v>
      </c>
      <c r="D41" s="34">
        <v>0.112</v>
      </c>
      <c r="E41" s="34">
        <v>246.12700000000001</v>
      </c>
      <c r="F41" s="34">
        <v>183.131</v>
      </c>
      <c r="G41" s="34">
        <v>9.6000000000000002E-2</v>
      </c>
      <c r="H41" s="34"/>
      <c r="I41" s="34">
        <v>0.77</v>
      </c>
      <c r="J41" s="35">
        <f>'31.12.2024'!J41</f>
        <v>1.75</v>
      </c>
      <c r="K41" s="35">
        <v>2.1800000000000002</v>
      </c>
      <c r="L41" s="35">
        <f>'31.12.2024'!L41</f>
        <v>3.23</v>
      </c>
      <c r="M41" s="34">
        <v>0.92</v>
      </c>
      <c r="N41" s="34">
        <v>0.92</v>
      </c>
      <c r="O41" s="34">
        <v>1.19</v>
      </c>
      <c r="P41" s="34">
        <v>1.19</v>
      </c>
      <c r="Q41" s="34">
        <v>184.74299999999999</v>
      </c>
      <c r="R41" s="34">
        <v>71.406000000000006</v>
      </c>
      <c r="S41" s="34">
        <v>8.5000000000000006E-2</v>
      </c>
      <c r="T41" s="34">
        <v>240.22800000000001</v>
      </c>
      <c r="U41" s="34">
        <v>236.751</v>
      </c>
      <c r="V41" s="34">
        <v>9.4E-2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>
        <f t="shared" ref="AC41" si="29">W41/B41</f>
        <v>0</v>
      </c>
      <c r="AD41">
        <f t="shared" ref="AD41" si="30">Z41/E41</f>
        <v>0</v>
      </c>
      <c r="AE41">
        <f t="shared" ref="AE41" si="31">(X41+Y41)/(C41+D41)</f>
        <v>0</v>
      </c>
      <c r="AF41">
        <f t="shared" ref="AF41" si="32">(AA41+AB41)/(F41+G41)</f>
        <v>0</v>
      </c>
      <c r="AG41" s="6">
        <f t="shared" ref="AG41" si="33">(Q41+W41)/B41</f>
        <v>0.75755637294098832</v>
      </c>
      <c r="AH41" s="6">
        <f t="shared" ref="AH41" si="34">(T41+Z41)/E41</f>
        <v>0.97603269856618735</v>
      </c>
      <c r="AI41" s="6">
        <f t="shared" ref="AI41" si="35">(R41+X41)/C41</f>
        <v>0.76044728434504794</v>
      </c>
      <c r="AJ41" s="6">
        <f t="shared" ref="AJ41" si="36">(U41+V41+AA41+AB41)/(F41+G41)</f>
        <v>1.2926315444776151</v>
      </c>
    </row>
    <row r="42" spans="1:36" x14ac:dyDescent="0.25">
      <c r="A42" s="53" t="s">
        <v>81</v>
      </c>
      <c r="B42" s="34">
        <v>243.86699999999999</v>
      </c>
      <c r="C42" s="34">
        <v>93.9</v>
      </c>
      <c r="D42" s="34">
        <v>0.112</v>
      </c>
      <c r="E42" s="34">
        <v>246.12700000000001</v>
      </c>
      <c r="F42" s="34">
        <v>183.131</v>
      </c>
      <c r="G42" s="34">
        <v>9.6000000000000002E-2</v>
      </c>
      <c r="H42" s="34"/>
      <c r="I42" s="34">
        <v>0.77</v>
      </c>
      <c r="J42" s="35">
        <f>'31.12.2024'!J42</f>
        <v>1.4019999999999999</v>
      </c>
      <c r="K42" s="35">
        <v>2.1800000000000002</v>
      </c>
      <c r="L42" s="35">
        <f>'31.12.2024'!L42</f>
        <v>2.077</v>
      </c>
      <c r="M42" s="34">
        <v>0.92</v>
      </c>
      <c r="N42" s="34">
        <v>0.92</v>
      </c>
      <c r="O42" s="34">
        <v>1.19</v>
      </c>
      <c r="P42" s="34">
        <v>1.19</v>
      </c>
      <c r="Q42" s="34">
        <v>184.74299999999999</v>
      </c>
      <c r="R42" s="34">
        <v>71.406000000000006</v>
      </c>
      <c r="S42" s="34">
        <v>8.5000000000000006E-2</v>
      </c>
      <c r="T42" s="34">
        <v>240.22800000000001</v>
      </c>
      <c r="U42" s="34">
        <v>236.751</v>
      </c>
      <c r="V42" s="34">
        <v>9.4E-2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>
        <f t="shared" ref="AC42" si="37">W42/B42</f>
        <v>0</v>
      </c>
      <c r="AD42">
        <f t="shared" ref="AD42" si="38">Z42/E42</f>
        <v>0</v>
      </c>
      <c r="AE42">
        <f t="shared" ref="AE42" si="39">(X42+Y42)/(C42+D42)</f>
        <v>0</v>
      </c>
      <c r="AF42">
        <f t="shared" ref="AF42" si="40">(AA42+AB42)/(F42+G42)</f>
        <v>0</v>
      </c>
      <c r="AG42" s="6">
        <f t="shared" ref="AG42" si="41">(Q42+W42)/B42</f>
        <v>0.75755637294098832</v>
      </c>
      <c r="AH42" s="6">
        <f t="shared" ref="AH42" si="42">(T42+Z42)/E42</f>
        <v>0.97603269856618735</v>
      </c>
      <c r="AI42" s="6">
        <f t="shared" ref="AI42" si="43">(R42+X42)/C42</f>
        <v>0.76044728434504794</v>
      </c>
      <c r="AJ42" s="6">
        <f t="shared" ref="AJ42" si="44">(U42+V42+AA42+AB42)/(F42+G42)</f>
        <v>1.2926315444776151</v>
      </c>
    </row>
    <row r="43" spans="1:36" x14ac:dyDescent="0.25">
      <c r="A43" s="53" t="s">
        <v>45</v>
      </c>
      <c r="J43" s="35">
        <f>'31.12.2024'!J43</f>
        <v>1.48</v>
      </c>
      <c r="K43" s="6"/>
      <c r="L43" s="35">
        <f>'31.12.2024'!L43</f>
        <v>1.74</v>
      </c>
    </row>
    <row r="44" spans="1:36" x14ac:dyDescent="0.25">
      <c r="A44" s="59" t="s">
        <v>86</v>
      </c>
      <c r="J44" s="35">
        <f>'31.12.2024'!J44</f>
        <v>1.4</v>
      </c>
      <c r="L44" s="35">
        <f>'31.12.2024'!L44</f>
        <v>1.87</v>
      </c>
    </row>
    <row r="45" spans="1:36" x14ac:dyDescent="0.25">
      <c r="A45" s="53" t="s">
        <v>82</v>
      </c>
      <c r="J45" s="35">
        <f>'31.12.2024'!J45</f>
        <v>1.66</v>
      </c>
      <c r="L45" s="35">
        <f>'31.12.2024'!L45</f>
        <v>2.71</v>
      </c>
    </row>
  </sheetData>
  <mergeCells count="3">
    <mergeCell ref="B2:D2"/>
    <mergeCell ref="E2:G2"/>
    <mergeCell ref="Z2:AB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46"/>
  <sheetViews>
    <sheetView zoomScaleNormal="100" workbookViewId="0">
      <pane xSplit="1" ySplit="3" topLeftCell="AO4" activePane="bottomRight" state="frozen"/>
      <selection pane="topRight" activeCell="B1" sqref="B1"/>
      <selection pane="bottomLeft" activeCell="A4" sqref="A4"/>
      <selection pane="bottomRight" activeCell="BD2" sqref="BD2"/>
    </sheetView>
  </sheetViews>
  <sheetFormatPr defaultRowHeight="15" x14ac:dyDescent="0.25"/>
  <cols>
    <col min="1" max="1" width="25.42578125" style="4" hidden="1" customWidth="1"/>
    <col min="2" max="2" width="8.5703125" hidden="1" customWidth="1"/>
    <col min="3" max="27" width="9.140625" hidden="1" customWidth="1"/>
    <col min="28" max="28" width="10.7109375" hidden="1" customWidth="1"/>
    <col min="29" max="29" width="15" hidden="1" customWidth="1"/>
    <col min="30" max="30" width="15.7109375" hidden="1" customWidth="1"/>
    <col min="31" max="31" width="18.7109375" hidden="1" customWidth="1"/>
    <col min="32" max="33" width="17.28515625" hidden="1" customWidth="1"/>
    <col min="34" max="34" width="17.7109375" hidden="1" customWidth="1"/>
    <col min="35" max="35" width="18.85546875" hidden="1" customWidth="1"/>
    <col min="36" max="36" width="20.28515625" hidden="1" customWidth="1"/>
    <col min="37" max="40" width="9.140625" hidden="1" customWidth="1"/>
    <col min="41" max="41" width="25.42578125" style="4" customWidth="1"/>
    <col min="42" max="42" width="22" customWidth="1"/>
    <col min="43" max="43" width="23.85546875" customWidth="1"/>
  </cols>
  <sheetData>
    <row r="1" spans="1:43" x14ac:dyDescent="0.25">
      <c r="AC1" s="8" t="s">
        <v>0</v>
      </c>
      <c r="AD1" s="9"/>
      <c r="AE1" s="8" t="s">
        <v>0</v>
      </c>
      <c r="AF1" s="9"/>
      <c r="AG1" s="16" t="s">
        <v>1</v>
      </c>
      <c r="AH1" s="16"/>
      <c r="AI1" s="18" t="s">
        <v>2</v>
      </c>
      <c r="AJ1" s="19"/>
      <c r="AK1" s="11"/>
      <c r="AL1" s="12"/>
      <c r="AM1" s="12"/>
      <c r="AN1" s="13"/>
    </row>
    <row r="2" spans="1:43" x14ac:dyDescent="0.25">
      <c r="A2" s="2"/>
      <c r="B2" s="81" t="s">
        <v>6</v>
      </c>
      <c r="C2" s="82"/>
      <c r="D2" s="89"/>
      <c r="E2" s="81" t="s">
        <v>7</v>
      </c>
      <c r="F2" s="82"/>
      <c r="G2" s="82"/>
      <c r="H2" s="27"/>
      <c r="I2" s="26" t="s">
        <v>8</v>
      </c>
      <c r="J2" s="27"/>
      <c r="K2" s="25" t="s">
        <v>9</v>
      </c>
      <c r="L2" s="27"/>
      <c r="M2" s="25" t="s">
        <v>10</v>
      </c>
      <c r="N2" s="27"/>
      <c r="O2" s="25" t="s">
        <v>11</v>
      </c>
      <c r="P2" s="27"/>
      <c r="Q2" s="25" t="s">
        <v>12</v>
      </c>
      <c r="R2" s="26"/>
      <c r="S2" s="27"/>
      <c r="T2" s="25" t="s">
        <v>13</v>
      </c>
      <c r="U2" s="26"/>
      <c r="V2" s="27"/>
      <c r="W2" s="25" t="s">
        <v>14</v>
      </c>
      <c r="X2" s="26"/>
      <c r="Y2" s="27"/>
      <c r="Z2" s="90" t="s">
        <v>15</v>
      </c>
      <c r="AA2" s="91"/>
      <c r="AB2" s="92"/>
      <c r="AC2" s="8" t="s">
        <v>16</v>
      </c>
      <c r="AD2" s="9"/>
      <c r="AE2" s="8" t="s">
        <v>17</v>
      </c>
      <c r="AF2" s="9"/>
      <c r="AG2" s="16" t="s">
        <v>16</v>
      </c>
      <c r="AH2" s="16"/>
      <c r="AI2" s="16" t="s">
        <v>16</v>
      </c>
      <c r="AJ2" s="16"/>
      <c r="AK2" s="11" t="s">
        <v>16</v>
      </c>
      <c r="AL2" s="13"/>
      <c r="AM2" s="11" t="s">
        <v>17</v>
      </c>
      <c r="AN2" s="13"/>
      <c r="AO2" s="2"/>
      <c r="AP2" s="25" t="s">
        <v>51</v>
      </c>
      <c r="AQ2" s="25" t="s">
        <v>52</v>
      </c>
    </row>
    <row r="3" spans="1:43" ht="21" x14ac:dyDescent="0.35">
      <c r="A3" s="3">
        <v>41455</v>
      </c>
      <c r="B3" s="31" t="s">
        <v>18</v>
      </c>
      <c r="C3" s="31" t="s">
        <v>19</v>
      </c>
      <c r="D3" s="31" t="s">
        <v>20</v>
      </c>
      <c r="E3" s="7" t="s">
        <v>18</v>
      </c>
      <c r="F3" s="7" t="s">
        <v>21</v>
      </c>
      <c r="G3" s="7" t="s">
        <v>20</v>
      </c>
      <c r="H3" s="7" t="s">
        <v>22</v>
      </c>
      <c r="I3" s="31" t="s">
        <v>18</v>
      </c>
      <c r="J3" s="31" t="s">
        <v>19</v>
      </c>
      <c r="K3" s="31" t="s">
        <v>18</v>
      </c>
      <c r="L3" s="31" t="s">
        <v>19</v>
      </c>
      <c r="M3" s="31" t="s">
        <v>18</v>
      </c>
      <c r="N3" s="31" t="s">
        <v>19</v>
      </c>
      <c r="O3" s="31" t="s">
        <v>18</v>
      </c>
      <c r="P3" s="31" t="s">
        <v>19</v>
      </c>
      <c r="Q3" s="31" t="s">
        <v>18</v>
      </c>
      <c r="R3" s="31" t="s">
        <v>19</v>
      </c>
      <c r="S3" s="31" t="s">
        <v>23</v>
      </c>
      <c r="T3" s="31" t="s">
        <v>18</v>
      </c>
      <c r="U3" s="31" t="s">
        <v>19</v>
      </c>
      <c r="V3" s="31" t="s">
        <v>23</v>
      </c>
      <c r="W3" s="31" t="s">
        <v>18</v>
      </c>
      <c r="X3" s="31" t="s">
        <v>19</v>
      </c>
      <c r="Y3" s="31" t="s">
        <v>23</v>
      </c>
      <c r="Z3" s="31" t="s">
        <v>18</v>
      </c>
      <c r="AA3" s="31" t="s">
        <v>19</v>
      </c>
      <c r="AB3" s="31" t="s">
        <v>23</v>
      </c>
      <c r="AC3" s="10" t="s">
        <v>24</v>
      </c>
      <c r="AD3" s="10" t="s">
        <v>25</v>
      </c>
      <c r="AE3" s="10" t="s">
        <v>24</v>
      </c>
      <c r="AF3" s="10" t="s">
        <v>25</v>
      </c>
      <c r="AG3" s="17" t="s">
        <v>24</v>
      </c>
      <c r="AH3" s="17" t="s">
        <v>25</v>
      </c>
      <c r="AI3" s="17" t="s">
        <v>24</v>
      </c>
      <c r="AJ3" s="17" t="s">
        <v>25</v>
      </c>
      <c r="AK3" s="14" t="s">
        <v>24</v>
      </c>
      <c r="AL3" s="14" t="s">
        <v>25</v>
      </c>
      <c r="AM3" s="14" t="s">
        <v>24</v>
      </c>
      <c r="AN3" s="14" t="s">
        <v>25</v>
      </c>
      <c r="AO3" s="3"/>
      <c r="AP3" s="31"/>
      <c r="AQ3" s="31"/>
    </row>
    <row r="4" spans="1:43" x14ac:dyDescent="0.25">
      <c r="A4" s="24" t="s">
        <v>53</v>
      </c>
      <c r="B4" s="34">
        <v>190.68600000000001</v>
      </c>
      <c r="C4" s="34">
        <v>108.126</v>
      </c>
      <c r="D4" s="34">
        <v>0</v>
      </c>
      <c r="E4" s="34">
        <v>182.72499999999999</v>
      </c>
      <c r="F4" s="34">
        <v>92.804000000000002</v>
      </c>
      <c r="G4" s="34">
        <v>0</v>
      </c>
      <c r="H4" s="34"/>
      <c r="I4" s="34">
        <v>0.9</v>
      </c>
      <c r="J4" s="34">
        <v>0.9</v>
      </c>
      <c r="K4" s="34">
        <v>1.0900000000000001</v>
      </c>
      <c r="L4" s="34">
        <v>1.0900000000000001</v>
      </c>
      <c r="M4" s="34">
        <v>1.08</v>
      </c>
      <c r="N4" s="34">
        <v>1.08</v>
      </c>
      <c r="O4" s="34">
        <v>1.3080000000000001</v>
      </c>
      <c r="P4" s="34">
        <v>1.3080000000000001</v>
      </c>
      <c r="Q4" s="34">
        <v>159.125</v>
      </c>
      <c r="R4" s="34">
        <v>84.135999999999996</v>
      </c>
      <c r="S4" s="34">
        <v>0</v>
      </c>
      <c r="T4" s="34">
        <v>192.10599999999999</v>
      </c>
      <c r="U4" s="34">
        <v>120.03400000000001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 s="34">
        <f t="shared" ref="AC4:AC16" si="0">W4/B4</f>
        <v>0</v>
      </c>
      <c r="AD4" s="34">
        <f t="shared" ref="AD4:AD16" si="1">Z4/E4</f>
        <v>0</v>
      </c>
      <c r="AE4" s="34">
        <f>(X4+Y4)/(C4+D4)</f>
        <v>0</v>
      </c>
      <c r="AF4" s="34">
        <f>(AA4+AB4)/(F4+G4)</f>
        <v>0</v>
      </c>
      <c r="AG4" s="34">
        <f t="shared" ref="AG4:AG40" si="2">I4+AC4</f>
        <v>0.9</v>
      </c>
      <c r="AH4" s="34">
        <f t="shared" ref="AH4:AH40" si="3">K4+AD4</f>
        <v>1.0900000000000001</v>
      </c>
      <c r="AI4" s="36">
        <f t="shared" ref="AI4:AJ40" si="4">AG4*1.2</f>
        <v>1.08</v>
      </c>
      <c r="AJ4" s="36">
        <f t="shared" si="4"/>
        <v>1.3080000000000001</v>
      </c>
      <c r="AK4" s="36">
        <f t="shared" ref="AK4:AK16" si="5">(Q4+W4)/B4</f>
        <v>0.83448706250065552</v>
      </c>
      <c r="AL4" s="36">
        <f t="shared" ref="AL4:AL16" si="6">(T4+Z4)/E4</f>
        <v>1.0513394445204542</v>
      </c>
      <c r="AM4" s="36">
        <f>(R4+X4)/C4</f>
        <v>0.77812921961415382</v>
      </c>
      <c r="AN4" s="36">
        <f>(U4+V4+AA4+AB4)/(F4+G4)</f>
        <v>1.2934140769794407</v>
      </c>
      <c r="AO4" s="53" t="s">
        <v>53</v>
      </c>
      <c r="AP4" s="36">
        <f>'31.12.2024'!M4+'31.12.2024'!O4</f>
        <v>5.2545400000000004</v>
      </c>
      <c r="AQ4" s="36">
        <f>'31.12.2024'!N4+'31.12.2024'!P4</f>
        <v>5.2545400000000004</v>
      </c>
    </row>
    <row r="5" spans="1:43" s="15" customFormat="1" x14ac:dyDescent="0.25">
      <c r="A5" s="40" t="s">
        <v>54</v>
      </c>
      <c r="B5" s="38">
        <v>44.539000000000001</v>
      </c>
      <c r="C5" s="38">
        <v>0</v>
      </c>
      <c r="D5" s="38">
        <v>0</v>
      </c>
      <c r="E5" s="38">
        <v>43.347999999999999</v>
      </c>
      <c r="F5" s="38">
        <v>0</v>
      </c>
      <c r="G5" s="38">
        <v>0</v>
      </c>
      <c r="H5" s="38"/>
      <c r="I5" s="38">
        <v>0.73</v>
      </c>
      <c r="J5" s="38"/>
      <c r="K5" s="38">
        <v>0.59</v>
      </c>
      <c r="L5" s="38"/>
      <c r="M5" s="38">
        <v>0.88</v>
      </c>
      <c r="N5" s="38"/>
      <c r="O5" s="38">
        <v>0.71</v>
      </c>
      <c r="P5" s="38"/>
      <c r="Q5" s="38">
        <v>32.47</v>
      </c>
      <c r="R5" s="38"/>
      <c r="S5" s="38"/>
      <c r="T5" s="38">
        <v>25.533000000000001</v>
      </c>
      <c r="U5" s="38"/>
      <c r="V5" s="38"/>
      <c r="W5" s="38">
        <v>7.8680000000000003</v>
      </c>
      <c r="X5" s="38"/>
      <c r="Y5" s="38"/>
      <c r="Z5" s="38">
        <v>5.8470000000000004</v>
      </c>
      <c r="AA5" s="38"/>
      <c r="AB5" s="38"/>
      <c r="AC5" s="38">
        <f t="shared" si="0"/>
        <v>0.17665416825703317</v>
      </c>
      <c r="AD5" s="38">
        <f t="shared" si="1"/>
        <v>0.13488511580695767</v>
      </c>
      <c r="AE5" s="38"/>
      <c r="AF5" s="38"/>
      <c r="AG5" s="34">
        <f t="shared" si="2"/>
        <v>0.90665416825703316</v>
      </c>
      <c r="AH5" s="34">
        <f t="shared" si="3"/>
        <v>0.72488511580695758</v>
      </c>
      <c r="AI5" s="36">
        <f t="shared" si="4"/>
        <v>1.0879850019084398</v>
      </c>
      <c r="AJ5" s="36">
        <f t="shared" si="4"/>
        <v>0.86986213896834907</v>
      </c>
      <c r="AK5" s="39">
        <f t="shared" si="5"/>
        <v>0.90567816969397608</v>
      </c>
      <c r="AL5" s="39">
        <f t="shared" si="6"/>
        <v>0.72390883085724844</v>
      </c>
      <c r="AM5" s="39"/>
      <c r="AN5" s="39"/>
      <c r="AO5" s="53" t="s">
        <v>85</v>
      </c>
      <c r="AP5" s="36">
        <f>'31.12.2024'!M5+'31.12.2024'!O5</f>
        <v>2.4156000000000004</v>
      </c>
      <c r="AQ5" s="36">
        <f>'31.12.2024'!N5+'31.12.2024'!P5</f>
        <v>0</v>
      </c>
    </row>
    <row r="6" spans="1:43" x14ac:dyDescent="0.25">
      <c r="A6" s="24" t="s">
        <v>26</v>
      </c>
      <c r="B6" s="34">
        <v>197.69200000000001</v>
      </c>
      <c r="C6" s="34">
        <v>90.843000000000004</v>
      </c>
      <c r="D6" s="34">
        <v>0</v>
      </c>
      <c r="E6" s="34">
        <v>189.559</v>
      </c>
      <c r="F6" s="34">
        <v>85.828999999999994</v>
      </c>
      <c r="G6" s="34">
        <v>0</v>
      </c>
      <c r="H6" s="34"/>
      <c r="I6" s="35">
        <f>Q6/B6</f>
        <v>0.79925338405195956</v>
      </c>
      <c r="J6" s="35">
        <f>R6/C6</f>
        <v>0.80154772519621764</v>
      </c>
      <c r="K6" s="35">
        <f>T6/E6</f>
        <v>1.0993674792544803</v>
      </c>
      <c r="L6" s="35">
        <f>U6/F6</f>
        <v>1.6965011825839753</v>
      </c>
      <c r="M6" s="36">
        <f t="shared" ref="M6:P7" si="7">I6*1.2</f>
        <v>0.95910406086235145</v>
      </c>
      <c r="N6" s="36">
        <f t="shared" si="7"/>
        <v>0.96185727023546108</v>
      </c>
      <c r="O6" s="36">
        <f t="shared" si="7"/>
        <v>1.3192409751053764</v>
      </c>
      <c r="P6" s="36">
        <f t="shared" si="7"/>
        <v>2.0358014191007703</v>
      </c>
      <c r="Q6" s="34">
        <v>158.006</v>
      </c>
      <c r="R6" s="34">
        <v>72.814999999999998</v>
      </c>
      <c r="S6" s="34">
        <v>0</v>
      </c>
      <c r="T6" s="34">
        <v>208.39500000000001</v>
      </c>
      <c r="U6" s="34">
        <v>145.60900000000001</v>
      </c>
      <c r="V6" s="34">
        <v>0</v>
      </c>
      <c r="W6" s="34"/>
      <c r="X6" s="34"/>
      <c r="Y6" s="34"/>
      <c r="Z6" s="34"/>
      <c r="AA6" s="34"/>
      <c r="AB6" s="34"/>
      <c r="AC6" s="34">
        <f t="shared" si="0"/>
        <v>0</v>
      </c>
      <c r="AD6" s="34">
        <f t="shared" si="1"/>
        <v>0</v>
      </c>
      <c r="AE6" s="34">
        <f t="shared" ref="AE6:AE16" si="8">(X6+Y6)/(C6+D6)</f>
        <v>0</v>
      </c>
      <c r="AF6" s="34">
        <f t="shared" ref="AF6:AF16" si="9">(AA6+AB6)/(F6+G6)</f>
        <v>0</v>
      </c>
      <c r="AG6" s="34">
        <f t="shared" si="2"/>
        <v>0.79925338405195956</v>
      </c>
      <c r="AH6" s="34">
        <f t="shared" si="3"/>
        <v>1.0993674792544803</v>
      </c>
      <c r="AI6" s="36">
        <f t="shared" si="4"/>
        <v>0.95910406086235145</v>
      </c>
      <c r="AJ6" s="36">
        <f t="shared" si="4"/>
        <v>1.3192409751053764</v>
      </c>
      <c r="AK6" s="36">
        <f t="shared" si="5"/>
        <v>0.79925338405195956</v>
      </c>
      <c r="AL6" s="36">
        <f t="shared" si="6"/>
        <v>1.0993674792544803</v>
      </c>
      <c r="AM6" s="36">
        <f t="shared" ref="AM6:AM16" si="10">(R6+X6)/C6</f>
        <v>0.80154772519621764</v>
      </c>
      <c r="AN6" s="36">
        <f t="shared" ref="AN6:AN16" si="11">(U6+V6+AA6+AB6)/(F6+G6)</f>
        <v>1.6965011825839753</v>
      </c>
      <c r="AO6" s="53" t="s">
        <v>78</v>
      </c>
      <c r="AP6" s="35">
        <f>'31.12.2024'!M6+'31.12.2024'!O6</f>
        <v>4.1187199999999997</v>
      </c>
      <c r="AQ6" s="35">
        <f>'31.12.2024'!N6+'31.12.2024'!P6</f>
        <v>4.1187199999999997</v>
      </c>
    </row>
    <row r="7" spans="1:43" x14ac:dyDescent="0.25">
      <c r="A7" s="24" t="s">
        <v>26</v>
      </c>
      <c r="B7" s="34">
        <v>197.69200000000001</v>
      </c>
      <c r="C7" s="34">
        <v>90.843000000000004</v>
      </c>
      <c r="D7" s="34">
        <v>0</v>
      </c>
      <c r="E7" s="34">
        <v>189.559</v>
      </c>
      <c r="F7" s="34">
        <v>85.828999999999994</v>
      </c>
      <c r="G7" s="34">
        <v>0</v>
      </c>
      <c r="H7" s="34"/>
      <c r="I7" s="35">
        <f>Q7/B7</f>
        <v>0.79925338405195956</v>
      </c>
      <c r="J7" s="35">
        <f>R7/C7</f>
        <v>0.80154772519621764</v>
      </c>
      <c r="K7" s="35">
        <f>T7/E7</f>
        <v>1.0993674792544803</v>
      </c>
      <c r="L7" s="35">
        <f>U7/F7</f>
        <v>1.6965011825839753</v>
      </c>
      <c r="M7" s="36">
        <f t="shared" si="7"/>
        <v>0.95910406086235145</v>
      </c>
      <c r="N7" s="36">
        <f t="shared" si="7"/>
        <v>0.96185727023546108</v>
      </c>
      <c r="O7" s="36">
        <f t="shared" si="7"/>
        <v>1.3192409751053764</v>
      </c>
      <c r="P7" s="36">
        <f t="shared" si="7"/>
        <v>2.0358014191007703</v>
      </c>
      <c r="Q7" s="34">
        <v>158.006</v>
      </c>
      <c r="R7" s="34">
        <v>72.814999999999998</v>
      </c>
      <c r="S7" s="34">
        <v>0</v>
      </c>
      <c r="T7" s="34">
        <v>208.39500000000001</v>
      </c>
      <c r="U7" s="34">
        <v>145.60900000000001</v>
      </c>
      <c r="V7" s="34">
        <v>0</v>
      </c>
      <c r="W7" s="34"/>
      <c r="X7" s="34"/>
      <c r="Y7" s="34"/>
      <c r="Z7" s="34"/>
      <c r="AA7" s="34"/>
      <c r="AB7" s="34"/>
      <c r="AC7" s="34">
        <f t="shared" ref="AC7" si="12">W7/B7</f>
        <v>0</v>
      </c>
      <c r="AD7" s="34">
        <f t="shared" ref="AD7" si="13">Z7/E7</f>
        <v>0</v>
      </c>
      <c r="AE7" s="34">
        <f t="shared" ref="AE7" si="14">(X7+Y7)/(C7+D7)</f>
        <v>0</v>
      </c>
      <c r="AF7" s="34">
        <f t="shared" ref="AF7" si="15">(AA7+AB7)/(F7+G7)</f>
        <v>0</v>
      </c>
      <c r="AG7" s="34">
        <f t="shared" ref="AG7" si="16">I7+AC7</f>
        <v>0.79925338405195956</v>
      </c>
      <c r="AH7" s="34">
        <f t="shared" ref="AH7" si="17">K7+AD7</f>
        <v>1.0993674792544803</v>
      </c>
      <c r="AI7" s="36">
        <f t="shared" ref="AI7" si="18">AG7*1.2</f>
        <v>0.95910406086235145</v>
      </c>
      <c r="AJ7" s="36">
        <f t="shared" ref="AJ7" si="19">AH7*1.2</f>
        <v>1.3192409751053764</v>
      </c>
      <c r="AK7" s="36">
        <f t="shared" ref="AK7" si="20">(Q7+W7)/B7</f>
        <v>0.79925338405195956</v>
      </c>
      <c r="AL7" s="36">
        <f t="shared" ref="AL7" si="21">(T7+Z7)/E7</f>
        <v>1.0993674792544803</v>
      </c>
      <c r="AM7" s="36">
        <f t="shared" ref="AM7" si="22">(R7+X7)/C7</f>
        <v>0.80154772519621764</v>
      </c>
      <c r="AN7" s="36">
        <f t="shared" ref="AN7" si="23">(U7+V7+AA7+AB7)/(F7+G7)</f>
        <v>1.6965011825839753</v>
      </c>
      <c r="AO7" s="53" t="s">
        <v>27</v>
      </c>
      <c r="AP7" s="36">
        <f>'31.12.2024'!M7+'31.12.2024'!O7</f>
        <v>5.7949999999999999</v>
      </c>
      <c r="AQ7" s="36">
        <f>'31.12.2024'!N7+'31.12.2024'!P7</f>
        <v>5.7949999999999999</v>
      </c>
    </row>
    <row r="8" spans="1:43" x14ac:dyDescent="0.25">
      <c r="A8" s="24" t="s">
        <v>55</v>
      </c>
      <c r="B8" s="34">
        <v>920.88</v>
      </c>
      <c r="C8" s="34">
        <v>139.12299999999999</v>
      </c>
      <c r="D8" s="34">
        <v>0</v>
      </c>
      <c r="E8" s="34">
        <v>810.15499999999997</v>
      </c>
      <c r="F8" s="34">
        <v>138.42400000000001</v>
      </c>
      <c r="G8" s="34">
        <v>0</v>
      </c>
      <c r="H8" s="34"/>
      <c r="I8" s="34">
        <v>0.61</v>
      </c>
      <c r="J8" s="34">
        <v>0.71</v>
      </c>
      <c r="K8" s="34">
        <v>0.8</v>
      </c>
      <c r="L8" s="34">
        <v>0.84</v>
      </c>
      <c r="M8" s="34">
        <v>0.73199999999999998</v>
      </c>
      <c r="N8" s="34">
        <v>0.85199999999999998</v>
      </c>
      <c r="O8" s="34">
        <v>0.96</v>
      </c>
      <c r="P8" s="34">
        <v>1.008</v>
      </c>
      <c r="Q8" s="34">
        <v>559.827</v>
      </c>
      <c r="R8" s="34">
        <v>99.11</v>
      </c>
      <c r="S8" s="34">
        <v>0</v>
      </c>
      <c r="T8" s="34">
        <v>644.548</v>
      </c>
      <c r="U8" s="34">
        <v>116.55200000000001</v>
      </c>
      <c r="V8" s="34">
        <v>0</v>
      </c>
      <c r="W8" s="34">
        <v>10.1</v>
      </c>
      <c r="X8" s="34">
        <v>14.377000000000001</v>
      </c>
      <c r="Y8" s="34">
        <v>0</v>
      </c>
      <c r="Z8" s="34">
        <v>0</v>
      </c>
      <c r="AA8" s="34">
        <v>0</v>
      </c>
      <c r="AB8" s="34">
        <v>0</v>
      </c>
      <c r="AC8" s="34">
        <f t="shared" si="0"/>
        <v>1.0967769959169489E-2</v>
      </c>
      <c r="AD8" s="34">
        <f t="shared" si="1"/>
        <v>0</v>
      </c>
      <c r="AE8" s="34">
        <f t="shared" si="8"/>
        <v>0.10334020974245813</v>
      </c>
      <c r="AF8" s="34">
        <f t="shared" si="9"/>
        <v>0</v>
      </c>
      <c r="AG8" s="34">
        <f t="shared" si="2"/>
        <v>0.62096776995916947</v>
      </c>
      <c r="AH8" s="34">
        <f t="shared" si="3"/>
        <v>0.8</v>
      </c>
      <c r="AI8" s="36">
        <f t="shared" si="4"/>
        <v>0.74516132395100332</v>
      </c>
      <c r="AJ8" s="36">
        <f t="shared" si="4"/>
        <v>0.96</v>
      </c>
      <c r="AK8" s="36">
        <f t="shared" si="5"/>
        <v>0.61889388411085056</v>
      </c>
      <c r="AL8" s="36">
        <f t="shared" si="6"/>
        <v>0.79558602983379723</v>
      </c>
      <c r="AM8" s="36">
        <f t="shared" si="10"/>
        <v>0.81573140314685566</v>
      </c>
      <c r="AN8" s="36">
        <f t="shared" si="11"/>
        <v>0.84199271802577591</v>
      </c>
      <c r="AO8" s="53" t="s">
        <v>56</v>
      </c>
      <c r="AP8" s="36">
        <f>'31.12.2024'!M8+'31.12.2024'!O8</f>
        <v>4.7824</v>
      </c>
      <c r="AQ8" s="36">
        <f>'31.12.2024'!N8+'31.12.2024'!P8</f>
        <v>4.7824</v>
      </c>
    </row>
    <row r="9" spans="1:43" x14ac:dyDescent="0.25">
      <c r="A9" s="24" t="s">
        <v>56</v>
      </c>
      <c r="B9" s="34">
        <v>60.89</v>
      </c>
      <c r="C9" s="34">
        <v>19.367999999999999</v>
      </c>
      <c r="D9" s="34">
        <v>6.8000000000000005E-2</v>
      </c>
      <c r="E9" s="34">
        <v>60.308999999999997</v>
      </c>
      <c r="F9" s="34">
        <v>23.094000000000001</v>
      </c>
      <c r="G9" s="34">
        <v>3.5999999999999997E-2</v>
      </c>
      <c r="H9" s="34">
        <v>9.99</v>
      </c>
      <c r="I9" s="34">
        <v>0.98</v>
      </c>
      <c r="J9" s="34">
        <v>0.98</v>
      </c>
      <c r="K9" s="34">
        <v>1.3</v>
      </c>
      <c r="L9" s="34">
        <v>1.3</v>
      </c>
      <c r="M9" s="34">
        <v>1.1759999999999999</v>
      </c>
      <c r="N9" s="34">
        <v>1.1759999999999999</v>
      </c>
      <c r="O9" s="34">
        <v>1.56</v>
      </c>
      <c r="P9" s="34">
        <v>1.56</v>
      </c>
      <c r="Q9" s="34">
        <v>59.665999999999997</v>
      </c>
      <c r="R9" s="34">
        <v>18.995000000000001</v>
      </c>
      <c r="S9" s="34">
        <v>6.7000000000000004E-2</v>
      </c>
      <c r="T9" s="34">
        <v>78.400999999999996</v>
      </c>
      <c r="U9" s="34">
        <v>29.277999999999999</v>
      </c>
      <c r="V9" s="34">
        <v>4.7E-2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f t="shared" si="0"/>
        <v>0</v>
      </c>
      <c r="AD9" s="34">
        <f t="shared" si="1"/>
        <v>0</v>
      </c>
      <c r="AE9" s="34">
        <f t="shared" si="8"/>
        <v>0</v>
      </c>
      <c r="AF9" s="34">
        <f t="shared" si="9"/>
        <v>0</v>
      </c>
      <c r="AG9" s="34">
        <f t="shared" si="2"/>
        <v>0.98</v>
      </c>
      <c r="AH9" s="34">
        <f t="shared" si="3"/>
        <v>1.3</v>
      </c>
      <c r="AI9" s="36">
        <f t="shared" si="4"/>
        <v>1.1759999999999999</v>
      </c>
      <c r="AJ9" s="36">
        <f t="shared" si="4"/>
        <v>1.56</v>
      </c>
      <c r="AK9" s="36">
        <f t="shared" si="5"/>
        <v>0.97989817704056492</v>
      </c>
      <c r="AL9" s="36">
        <f t="shared" si="6"/>
        <v>1.299988393108823</v>
      </c>
      <c r="AM9" s="36">
        <f t="shared" si="10"/>
        <v>0.98074142916150364</v>
      </c>
      <c r="AN9" s="36">
        <f t="shared" si="11"/>
        <v>1.2678339818417639</v>
      </c>
      <c r="AO9" s="53" t="s">
        <v>55</v>
      </c>
      <c r="AP9" s="36">
        <f>'31.12.2024'!M9+'31.12.2024'!O9</f>
        <v>4.0015999999999998</v>
      </c>
      <c r="AQ9" s="36">
        <f>'31.12.2024'!N9+'31.12.2024'!P9</f>
        <v>4.0015999999999998</v>
      </c>
    </row>
    <row r="10" spans="1:43" s="15" customFormat="1" x14ac:dyDescent="0.25">
      <c r="A10" s="40" t="s">
        <v>28</v>
      </c>
      <c r="B10" s="38">
        <v>36.872999999999998</v>
      </c>
      <c r="C10" s="38">
        <v>11.788</v>
      </c>
      <c r="D10" s="38">
        <v>0</v>
      </c>
      <c r="E10" s="38">
        <v>36.313000000000002</v>
      </c>
      <c r="F10" s="38">
        <v>7.87</v>
      </c>
      <c r="G10" s="38">
        <v>0</v>
      </c>
      <c r="H10" s="38"/>
      <c r="I10" s="38">
        <v>0.8</v>
      </c>
      <c r="J10" s="38">
        <v>0.8</v>
      </c>
      <c r="K10" s="38">
        <v>1.6</v>
      </c>
      <c r="L10" s="38">
        <v>1.6</v>
      </c>
      <c r="M10" s="38">
        <v>0.96</v>
      </c>
      <c r="N10" s="38">
        <v>0.96</v>
      </c>
      <c r="O10" s="38">
        <v>1.92</v>
      </c>
      <c r="P10" s="38">
        <v>1.92</v>
      </c>
      <c r="Q10" s="38">
        <v>25.811</v>
      </c>
      <c r="R10" s="38">
        <v>8.2520000000000007</v>
      </c>
      <c r="S10" s="38">
        <v>0</v>
      </c>
      <c r="T10" s="38">
        <v>53.38</v>
      </c>
      <c r="U10" s="38">
        <v>11.569000000000001</v>
      </c>
      <c r="V10" s="38"/>
      <c r="W10" s="38"/>
      <c r="X10" s="38"/>
      <c r="Y10" s="38"/>
      <c r="Z10" s="38"/>
      <c r="AA10" s="38"/>
      <c r="AB10" s="38"/>
      <c r="AC10" s="38">
        <f t="shared" si="0"/>
        <v>0</v>
      </c>
      <c r="AD10" s="38">
        <f t="shared" si="1"/>
        <v>0</v>
      </c>
      <c r="AE10" s="38">
        <f t="shared" si="8"/>
        <v>0</v>
      </c>
      <c r="AF10" s="38">
        <f t="shared" si="9"/>
        <v>0</v>
      </c>
      <c r="AG10" s="34">
        <f t="shared" si="2"/>
        <v>0.8</v>
      </c>
      <c r="AH10" s="34">
        <f t="shared" si="3"/>
        <v>1.6</v>
      </c>
      <c r="AI10" s="36">
        <f t="shared" si="4"/>
        <v>0.96</v>
      </c>
      <c r="AJ10" s="36">
        <f t="shared" si="4"/>
        <v>1.92</v>
      </c>
      <c r="AK10" s="39">
        <f t="shared" si="5"/>
        <v>0.69999728798850114</v>
      </c>
      <c r="AL10" s="39">
        <f t="shared" si="6"/>
        <v>1.4699969707818137</v>
      </c>
      <c r="AM10" s="39">
        <f t="shared" si="10"/>
        <v>0.70003393281303028</v>
      </c>
      <c r="AN10" s="39">
        <f t="shared" si="11"/>
        <v>1.470012706480305</v>
      </c>
      <c r="AO10" s="53" t="s">
        <v>28</v>
      </c>
      <c r="AP10" s="36">
        <f>'31.12.2024'!M10+'31.12.2024'!O10</f>
        <v>4.6726000000000001</v>
      </c>
      <c r="AQ10" s="36">
        <f>'31.12.2024'!N10+'31.12.2024'!P10</f>
        <v>4.6726000000000001</v>
      </c>
    </row>
    <row r="11" spans="1:43" x14ac:dyDescent="0.25">
      <c r="A11" s="24" t="s">
        <v>29</v>
      </c>
      <c r="B11" s="34">
        <v>46.732999999999997</v>
      </c>
      <c r="C11" s="34">
        <v>23.170999999999999</v>
      </c>
      <c r="D11" s="34">
        <v>0</v>
      </c>
      <c r="E11" s="34">
        <v>42.805</v>
      </c>
      <c r="F11" s="34">
        <v>17.260000000000002</v>
      </c>
      <c r="G11" s="34">
        <v>0</v>
      </c>
      <c r="H11" s="34"/>
      <c r="I11" s="34">
        <v>1.1499999999999999</v>
      </c>
      <c r="J11" s="34">
        <v>1.21</v>
      </c>
      <c r="K11" s="34">
        <v>1.3</v>
      </c>
      <c r="L11" s="34">
        <v>1.33</v>
      </c>
      <c r="M11" s="34">
        <v>1.38</v>
      </c>
      <c r="N11" s="34">
        <v>1.45</v>
      </c>
      <c r="O11" s="34">
        <v>1.56</v>
      </c>
      <c r="P11" s="34">
        <v>1.5960000000000001</v>
      </c>
      <c r="Q11" s="34">
        <v>53.838000000000001</v>
      </c>
      <c r="R11" s="34">
        <v>28.036000000000001</v>
      </c>
      <c r="S11" s="34">
        <v>0</v>
      </c>
      <c r="T11" s="34">
        <v>55.718000000000004</v>
      </c>
      <c r="U11" s="34">
        <v>22.933</v>
      </c>
      <c r="V11" s="34">
        <v>0</v>
      </c>
      <c r="W11" s="34"/>
      <c r="X11" s="34"/>
      <c r="Y11" s="34"/>
      <c r="Z11" s="34"/>
      <c r="AA11" s="34"/>
      <c r="AB11" s="34"/>
      <c r="AC11" s="34">
        <f t="shared" si="0"/>
        <v>0</v>
      </c>
      <c r="AD11" s="34">
        <f t="shared" si="1"/>
        <v>0</v>
      </c>
      <c r="AE11" s="34">
        <f t="shared" si="8"/>
        <v>0</v>
      </c>
      <c r="AF11" s="34">
        <f t="shared" si="9"/>
        <v>0</v>
      </c>
      <c r="AG11" s="34">
        <f t="shared" si="2"/>
        <v>1.1499999999999999</v>
      </c>
      <c r="AH11" s="34">
        <f t="shared" si="3"/>
        <v>1.3</v>
      </c>
      <c r="AI11" s="36">
        <f t="shared" si="4"/>
        <v>1.38</v>
      </c>
      <c r="AJ11" s="36">
        <f t="shared" si="4"/>
        <v>1.56</v>
      </c>
      <c r="AK11" s="36">
        <f t="shared" si="5"/>
        <v>1.1520338946782789</v>
      </c>
      <c r="AL11" s="36">
        <f t="shared" si="6"/>
        <v>1.3016703656114941</v>
      </c>
      <c r="AM11" s="36">
        <f t="shared" si="10"/>
        <v>1.2099607267705321</v>
      </c>
      <c r="AN11" s="36">
        <f t="shared" si="11"/>
        <v>1.3286790266512165</v>
      </c>
      <c r="AO11" s="53" t="s">
        <v>69</v>
      </c>
      <c r="AP11" s="36">
        <f>'31.12.2024'!M11+'31.12.2024'!O11</f>
        <v>5.5632000000000001</v>
      </c>
      <c r="AQ11" s="36">
        <f>'31.12.2024'!N11+'31.12.2024'!P11</f>
        <v>5.5632000000000001</v>
      </c>
    </row>
    <row r="12" spans="1:43" x14ac:dyDescent="0.25">
      <c r="A12" s="2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6"/>
      <c r="AJ12" s="36"/>
      <c r="AK12" s="36"/>
      <c r="AL12" s="36"/>
      <c r="AM12" s="36"/>
      <c r="AN12" s="36"/>
      <c r="AO12" s="53" t="s">
        <v>30</v>
      </c>
      <c r="AP12" s="36">
        <f>'31.12.2024'!M12+'31.12.2024'!O12</f>
        <v>3.6966000000000001</v>
      </c>
      <c r="AQ12" s="36">
        <f>'31.12.2024'!N12+'31.12.2024'!P12</f>
        <v>3.6966000000000001</v>
      </c>
    </row>
    <row r="13" spans="1:43" x14ac:dyDescent="0.25">
      <c r="A13" s="24" t="s">
        <v>30</v>
      </c>
      <c r="B13" s="34">
        <v>133.16900000000001</v>
      </c>
      <c r="C13" s="34">
        <v>34.134999999999998</v>
      </c>
      <c r="D13" s="34">
        <v>0</v>
      </c>
      <c r="E13" s="34">
        <v>130.85900000000001</v>
      </c>
      <c r="F13" s="34">
        <v>56.753</v>
      </c>
      <c r="G13" s="34"/>
      <c r="H13" s="34">
        <v>4.6150000000000002</v>
      </c>
      <c r="I13" s="34">
        <v>0.88</v>
      </c>
      <c r="J13" s="34">
        <v>0.88</v>
      </c>
      <c r="K13" s="34">
        <v>0.91</v>
      </c>
      <c r="L13" s="34">
        <v>0.91</v>
      </c>
      <c r="M13" s="34">
        <v>1.06</v>
      </c>
      <c r="N13" s="34">
        <v>1.06</v>
      </c>
      <c r="O13" s="34">
        <v>1.0900000000000001</v>
      </c>
      <c r="P13" s="34">
        <v>1.0900000000000001</v>
      </c>
      <c r="Q13" s="34">
        <v>117.18899999999999</v>
      </c>
      <c r="R13" s="34">
        <v>30.039000000000001</v>
      </c>
      <c r="S13" s="34">
        <v>0</v>
      </c>
      <c r="T13" s="34">
        <v>119.07899999999999</v>
      </c>
      <c r="U13" s="34">
        <v>51.646000000000001</v>
      </c>
      <c r="V13" s="34">
        <v>0</v>
      </c>
      <c r="W13" s="34">
        <v>15.78</v>
      </c>
      <c r="X13" s="34">
        <v>2.6871999999999998</v>
      </c>
      <c r="Y13" s="34">
        <v>0</v>
      </c>
      <c r="Z13" s="34">
        <v>15.5496</v>
      </c>
      <c r="AA13" s="34">
        <v>3.7191999999999998</v>
      </c>
      <c r="AB13" s="34"/>
      <c r="AC13" s="34">
        <f t="shared" si="0"/>
        <v>0.11849604637715984</v>
      </c>
      <c r="AD13" s="34">
        <f t="shared" si="1"/>
        <v>0.11882713454940048</v>
      </c>
      <c r="AE13" s="34">
        <f t="shared" si="8"/>
        <v>7.8722718617255022E-2</v>
      </c>
      <c r="AF13" s="34">
        <f t="shared" si="9"/>
        <v>6.5533099571828804E-2</v>
      </c>
      <c r="AG13" s="34">
        <f t="shared" si="2"/>
        <v>0.99849604637715983</v>
      </c>
      <c r="AH13" s="34">
        <f t="shared" si="3"/>
        <v>1.0288271345494004</v>
      </c>
      <c r="AI13" s="36">
        <f t="shared" si="4"/>
        <v>1.1981952556525917</v>
      </c>
      <c r="AJ13" s="36">
        <f t="shared" si="4"/>
        <v>1.2345925614592805</v>
      </c>
      <c r="AK13" s="36">
        <f t="shared" si="5"/>
        <v>0.99849814896860367</v>
      </c>
      <c r="AL13" s="36">
        <f t="shared" si="6"/>
        <v>1.0288065780725819</v>
      </c>
      <c r="AM13" s="36">
        <f t="shared" si="10"/>
        <v>0.95872857770616671</v>
      </c>
      <c r="AN13" s="36">
        <f t="shared" si="11"/>
        <v>0.97554666713653904</v>
      </c>
      <c r="AO13" s="53" t="s">
        <v>31</v>
      </c>
      <c r="AP13" s="36">
        <f>'31.12.2024'!M13+'31.12.2024'!O13</f>
        <v>3.8186</v>
      </c>
      <c r="AQ13" s="36">
        <f>'31.12.2024'!N13+'31.12.2024'!P13</f>
        <v>5.6120000000000001</v>
      </c>
    </row>
    <row r="14" spans="1:43" s="15" customFormat="1" x14ac:dyDescent="0.25">
      <c r="A14" s="40" t="s">
        <v>31</v>
      </c>
      <c r="B14" s="38">
        <v>48.48</v>
      </c>
      <c r="C14" s="38">
        <v>6.8789999999999996</v>
      </c>
      <c r="D14" s="38">
        <v>7.4999999999999997E-2</v>
      </c>
      <c r="E14" s="38">
        <v>46.804000000000002</v>
      </c>
      <c r="F14" s="38">
        <v>4.7789999999999999</v>
      </c>
      <c r="G14" s="38"/>
      <c r="H14" s="38"/>
      <c r="I14" s="38">
        <v>1.1399999999999999</v>
      </c>
      <c r="J14" s="38">
        <v>1.68</v>
      </c>
      <c r="K14" s="38">
        <v>1.68</v>
      </c>
      <c r="L14" s="38">
        <v>2.71</v>
      </c>
      <c r="M14" s="38">
        <v>1.3680000000000001</v>
      </c>
      <c r="N14" s="38">
        <v>2.016</v>
      </c>
      <c r="O14" s="38">
        <v>2.016</v>
      </c>
      <c r="P14" s="38">
        <v>3.2519999999999998</v>
      </c>
      <c r="Q14" s="38">
        <v>55.267000000000003</v>
      </c>
      <c r="R14" s="38">
        <v>11.557</v>
      </c>
      <c r="S14" s="38">
        <v>0.126</v>
      </c>
      <c r="T14" s="38">
        <v>78.631</v>
      </c>
      <c r="U14" s="38">
        <v>12.951000000000001</v>
      </c>
      <c r="V14" s="38">
        <v>0</v>
      </c>
      <c r="W14" s="38">
        <v>7.694</v>
      </c>
      <c r="X14" s="38">
        <v>0.33</v>
      </c>
      <c r="Y14" s="38">
        <v>1.9E-2</v>
      </c>
      <c r="Z14" s="38">
        <v>0</v>
      </c>
      <c r="AA14" s="38">
        <v>0</v>
      </c>
      <c r="AB14" s="38">
        <v>0</v>
      </c>
      <c r="AC14" s="38">
        <f t="shared" si="0"/>
        <v>0.15870462046204623</v>
      </c>
      <c r="AD14" s="38">
        <f t="shared" si="1"/>
        <v>0</v>
      </c>
      <c r="AE14" s="38">
        <f t="shared" si="8"/>
        <v>5.0186942766752951E-2</v>
      </c>
      <c r="AF14" s="38">
        <f t="shared" si="9"/>
        <v>0</v>
      </c>
      <c r="AG14" s="34">
        <f t="shared" si="2"/>
        <v>1.298704620462046</v>
      </c>
      <c r="AH14" s="34">
        <f t="shared" si="3"/>
        <v>1.68</v>
      </c>
      <c r="AI14" s="36">
        <f t="shared" si="4"/>
        <v>1.5584455445544552</v>
      </c>
      <c r="AJ14" s="36">
        <f t="shared" si="4"/>
        <v>2.016</v>
      </c>
      <c r="AK14" s="39">
        <f t="shared" si="5"/>
        <v>1.2987004950495051</v>
      </c>
      <c r="AL14" s="39">
        <f t="shared" si="6"/>
        <v>1.6800059823946671</v>
      </c>
      <c r="AM14" s="39">
        <f t="shared" si="10"/>
        <v>1.7280127925570579</v>
      </c>
      <c r="AN14" s="39">
        <f t="shared" si="11"/>
        <v>2.7099811676082863</v>
      </c>
      <c r="AO14" s="53" t="s">
        <v>32</v>
      </c>
      <c r="AP14" s="36">
        <f>'31.12.2024'!M14+'31.12.2024'!O14</f>
        <v>6.0023999999999997</v>
      </c>
      <c r="AQ14" s="36">
        <f>'31.12.2024'!N14+'31.12.2024'!P14</f>
        <v>6.4903999999999993</v>
      </c>
    </row>
    <row r="15" spans="1:43" x14ac:dyDescent="0.25">
      <c r="A15" s="24" t="s">
        <v>57</v>
      </c>
      <c r="B15" s="34">
        <v>87.013999999999996</v>
      </c>
      <c r="C15" s="34">
        <v>12.169</v>
      </c>
      <c r="D15" s="34">
        <v>1.71</v>
      </c>
      <c r="E15" s="34">
        <v>64.790999999999997</v>
      </c>
      <c r="F15" s="34">
        <v>11.026999999999999</v>
      </c>
      <c r="G15" s="34"/>
      <c r="H15" s="34">
        <v>23.187000000000001</v>
      </c>
      <c r="I15" s="34">
        <v>1.03</v>
      </c>
      <c r="J15" s="34">
        <v>0.84</v>
      </c>
      <c r="K15" s="34">
        <v>1.03</v>
      </c>
      <c r="L15" s="34">
        <v>0.84</v>
      </c>
      <c r="M15" s="34">
        <f>I15*1.2</f>
        <v>1.236</v>
      </c>
      <c r="N15" s="34">
        <f>J15*1.2</f>
        <v>1.008</v>
      </c>
      <c r="O15" s="34">
        <f>K15*1.2</f>
        <v>1.236</v>
      </c>
      <c r="P15" s="34">
        <f>L15*1.2</f>
        <v>1.008</v>
      </c>
      <c r="Q15" s="34">
        <v>38.466999999999999</v>
      </c>
      <c r="R15" s="34">
        <v>9.7439999999999998</v>
      </c>
      <c r="S15" s="34">
        <v>1.2010000000000001</v>
      </c>
      <c r="T15" s="34">
        <v>64.619</v>
      </c>
      <c r="U15" s="34">
        <v>8.7319999999999993</v>
      </c>
      <c r="V15" s="34"/>
      <c r="W15" s="34">
        <v>6.0579999999999998</v>
      </c>
      <c r="X15" s="34">
        <v>0.90500000000000003</v>
      </c>
      <c r="Y15" s="34">
        <v>0.02</v>
      </c>
      <c r="Z15" s="34">
        <v>2.2970000000000002</v>
      </c>
      <c r="AA15" s="34">
        <v>0.84299999999999997</v>
      </c>
      <c r="AB15" s="34"/>
      <c r="AC15" s="34">
        <f t="shared" si="0"/>
        <v>6.9620980531868437E-2</v>
      </c>
      <c r="AD15" s="34">
        <f t="shared" si="1"/>
        <v>3.5452454816255349E-2</v>
      </c>
      <c r="AE15" s="34">
        <f t="shared" si="8"/>
        <v>6.6647452986526398E-2</v>
      </c>
      <c r="AF15" s="34">
        <f t="shared" si="9"/>
        <v>7.6448716786070556E-2</v>
      </c>
      <c r="AG15" s="34">
        <f t="shared" si="2"/>
        <v>1.0996209805318684</v>
      </c>
      <c r="AH15" s="34">
        <f t="shared" si="3"/>
        <v>1.0654524548162554</v>
      </c>
      <c r="AI15" s="36">
        <f t="shared" si="4"/>
        <v>1.319545176638242</v>
      </c>
      <c r="AJ15" s="36">
        <f t="shared" si="4"/>
        <v>1.2785429457795063</v>
      </c>
      <c r="AK15" s="36">
        <f t="shared" si="5"/>
        <v>0.51169926678465538</v>
      </c>
      <c r="AL15" s="36">
        <f t="shared" si="6"/>
        <v>1.0327977651216991</v>
      </c>
      <c r="AM15" s="36">
        <f t="shared" si="10"/>
        <v>0.87509244802366659</v>
      </c>
      <c r="AN15" s="36">
        <f t="shared" si="11"/>
        <v>0.86832320667452612</v>
      </c>
      <c r="AO15" s="53" t="s">
        <v>33</v>
      </c>
      <c r="AP15" s="36">
        <f>'31.12.2024'!M15+'31.12.2024'!O15</f>
        <v>5.2460000000000004</v>
      </c>
      <c r="AQ15" s="36">
        <f>'31.12.2024'!N15+'31.12.2024'!P15</f>
        <v>5.2460000000000004</v>
      </c>
    </row>
    <row r="16" spans="1:43" x14ac:dyDescent="0.25">
      <c r="A16" s="24" t="s">
        <v>32</v>
      </c>
      <c r="B16" s="34">
        <v>43.003</v>
      </c>
      <c r="C16" s="34">
        <v>30.690999999999999</v>
      </c>
      <c r="D16" s="34">
        <v>0</v>
      </c>
      <c r="E16" s="34">
        <v>35.256</v>
      </c>
      <c r="F16" s="34">
        <v>29.937000000000001</v>
      </c>
      <c r="G16" s="34">
        <v>0</v>
      </c>
      <c r="H16" s="34"/>
      <c r="I16" s="34">
        <v>0.88</v>
      </c>
      <c r="J16" s="34">
        <v>1.06</v>
      </c>
      <c r="K16" s="34">
        <v>1.64</v>
      </c>
      <c r="L16" s="34">
        <v>1.97</v>
      </c>
      <c r="M16" s="34">
        <v>1.06</v>
      </c>
      <c r="N16" s="34">
        <v>1.27</v>
      </c>
      <c r="O16" s="34">
        <v>1.97</v>
      </c>
      <c r="P16" s="34">
        <v>2.36</v>
      </c>
      <c r="Q16" s="34">
        <v>37.817999999999998</v>
      </c>
      <c r="R16" s="34">
        <v>32.036999999999999</v>
      </c>
      <c r="S16" s="34">
        <v>0</v>
      </c>
      <c r="T16" s="34">
        <v>57.792999999999999</v>
      </c>
      <c r="U16" s="34">
        <v>56.536999999999999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f t="shared" si="0"/>
        <v>0</v>
      </c>
      <c r="AD16" s="34">
        <f t="shared" si="1"/>
        <v>0</v>
      </c>
      <c r="AE16" s="34">
        <f t="shared" si="8"/>
        <v>0</v>
      </c>
      <c r="AF16" s="34">
        <f t="shared" si="9"/>
        <v>0</v>
      </c>
      <c r="AG16" s="34">
        <f t="shared" si="2"/>
        <v>0.88</v>
      </c>
      <c r="AH16" s="34">
        <f t="shared" si="3"/>
        <v>1.64</v>
      </c>
      <c r="AI16" s="36">
        <f t="shared" si="4"/>
        <v>1.056</v>
      </c>
      <c r="AJ16" s="36">
        <f t="shared" si="4"/>
        <v>1.9679999999999997</v>
      </c>
      <c r="AK16" s="36">
        <f t="shared" si="5"/>
        <v>0.87942701671976364</v>
      </c>
      <c r="AL16" s="36">
        <f t="shared" si="6"/>
        <v>1.639238711141366</v>
      </c>
      <c r="AM16" s="36">
        <f t="shared" si="10"/>
        <v>1.0438565051643804</v>
      </c>
      <c r="AN16" s="36">
        <f t="shared" si="11"/>
        <v>1.8885325850953669</v>
      </c>
      <c r="AO16" s="57" t="s">
        <v>76</v>
      </c>
      <c r="AP16" s="36">
        <f>'31.12.2024'!M16+'31.12.2024'!O16</f>
        <v>5.0385999999999997</v>
      </c>
      <c r="AQ16" s="36">
        <f>'31.12.2024'!N16+'31.12.2024'!P16</f>
        <v>5.2459999999999996</v>
      </c>
    </row>
    <row r="17" spans="1:43" x14ac:dyDescent="0.25">
      <c r="A17" s="24" t="s">
        <v>58</v>
      </c>
      <c r="B17" s="34" t="s">
        <v>49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>
        <f t="shared" si="2"/>
        <v>0</v>
      </c>
      <c r="AH17" s="34">
        <f t="shared" si="3"/>
        <v>0</v>
      </c>
      <c r="AI17" s="36">
        <f t="shared" si="4"/>
        <v>0</v>
      </c>
      <c r="AJ17" s="36">
        <f t="shared" si="4"/>
        <v>0</v>
      </c>
      <c r="AK17" s="36"/>
      <c r="AL17" s="36"/>
      <c r="AM17" s="36"/>
      <c r="AN17" s="36"/>
      <c r="AO17" s="53" t="s">
        <v>77</v>
      </c>
      <c r="AP17" s="36">
        <f>'31.12.2024'!M17+'31.12.2024'!O17</f>
        <v>3.9979399999999998</v>
      </c>
      <c r="AQ17" s="36">
        <f>'31.12.2024'!N17+'31.12.2024'!P17</f>
        <v>4.0735799999999998</v>
      </c>
    </row>
    <row r="18" spans="1:43" x14ac:dyDescent="0.25">
      <c r="A18" s="37" t="s">
        <v>34</v>
      </c>
      <c r="B18" s="34">
        <v>197.55199999999999</v>
      </c>
      <c r="C18" s="34">
        <v>138.773</v>
      </c>
      <c r="D18" s="34">
        <v>0</v>
      </c>
      <c r="E18" s="34">
        <v>197.649</v>
      </c>
      <c r="F18" s="34">
        <v>184.97</v>
      </c>
      <c r="G18" s="34">
        <v>0</v>
      </c>
      <c r="H18" s="34"/>
      <c r="I18" s="35">
        <f>Q18/B18</f>
        <v>0.87777395318700902</v>
      </c>
      <c r="J18" s="35">
        <f>R18/C18</f>
        <v>0.94025494872921966</v>
      </c>
      <c r="K18" s="35">
        <f>T18/E18</f>
        <v>1.6651235270605973</v>
      </c>
      <c r="L18" s="35">
        <f>U18/F18</f>
        <v>2.1628588419743742</v>
      </c>
      <c r="M18" s="36">
        <f>I18*1.2</f>
        <v>1.0533287438244108</v>
      </c>
      <c r="N18" s="36">
        <f>J18*1.2</f>
        <v>1.1283059384750636</v>
      </c>
      <c r="O18" s="36">
        <f>K18*1.2</f>
        <v>1.9981482324727167</v>
      </c>
      <c r="P18" s="36">
        <f>L18*1.2</f>
        <v>2.5954306103692488</v>
      </c>
      <c r="Q18" s="34">
        <v>173.40600000000001</v>
      </c>
      <c r="R18" s="34">
        <v>130.482</v>
      </c>
      <c r="S18" s="34">
        <v>0</v>
      </c>
      <c r="T18" s="34">
        <v>329.11</v>
      </c>
      <c r="U18" s="34">
        <v>400.06400000000002</v>
      </c>
      <c r="V18" s="34">
        <v>0</v>
      </c>
      <c r="W18" s="34">
        <v>1.169</v>
      </c>
      <c r="X18" s="34">
        <v>0.20300000000000001</v>
      </c>
      <c r="Y18" s="34">
        <v>0</v>
      </c>
      <c r="Z18" s="34">
        <v>1.1639999999999999</v>
      </c>
      <c r="AA18" s="34">
        <v>0.17499999999999999</v>
      </c>
      <c r="AB18" s="34"/>
      <c r="AC18" s="34">
        <f t="shared" ref="AC18:AC29" si="24">W18/B18</f>
        <v>5.9174293350611491E-3</v>
      </c>
      <c r="AD18" s="34">
        <f t="shared" ref="AD18:AD29" si="25">Z18/E18</f>
        <v>5.889227873654812E-3</v>
      </c>
      <c r="AE18" s="34">
        <f t="shared" ref="AE18:AE29" si="26">(X18+Y18)/(C18+D18)</f>
        <v>1.4628205774898577E-3</v>
      </c>
      <c r="AF18" s="34">
        <f t="shared" ref="AF18:AF29" si="27">(AA18+AB18)/(F18+G18)</f>
        <v>9.4609936746499425E-4</v>
      </c>
      <c r="AG18" s="34">
        <f t="shared" si="2"/>
        <v>0.88369138252207013</v>
      </c>
      <c r="AH18" s="34">
        <f t="shared" si="3"/>
        <v>1.6710127549342522</v>
      </c>
      <c r="AI18" s="36">
        <f t="shared" si="4"/>
        <v>1.0604296590264841</v>
      </c>
      <c r="AJ18" s="36">
        <f t="shared" si="4"/>
        <v>2.0052153059211024</v>
      </c>
      <c r="AK18" s="36">
        <f t="shared" ref="AK18:AK40" si="28">(Q18+W18)/B18</f>
        <v>0.88369138252207025</v>
      </c>
      <c r="AL18" s="36">
        <f t="shared" ref="AL18:AL40" si="29">(T18+Z18)/E18</f>
        <v>1.6710127549342522</v>
      </c>
      <c r="AM18" s="36">
        <f t="shared" ref="AM18:AM40" si="30">(R18+X18)/C18</f>
        <v>0.94171776930670958</v>
      </c>
      <c r="AN18" s="36">
        <f t="shared" ref="AN18:AN40" si="31">(U18+V18+AA18+AB18)/(F18+G18)</f>
        <v>2.1638049413418394</v>
      </c>
      <c r="AO18" s="53" t="s">
        <v>59</v>
      </c>
      <c r="AP18" s="36">
        <f>'31.12.2024'!M18+'31.12.2024'!O18</f>
        <v>5.5839400000000001</v>
      </c>
      <c r="AQ18" s="36">
        <f>'31.12.2024'!N18+'31.12.2024'!P18</f>
        <v>6.0511999999999997</v>
      </c>
    </row>
    <row r="19" spans="1:43" x14ac:dyDescent="0.25">
      <c r="A19" s="45"/>
      <c r="B19" s="42"/>
      <c r="C19" s="42"/>
      <c r="D19" s="42"/>
      <c r="E19" s="42"/>
      <c r="F19" s="42"/>
      <c r="G19" s="42"/>
      <c r="H19" s="42"/>
      <c r="I19" s="43"/>
      <c r="J19" s="43"/>
      <c r="K19" s="43"/>
      <c r="L19" s="43"/>
      <c r="M19" s="44"/>
      <c r="N19" s="44"/>
      <c r="O19" s="44"/>
      <c r="P19" s="44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4"/>
      <c r="AJ19" s="44"/>
      <c r="AK19" s="44"/>
      <c r="AL19" s="44"/>
      <c r="AM19" s="44"/>
      <c r="AN19" s="44"/>
      <c r="AO19" s="53" t="s">
        <v>70</v>
      </c>
      <c r="AP19" s="36">
        <f>'31.12.2024'!M19+'31.12.2024'!O19</f>
        <v>4.1235999999999997</v>
      </c>
      <c r="AQ19" s="36">
        <f>'31.12.2024'!N19+'31.12.2024'!P19</f>
        <v>5.6364000000000001</v>
      </c>
    </row>
    <row r="20" spans="1:43" s="15" customFormat="1" x14ac:dyDescent="0.25">
      <c r="A20" s="40" t="s">
        <v>59</v>
      </c>
      <c r="B20" s="38">
        <v>27.053999999999998</v>
      </c>
      <c r="C20" s="38">
        <v>8.9260000000000002</v>
      </c>
      <c r="D20" s="38">
        <v>0</v>
      </c>
      <c r="E20" s="38">
        <v>24.202999999999999</v>
      </c>
      <c r="F20" s="38">
        <v>3.0680000000000001</v>
      </c>
      <c r="G20" s="38">
        <v>0</v>
      </c>
      <c r="H20" s="38"/>
      <c r="I20" s="38">
        <v>0.8</v>
      </c>
      <c r="J20" s="38">
        <v>0.8</v>
      </c>
      <c r="K20" s="38">
        <v>1.1399999999999999</v>
      </c>
      <c r="L20" s="38">
        <v>1.1399999999999999</v>
      </c>
      <c r="M20" s="38">
        <v>0.96</v>
      </c>
      <c r="N20" s="38">
        <v>0.96</v>
      </c>
      <c r="O20" s="38">
        <v>1.37</v>
      </c>
      <c r="P20" s="38">
        <v>1.37</v>
      </c>
      <c r="Q20" s="38">
        <v>20.622</v>
      </c>
      <c r="R20" s="38">
        <v>8.1769999999999996</v>
      </c>
      <c r="S20" s="38">
        <v>0</v>
      </c>
      <c r="T20" s="38">
        <v>26.148</v>
      </c>
      <c r="U20" s="38">
        <v>4.976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f t="shared" si="24"/>
        <v>0</v>
      </c>
      <c r="AD20" s="38">
        <f t="shared" si="25"/>
        <v>0</v>
      </c>
      <c r="AE20" s="38">
        <f t="shared" si="26"/>
        <v>0</v>
      </c>
      <c r="AF20" s="38">
        <f t="shared" si="27"/>
        <v>0</v>
      </c>
      <c r="AG20" s="34">
        <f t="shared" si="2"/>
        <v>0.8</v>
      </c>
      <c r="AH20" s="34">
        <f t="shared" si="3"/>
        <v>1.1399999999999999</v>
      </c>
      <c r="AI20" s="36">
        <f t="shared" si="4"/>
        <v>0.96</v>
      </c>
      <c r="AJ20" s="36">
        <f t="shared" si="4"/>
        <v>1.3679999999999999</v>
      </c>
      <c r="AK20" s="39">
        <f t="shared" si="28"/>
        <v>0.76225327123530717</v>
      </c>
      <c r="AL20" s="39">
        <f t="shared" si="29"/>
        <v>1.0803619386026526</v>
      </c>
      <c r="AM20" s="39">
        <f t="shared" si="30"/>
        <v>0.9160878332959892</v>
      </c>
      <c r="AN20" s="39">
        <f t="shared" si="31"/>
        <v>1.621903520208605</v>
      </c>
      <c r="AO20" s="53" t="s">
        <v>68</v>
      </c>
      <c r="AP20" s="36">
        <f>'31.12.2024'!M20+'31.12.2024'!O20</f>
        <v>5.5998000000000001</v>
      </c>
      <c r="AQ20" s="36">
        <f>'31.12.2024'!N20+'31.12.2024'!P20</f>
        <v>5.5998000000000001</v>
      </c>
    </row>
    <row r="21" spans="1:43" x14ac:dyDescent="0.25">
      <c r="A21" s="24" t="s">
        <v>35</v>
      </c>
      <c r="B21" s="34">
        <v>86.745000000000005</v>
      </c>
      <c r="C21" s="34">
        <v>30.204999999999998</v>
      </c>
      <c r="D21" s="34">
        <v>1.0680000000000001</v>
      </c>
      <c r="E21" s="34">
        <v>75.878</v>
      </c>
      <c r="F21" s="34">
        <v>31.818999999999999</v>
      </c>
      <c r="G21" s="34">
        <v>0</v>
      </c>
      <c r="H21" s="34"/>
      <c r="I21" s="34">
        <v>1.1100000000000001</v>
      </c>
      <c r="J21" s="34">
        <v>1.1100000000000001</v>
      </c>
      <c r="K21" s="34">
        <v>1.42</v>
      </c>
      <c r="L21" s="34">
        <v>1.42</v>
      </c>
      <c r="M21" s="34">
        <v>1.3320000000000001</v>
      </c>
      <c r="N21" s="34">
        <v>1.3320000000000001</v>
      </c>
      <c r="O21" s="34">
        <v>1.704</v>
      </c>
      <c r="P21" s="34">
        <v>1.704</v>
      </c>
      <c r="Q21" s="34">
        <v>94.081999999999994</v>
      </c>
      <c r="R21" s="34">
        <v>32.622</v>
      </c>
      <c r="S21" s="34">
        <v>1.151</v>
      </c>
      <c r="T21" s="34">
        <v>104.221</v>
      </c>
      <c r="U21" s="34">
        <v>43.646000000000001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f t="shared" si="24"/>
        <v>0</v>
      </c>
      <c r="AD21" s="34">
        <f t="shared" si="25"/>
        <v>0</v>
      </c>
      <c r="AE21" s="34">
        <f t="shared" si="26"/>
        <v>0</v>
      </c>
      <c r="AF21" s="34">
        <f t="shared" si="27"/>
        <v>0</v>
      </c>
      <c r="AG21" s="34">
        <f t="shared" si="2"/>
        <v>1.1100000000000001</v>
      </c>
      <c r="AH21" s="34">
        <f t="shared" si="3"/>
        <v>1.42</v>
      </c>
      <c r="AI21" s="36">
        <f t="shared" si="4"/>
        <v>1.3320000000000001</v>
      </c>
      <c r="AJ21" s="36">
        <f t="shared" si="4"/>
        <v>1.704</v>
      </c>
      <c r="AK21" s="36">
        <f t="shared" si="28"/>
        <v>1.0845812438757276</v>
      </c>
      <c r="AL21" s="36">
        <f t="shared" si="29"/>
        <v>1.373533830622842</v>
      </c>
      <c r="AM21" s="36">
        <f t="shared" si="30"/>
        <v>1.080019864260884</v>
      </c>
      <c r="AN21" s="36">
        <f t="shared" si="31"/>
        <v>1.3716961563845502</v>
      </c>
      <c r="AO21" s="53" t="s">
        <v>35</v>
      </c>
      <c r="AP21" s="36">
        <f>'31.12.2024'!M21+'31.12.2024'!O21</f>
        <v>5.5046400000000002</v>
      </c>
      <c r="AQ21" s="36">
        <f>'31.12.2024'!N21+'31.12.2024'!P21</f>
        <v>5.5046400000000002</v>
      </c>
    </row>
    <row r="22" spans="1:43" s="15" customFormat="1" x14ac:dyDescent="0.25">
      <c r="A22" s="40" t="s">
        <v>60</v>
      </c>
      <c r="B22" s="38">
        <v>65.808000000000007</v>
      </c>
      <c r="C22" s="38">
        <v>30.744</v>
      </c>
      <c r="D22" s="38">
        <v>0</v>
      </c>
      <c r="E22" s="38">
        <v>62.63</v>
      </c>
      <c r="F22" s="38">
        <v>20.655000000000001</v>
      </c>
      <c r="G22" s="38"/>
      <c r="H22" s="38"/>
      <c r="I22" s="38">
        <v>0.89</v>
      </c>
      <c r="J22" s="38">
        <v>1.28</v>
      </c>
      <c r="K22" s="38">
        <v>0.89</v>
      </c>
      <c r="L22" s="38">
        <v>1.28</v>
      </c>
      <c r="M22" s="38">
        <v>1.0680000000000001</v>
      </c>
      <c r="N22" s="38">
        <v>1.536</v>
      </c>
      <c r="O22" s="38">
        <v>1.0680000000000001</v>
      </c>
      <c r="P22" s="38">
        <v>1.536</v>
      </c>
      <c r="Q22" s="38">
        <v>58.569000000000003</v>
      </c>
      <c r="R22" s="38">
        <v>39.351999999999997</v>
      </c>
      <c r="S22" s="38">
        <v>0</v>
      </c>
      <c r="T22" s="38">
        <v>56.006</v>
      </c>
      <c r="U22" s="38">
        <v>30.353000000000002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f t="shared" si="24"/>
        <v>0</v>
      </c>
      <c r="AD22" s="38">
        <f t="shared" si="25"/>
        <v>0</v>
      </c>
      <c r="AE22" s="38">
        <f t="shared" si="26"/>
        <v>0</v>
      </c>
      <c r="AF22" s="38">
        <f t="shared" si="27"/>
        <v>0</v>
      </c>
      <c r="AG22" s="34">
        <f t="shared" si="2"/>
        <v>0.89</v>
      </c>
      <c r="AH22" s="34">
        <f t="shared" si="3"/>
        <v>0.89</v>
      </c>
      <c r="AI22" s="36">
        <f t="shared" si="4"/>
        <v>1.0680000000000001</v>
      </c>
      <c r="AJ22" s="36">
        <f t="shared" si="4"/>
        <v>1.0680000000000001</v>
      </c>
      <c r="AK22" s="39">
        <f t="shared" si="28"/>
        <v>0.88999817651349378</v>
      </c>
      <c r="AL22" s="39">
        <f t="shared" si="29"/>
        <v>0.8942359891425834</v>
      </c>
      <c r="AM22" s="39">
        <f t="shared" si="30"/>
        <v>1.2799895914650012</v>
      </c>
      <c r="AN22" s="39">
        <f t="shared" si="31"/>
        <v>1.469523117889131</v>
      </c>
      <c r="AO22" s="53" t="s">
        <v>71</v>
      </c>
      <c r="AP22" s="36">
        <f>'31.12.2024'!M22+'31.12.2024'!O22</f>
        <v>2.6230000000000002</v>
      </c>
      <c r="AQ22" s="36">
        <f>'31.12.2024'!N22+'31.12.2024'!P22</f>
        <v>2.6230000000000002</v>
      </c>
    </row>
    <row r="23" spans="1:43" x14ac:dyDescent="0.25">
      <c r="A23" s="24" t="s">
        <v>36</v>
      </c>
      <c r="B23" s="34">
        <v>583.51300000000003</v>
      </c>
      <c r="C23" s="34">
        <v>489.33699999999999</v>
      </c>
      <c r="D23" s="34">
        <v>0</v>
      </c>
      <c r="E23" s="34">
        <v>571.53099999999995</v>
      </c>
      <c r="F23" s="34">
        <v>513.67399999999998</v>
      </c>
      <c r="G23" s="34">
        <v>0</v>
      </c>
      <c r="H23" s="34"/>
      <c r="I23" s="34">
        <v>0.75</v>
      </c>
      <c r="J23" s="34">
        <v>0.75</v>
      </c>
      <c r="K23" s="34">
        <v>1.24</v>
      </c>
      <c r="L23" s="34">
        <v>1.24</v>
      </c>
      <c r="M23" s="34">
        <v>0.9</v>
      </c>
      <c r="N23" s="34">
        <v>0.9</v>
      </c>
      <c r="O23" s="34">
        <v>1.49</v>
      </c>
      <c r="P23" s="34">
        <v>1.49</v>
      </c>
      <c r="Q23" s="34">
        <v>441.22699999999998</v>
      </c>
      <c r="R23" s="34">
        <v>321.84500000000003</v>
      </c>
      <c r="S23" s="34">
        <v>0</v>
      </c>
      <c r="T23" s="34">
        <v>703.88400000000001</v>
      </c>
      <c r="U23" s="34">
        <v>570.30499999999995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f t="shared" si="24"/>
        <v>0</v>
      </c>
      <c r="AD23" s="34">
        <f t="shared" si="25"/>
        <v>0</v>
      </c>
      <c r="AE23" s="34">
        <f t="shared" si="26"/>
        <v>0</v>
      </c>
      <c r="AF23" s="34">
        <f t="shared" si="27"/>
        <v>0</v>
      </c>
      <c r="AG23" s="34">
        <f t="shared" si="2"/>
        <v>0.75</v>
      </c>
      <c r="AH23" s="34">
        <f t="shared" si="3"/>
        <v>1.24</v>
      </c>
      <c r="AI23" s="36">
        <f t="shared" si="4"/>
        <v>0.89999999999999991</v>
      </c>
      <c r="AJ23" s="36">
        <f t="shared" si="4"/>
        <v>1.488</v>
      </c>
      <c r="AK23" s="36">
        <f t="shared" si="28"/>
        <v>0.75615624673314896</v>
      </c>
      <c r="AL23" s="36">
        <f t="shared" si="29"/>
        <v>1.2315762399589876</v>
      </c>
      <c r="AM23" s="36">
        <f t="shared" si="30"/>
        <v>0.65771646125267458</v>
      </c>
      <c r="AN23" s="36">
        <f t="shared" si="31"/>
        <v>1.1102469659745284</v>
      </c>
      <c r="AO23" s="53" t="s">
        <v>72</v>
      </c>
      <c r="AP23" s="36">
        <f>'31.12.2024'!M23+'31.12.2024'!O23</f>
        <v>4.2943999999999996</v>
      </c>
      <c r="AQ23" s="36">
        <f>'31.12.2024'!N23+'31.12.2024'!P23</f>
        <v>4.2943999999999996</v>
      </c>
    </row>
    <row r="24" spans="1:43" x14ac:dyDescent="0.25">
      <c r="A24" s="24" t="s">
        <v>61</v>
      </c>
      <c r="B24" s="34">
        <v>34.863</v>
      </c>
      <c r="C24" s="34">
        <v>12.739000000000001</v>
      </c>
      <c r="D24" s="34">
        <v>0</v>
      </c>
      <c r="E24" s="34">
        <v>41.622</v>
      </c>
      <c r="F24" s="34">
        <v>103.999</v>
      </c>
      <c r="G24" s="34">
        <v>0</v>
      </c>
      <c r="H24" s="34"/>
      <c r="I24" s="34">
        <v>0.95</v>
      </c>
      <c r="J24" s="34">
        <v>1.05</v>
      </c>
      <c r="K24" s="34">
        <v>1.2</v>
      </c>
      <c r="L24" s="34">
        <v>1.35</v>
      </c>
      <c r="M24" s="34">
        <v>1.1399999999999999</v>
      </c>
      <c r="N24" s="34">
        <v>1.26</v>
      </c>
      <c r="O24" s="34">
        <v>1.44</v>
      </c>
      <c r="P24" s="34">
        <v>1.62</v>
      </c>
      <c r="Q24" s="34">
        <v>33.119</v>
      </c>
      <c r="R24" s="34">
        <v>13.375999999999999</v>
      </c>
      <c r="S24" s="34">
        <v>0</v>
      </c>
      <c r="T24" s="34">
        <v>49.945999999999998</v>
      </c>
      <c r="U24" s="34">
        <v>151.82400000000001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f t="shared" si="24"/>
        <v>0</v>
      </c>
      <c r="AD24" s="34">
        <f t="shared" si="25"/>
        <v>0</v>
      </c>
      <c r="AE24" s="34">
        <f t="shared" si="26"/>
        <v>0</v>
      </c>
      <c r="AF24" s="34">
        <f t="shared" si="27"/>
        <v>0</v>
      </c>
      <c r="AG24" s="34">
        <f t="shared" si="2"/>
        <v>0.95</v>
      </c>
      <c r="AH24" s="34">
        <f t="shared" si="3"/>
        <v>1.2</v>
      </c>
      <c r="AI24" s="36">
        <f t="shared" si="4"/>
        <v>1.1399999999999999</v>
      </c>
      <c r="AJ24" s="36">
        <f t="shared" si="4"/>
        <v>1.44</v>
      </c>
      <c r="AK24" s="36">
        <f t="shared" si="28"/>
        <v>0.94997561885093085</v>
      </c>
      <c r="AL24" s="36">
        <f t="shared" si="29"/>
        <v>1.199990389697756</v>
      </c>
      <c r="AM24" s="36">
        <f t="shared" si="30"/>
        <v>1.0500039249548629</v>
      </c>
      <c r="AN24" s="36">
        <f t="shared" si="31"/>
        <v>1.4598601909633748</v>
      </c>
      <c r="AO24" s="53" t="s">
        <v>79</v>
      </c>
      <c r="AP24" s="36">
        <f>'31.12.2024'!M24+'31.12.2024'!O24</f>
        <v>3.8795999999999999</v>
      </c>
      <c r="AQ24" s="36">
        <f>'31.12.2024'!N24+'31.12.2024'!P24</f>
        <v>3.8795999999999999</v>
      </c>
    </row>
    <row r="25" spans="1:43" s="15" customFormat="1" x14ac:dyDescent="0.25">
      <c r="A25" s="40" t="s">
        <v>62</v>
      </c>
      <c r="B25" s="38">
        <v>86.088999999999999</v>
      </c>
      <c r="C25" s="38">
        <v>29.715</v>
      </c>
      <c r="D25" s="38">
        <v>1.278</v>
      </c>
      <c r="E25" s="38">
        <v>82.031999999999996</v>
      </c>
      <c r="F25" s="38">
        <v>161.767</v>
      </c>
      <c r="G25" s="38">
        <v>6.4000000000000001E-2</v>
      </c>
      <c r="H25" s="38"/>
      <c r="I25" s="38">
        <v>0.62</v>
      </c>
      <c r="J25" s="38">
        <v>0.9</v>
      </c>
      <c r="K25" s="38">
        <v>1.22</v>
      </c>
      <c r="L25" s="38">
        <v>1.38</v>
      </c>
      <c r="M25" s="38">
        <f>I25*1.2</f>
        <v>0.74399999999999999</v>
      </c>
      <c r="N25" s="38">
        <f>J25*1.2</f>
        <v>1.08</v>
      </c>
      <c r="O25" s="38">
        <f>K25*1.2</f>
        <v>1.464</v>
      </c>
      <c r="P25" s="38">
        <f>L25*1.2</f>
        <v>1.6559999999999999</v>
      </c>
      <c r="Q25" s="38">
        <v>53.636000000000003</v>
      </c>
      <c r="R25" s="38">
        <v>26.614999999999998</v>
      </c>
      <c r="S25" s="38">
        <v>1.1499999999999999</v>
      </c>
      <c r="T25" s="38">
        <v>100.179</v>
      </c>
      <c r="U25" s="38">
        <v>239.465</v>
      </c>
      <c r="V25" s="38">
        <v>8.7999999999999995E-2</v>
      </c>
      <c r="W25" s="38"/>
      <c r="X25" s="38"/>
      <c r="Y25" s="38"/>
      <c r="Z25" s="38"/>
      <c r="AA25" s="38"/>
      <c r="AB25" s="38"/>
      <c r="AC25" s="38">
        <f t="shared" si="24"/>
        <v>0</v>
      </c>
      <c r="AD25" s="38">
        <f t="shared" si="25"/>
        <v>0</v>
      </c>
      <c r="AE25" s="38">
        <f t="shared" si="26"/>
        <v>0</v>
      </c>
      <c r="AF25" s="38">
        <f t="shared" si="27"/>
        <v>0</v>
      </c>
      <c r="AG25" s="34">
        <f t="shared" si="2"/>
        <v>0.62</v>
      </c>
      <c r="AH25" s="34">
        <f t="shared" si="3"/>
        <v>1.22</v>
      </c>
      <c r="AI25" s="36">
        <f t="shared" si="4"/>
        <v>0.74399999999999999</v>
      </c>
      <c r="AJ25" s="36">
        <f t="shared" si="4"/>
        <v>1.464</v>
      </c>
      <c r="AK25" s="39">
        <f t="shared" si="28"/>
        <v>0.62302965535666577</v>
      </c>
      <c r="AL25" s="39">
        <f t="shared" si="29"/>
        <v>1.221218548858982</v>
      </c>
      <c r="AM25" s="39">
        <f t="shared" si="30"/>
        <v>0.89567558472152109</v>
      </c>
      <c r="AN25" s="39">
        <f t="shared" si="31"/>
        <v>1.4802664508036163</v>
      </c>
      <c r="AO25" s="53" t="s">
        <v>83</v>
      </c>
      <c r="AP25" s="36">
        <f>'31.12.2024'!M25+'31.12.2024'!O25</f>
        <v>5.3192000000000004</v>
      </c>
      <c r="AQ25" s="36">
        <f>'31.12.2024'!N25+'31.12.2024'!P25</f>
        <v>5.3192000000000004</v>
      </c>
    </row>
    <row r="26" spans="1:43" x14ac:dyDescent="0.25">
      <c r="A26" s="37" t="s">
        <v>37</v>
      </c>
      <c r="B26" s="34">
        <v>202.804</v>
      </c>
      <c r="C26" s="34">
        <v>88.013999999999996</v>
      </c>
      <c r="D26" s="34">
        <v>0</v>
      </c>
      <c r="E26" s="34">
        <v>201.33500000000001</v>
      </c>
      <c r="F26" s="34">
        <v>364.75099999999998</v>
      </c>
      <c r="G26" s="34">
        <v>0</v>
      </c>
      <c r="H26" s="34"/>
      <c r="I26" s="34">
        <v>0.76400000000000001</v>
      </c>
      <c r="J26" s="34">
        <v>0.76400000000000001</v>
      </c>
      <c r="K26" s="34">
        <v>0.64500000000000002</v>
      </c>
      <c r="L26" s="34">
        <v>0.64500000000000002</v>
      </c>
      <c r="M26" s="34">
        <v>0.91700000000000004</v>
      </c>
      <c r="N26" s="34">
        <v>0.91700000000000004</v>
      </c>
      <c r="O26" s="34">
        <v>0.77400000000000002</v>
      </c>
      <c r="P26" s="34">
        <v>0.77400000000000002</v>
      </c>
      <c r="Q26" s="34">
        <v>154.94200000000001</v>
      </c>
      <c r="R26" s="34">
        <v>67.242999999999995</v>
      </c>
      <c r="S26" s="34">
        <v>0</v>
      </c>
      <c r="T26" s="34">
        <v>129.86099999999999</v>
      </c>
      <c r="U26" s="34">
        <v>235.26400000000001</v>
      </c>
      <c r="V26" s="34">
        <v>0</v>
      </c>
      <c r="W26" s="34"/>
      <c r="X26" s="34"/>
      <c r="Y26" s="34"/>
      <c r="Z26" s="34"/>
      <c r="AA26" s="34"/>
      <c r="AB26" s="34"/>
      <c r="AC26" s="34">
        <f t="shared" si="24"/>
        <v>0</v>
      </c>
      <c r="AD26" s="34">
        <f t="shared" si="25"/>
        <v>0</v>
      </c>
      <c r="AE26" s="34">
        <f t="shared" si="26"/>
        <v>0</v>
      </c>
      <c r="AF26" s="34">
        <f t="shared" si="27"/>
        <v>0</v>
      </c>
      <c r="AG26" s="34">
        <f t="shared" si="2"/>
        <v>0.76400000000000001</v>
      </c>
      <c r="AH26" s="34">
        <f t="shared" si="3"/>
        <v>0.64500000000000002</v>
      </c>
      <c r="AI26" s="36">
        <f t="shared" si="4"/>
        <v>0.91679999999999995</v>
      </c>
      <c r="AJ26" s="36">
        <f t="shared" si="4"/>
        <v>0.77400000000000002</v>
      </c>
      <c r="AK26" s="36">
        <f t="shared" si="28"/>
        <v>0.76399873769748139</v>
      </c>
      <c r="AL26" s="36">
        <f t="shared" si="29"/>
        <v>0.64499962748652739</v>
      </c>
      <c r="AM26" s="36">
        <f t="shared" si="30"/>
        <v>0.76400345399595515</v>
      </c>
      <c r="AN26" s="36">
        <f t="shared" si="31"/>
        <v>0.64499891706945289</v>
      </c>
      <c r="AO26" s="53" t="s">
        <v>62</v>
      </c>
      <c r="AP26" s="36">
        <f>'31.12.2024'!M26+'31.12.2024'!O26</f>
        <v>4.1889919999999998</v>
      </c>
      <c r="AQ26" s="36">
        <f>'31.12.2024'!N26+'31.12.2024'!P26</f>
        <v>4.4608080000000001</v>
      </c>
    </row>
    <row r="27" spans="1:43" x14ac:dyDescent="0.25">
      <c r="A27" s="37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6"/>
      <c r="AJ27" s="36"/>
      <c r="AK27" s="36"/>
      <c r="AL27" s="36"/>
      <c r="AM27" s="36"/>
      <c r="AN27" s="36"/>
      <c r="AO27" s="53" t="s">
        <v>80</v>
      </c>
      <c r="AP27" s="36">
        <f>'31.12.2024'!M27+'31.12.2024'!O27</f>
        <v>3.8661799999999999</v>
      </c>
      <c r="AQ27" s="36">
        <f>'31.12.2024'!N27+'31.12.2024'!P27</f>
        <v>3.8808199999999999</v>
      </c>
    </row>
    <row r="28" spans="1:43" x14ac:dyDescent="0.25">
      <c r="A28" s="37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6"/>
      <c r="AJ28" s="36"/>
      <c r="AK28" s="36"/>
      <c r="AL28" s="36"/>
      <c r="AM28" s="36"/>
      <c r="AN28" s="36"/>
      <c r="AO28" s="57" t="s">
        <v>75</v>
      </c>
      <c r="AP28" s="36">
        <f>'31.12.2024'!M28+'31.12.2024'!O28</f>
        <v>3.7210000000000001</v>
      </c>
      <c r="AQ28" s="36">
        <f>'31.12.2024'!N28+'31.12.2024'!P28</f>
        <v>3.7210000000000001</v>
      </c>
    </row>
    <row r="29" spans="1:43" x14ac:dyDescent="0.25">
      <c r="A29" s="24" t="s">
        <v>38</v>
      </c>
      <c r="B29" s="34">
        <v>82.738</v>
      </c>
      <c r="C29" s="34">
        <v>47.920999999999999</v>
      </c>
      <c r="D29" s="34">
        <v>0</v>
      </c>
      <c r="E29" s="34">
        <v>78.588999999999999</v>
      </c>
      <c r="F29" s="34">
        <v>75.173000000000002</v>
      </c>
      <c r="G29" s="34">
        <v>0</v>
      </c>
      <c r="H29" s="34"/>
      <c r="I29" s="34">
        <v>0.71</v>
      </c>
      <c r="J29" s="34">
        <v>0.71</v>
      </c>
      <c r="K29" s="34">
        <v>0.94</v>
      </c>
      <c r="L29" s="34">
        <v>0.94</v>
      </c>
      <c r="M29" s="34">
        <v>0.85</v>
      </c>
      <c r="N29" s="34">
        <v>0.85</v>
      </c>
      <c r="O29" s="34">
        <v>1.1299999999999999</v>
      </c>
      <c r="P29" s="34">
        <v>1.1299999999999999</v>
      </c>
      <c r="Q29" s="34">
        <v>60.081000000000003</v>
      </c>
      <c r="R29" s="34">
        <v>34.343000000000004</v>
      </c>
      <c r="S29" s="34">
        <v>0</v>
      </c>
      <c r="T29" s="34">
        <v>71.887</v>
      </c>
      <c r="U29" s="34">
        <v>70.387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f t="shared" si="24"/>
        <v>0</v>
      </c>
      <c r="AD29" s="34">
        <f t="shared" si="25"/>
        <v>0</v>
      </c>
      <c r="AE29" s="34">
        <f t="shared" si="26"/>
        <v>0</v>
      </c>
      <c r="AF29" s="34">
        <f t="shared" si="27"/>
        <v>0</v>
      </c>
      <c r="AG29" s="34">
        <f t="shared" si="2"/>
        <v>0.71</v>
      </c>
      <c r="AH29" s="34">
        <f t="shared" si="3"/>
        <v>0.94</v>
      </c>
      <c r="AI29" s="36">
        <f t="shared" si="4"/>
        <v>0.85199999999999998</v>
      </c>
      <c r="AJ29" s="36">
        <f t="shared" si="4"/>
        <v>1.1279999999999999</v>
      </c>
      <c r="AK29" s="36">
        <f t="shared" si="28"/>
        <v>0.72615968478812642</v>
      </c>
      <c r="AL29" s="36">
        <f t="shared" si="29"/>
        <v>0.91472088969194165</v>
      </c>
      <c r="AM29" s="36">
        <f t="shared" si="30"/>
        <v>0.71665866739007955</v>
      </c>
      <c r="AN29" s="36">
        <f t="shared" si="31"/>
        <v>0.93633352400462933</v>
      </c>
      <c r="AO29" s="53" t="s">
        <v>38</v>
      </c>
      <c r="AP29" s="36">
        <f>'31.12.2024'!M29+'31.12.2024'!O29</f>
        <v>4.4407999999999994</v>
      </c>
      <c r="AQ29" s="36">
        <f>'31.12.2024'!N29+'31.12.2024'!P29</f>
        <v>4.4407999999999994</v>
      </c>
    </row>
    <row r="30" spans="1:43" s="15" customFormat="1" x14ac:dyDescent="0.25">
      <c r="A30" s="40" t="s">
        <v>63</v>
      </c>
      <c r="B30" s="38">
        <v>64.039000000000001</v>
      </c>
      <c r="C30" s="38">
        <v>43.48</v>
      </c>
      <c r="D30" s="38"/>
      <c r="E30" s="38">
        <v>50.304000000000002</v>
      </c>
      <c r="F30" s="38">
        <v>116.218</v>
      </c>
      <c r="G30" s="38"/>
      <c r="H30" s="38"/>
      <c r="I30" s="38">
        <v>1.1399999999999999</v>
      </c>
      <c r="J30" s="38">
        <v>1.29</v>
      </c>
      <c r="K30" s="38">
        <v>1.1399999999999999</v>
      </c>
      <c r="L30" s="38">
        <v>2</v>
      </c>
      <c r="M30" s="38">
        <v>1.3680000000000001</v>
      </c>
      <c r="N30" s="38">
        <v>1.548</v>
      </c>
      <c r="O30" s="38">
        <v>1.3680000000000001</v>
      </c>
      <c r="P30" s="38">
        <v>2.4</v>
      </c>
      <c r="Q30" s="38">
        <v>72.759</v>
      </c>
      <c r="R30" s="38">
        <v>56.183</v>
      </c>
      <c r="S30" s="38"/>
      <c r="T30" s="38">
        <v>57.56</v>
      </c>
      <c r="U30" s="38">
        <v>232.012</v>
      </c>
      <c r="V30" s="38"/>
      <c r="W30" s="38"/>
      <c r="X30" s="38"/>
      <c r="Y30" s="38"/>
      <c r="Z30" s="38"/>
      <c r="AA30" s="38"/>
      <c r="AB30" s="38"/>
      <c r="AC30" s="38">
        <v>0</v>
      </c>
      <c r="AD30" s="38">
        <v>0</v>
      </c>
      <c r="AE30" s="38">
        <v>0</v>
      </c>
      <c r="AF30" s="38">
        <v>0</v>
      </c>
      <c r="AG30" s="34">
        <f t="shared" si="2"/>
        <v>1.1399999999999999</v>
      </c>
      <c r="AH30" s="34">
        <f t="shared" si="3"/>
        <v>1.1399999999999999</v>
      </c>
      <c r="AI30" s="36">
        <f t="shared" si="4"/>
        <v>1.3679999999999999</v>
      </c>
      <c r="AJ30" s="36">
        <f t="shared" si="4"/>
        <v>1.3679999999999999</v>
      </c>
      <c r="AK30" s="39">
        <f t="shared" si="28"/>
        <v>1.1361670232202252</v>
      </c>
      <c r="AL30" s="39">
        <f t="shared" si="29"/>
        <v>1.1442430025445292</v>
      </c>
      <c r="AM30" s="39">
        <f t="shared" si="30"/>
        <v>1.2921573137074518</v>
      </c>
      <c r="AN30" s="39">
        <f t="shared" si="31"/>
        <v>1.9963516839043864</v>
      </c>
      <c r="AO30" s="53" t="s">
        <v>39</v>
      </c>
      <c r="AP30" s="36">
        <f>'31.12.2024'!M30+'31.12.2024'!O30</f>
        <v>5.72302</v>
      </c>
      <c r="AQ30" s="36">
        <f>'31.12.2024'!N30+'31.12.2024'!P30</f>
        <v>5.72302</v>
      </c>
    </row>
    <row r="31" spans="1:43" x14ac:dyDescent="0.25">
      <c r="A31" s="24" t="s">
        <v>40</v>
      </c>
      <c r="B31" s="34">
        <v>279.01499999999999</v>
      </c>
      <c r="C31" s="34">
        <v>35.755000000000003</v>
      </c>
      <c r="D31" s="34">
        <v>0</v>
      </c>
      <c r="E31" s="34">
        <v>278.822</v>
      </c>
      <c r="F31" s="34">
        <v>89.075999999999993</v>
      </c>
      <c r="G31" s="34">
        <v>0</v>
      </c>
      <c r="H31" s="34">
        <v>331.53100000000001</v>
      </c>
      <c r="I31" s="34">
        <v>0.77</v>
      </c>
      <c r="J31" s="34">
        <v>0.89</v>
      </c>
      <c r="K31" s="34">
        <v>0.59</v>
      </c>
      <c r="L31" s="34">
        <v>0.75</v>
      </c>
      <c r="M31" s="34">
        <v>0.92400000000000004</v>
      </c>
      <c r="N31" s="34">
        <v>1.0680000000000001</v>
      </c>
      <c r="O31" s="34">
        <v>0.70799999999999996</v>
      </c>
      <c r="P31" s="34">
        <v>0.9</v>
      </c>
      <c r="Q31" s="34">
        <v>212.327</v>
      </c>
      <c r="R31" s="34">
        <v>31.821999999999999</v>
      </c>
      <c r="S31" s="34">
        <v>0</v>
      </c>
      <c r="T31" s="34">
        <v>162.58099999999999</v>
      </c>
      <c r="U31" s="34">
        <v>76.38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f t="shared" ref="AC31:AC40" si="32">W31/B31</f>
        <v>0</v>
      </c>
      <c r="AD31" s="34">
        <f t="shared" ref="AD31:AD40" si="33">Z31/E31</f>
        <v>0</v>
      </c>
      <c r="AE31" s="34">
        <f t="shared" ref="AE31:AE40" si="34">(X31+Y31)/(C31+D31)</f>
        <v>0</v>
      </c>
      <c r="AF31" s="34">
        <f t="shared" ref="AF31:AF40" si="35">(AA31+AB31)/(F31+G31)</f>
        <v>0</v>
      </c>
      <c r="AG31" s="34">
        <f t="shared" si="2"/>
        <v>0.77</v>
      </c>
      <c r="AH31" s="34">
        <f t="shared" si="3"/>
        <v>0.59</v>
      </c>
      <c r="AI31" s="36">
        <f t="shared" si="4"/>
        <v>0.92399999999999993</v>
      </c>
      <c r="AJ31" s="36">
        <f t="shared" si="4"/>
        <v>0.70799999999999996</v>
      </c>
      <c r="AK31" s="36">
        <f t="shared" si="28"/>
        <v>0.76098776051466765</v>
      </c>
      <c r="AL31" s="36">
        <f t="shared" si="29"/>
        <v>0.58309961193879967</v>
      </c>
      <c r="AM31" s="36">
        <f t="shared" si="30"/>
        <v>0.89000139840581727</v>
      </c>
      <c r="AN31" s="36">
        <f t="shared" si="31"/>
        <v>0.85747002559612018</v>
      </c>
      <c r="AO31" s="53" t="s">
        <v>73</v>
      </c>
      <c r="AP31" s="36">
        <f>'31.12.2024'!M31+'31.12.2024'!O31</f>
        <v>4.5200999999999993</v>
      </c>
      <c r="AQ31" s="36">
        <f>'31.12.2024'!N31+'31.12.2024'!P31</f>
        <v>4.5200999999999993</v>
      </c>
    </row>
    <row r="32" spans="1:43" x14ac:dyDescent="0.25">
      <c r="A32" s="24" t="s">
        <v>41</v>
      </c>
      <c r="B32" s="34">
        <v>85.986000000000004</v>
      </c>
      <c r="C32" s="34">
        <v>22.3</v>
      </c>
      <c r="D32" s="34">
        <v>0</v>
      </c>
      <c r="E32" s="34">
        <v>74.53</v>
      </c>
      <c r="F32" s="34">
        <v>21.016999999999999</v>
      </c>
      <c r="G32" s="34">
        <v>0</v>
      </c>
      <c r="H32" s="34">
        <v>87.019000000000005</v>
      </c>
      <c r="I32" s="34">
        <v>0.89</v>
      </c>
      <c r="J32" s="34">
        <v>1.69</v>
      </c>
      <c r="K32" s="34">
        <v>1.32</v>
      </c>
      <c r="L32" s="34">
        <v>2.5299999999999998</v>
      </c>
      <c r="M32" s="34">
        <v>1.0680000000000001</v>
      </c>
      <c r="N32" s="34">
        <v>2.028</v>
      </c>
      <c r="O32" s="34">
        <v>1.5840000000000001</v>
      </c>
      <c r="P32" s="34">
        <v>3.036</v>
      </c>
      <c r="Q32" s="34">
        <v>78.753</v>
      </c>
      <c r="R32" s="34">
        <v>34.359000000000002</v>
      </c>
      <c r="S32" s="34"/>
      <c r="T32" s="34">
        <v>101.633</v>
      </c>
      <c r="U32" s="34">
        <v>48.17</v>
      </c>
      <c r="V32" s="34"/>
      <c r="W32" s="34"/>
      <c r="X32" s="34"/>
      <c r="Y32" s="34"/>
      <c r="Z32" s="34"/>
      <c r="AA32" s="34"/>
      <c r="AB32" s="34"/>
      <c r="AC32" s="34">
        <f t="shared" si="32"/>
        <v>0</v>
      </c>
      <c r="AD32" s="34">
        <f t="shared" si="33"/>
        <v>0</v>
      </c>
      <c r="AE32" s="34">
        <f t="shared" si="34"/>
        <v>0</v>
      </c>
      <c r="AF32" s="34">
        <f t="shared" si="35"/>
        <v>0</v>
      </c>
      <c r="AG32" s="34">
        <f t="shared" si="2"/>
        <v>0.89</v>
      </c>
      <c r="AH32" s="34">
        <f t="shared" si="3"/>
        <v>1.32</v>
      </c>
      <c r="AI32" s="36">
        <f t="shared" si="4"/>
        <v>1.0680000000000001</v>
      </c>
      <c r="AJ32" s="36">
        <f t="shared" si="4"/>
        <v>1.5840000000000001</v>
      </c>
      <c r="AK32" s="36">
        <f t="shared" si="28"/>
        <v>0.91588165515316444</v>
      </c>
      <c r="AL32" s="36">
        <f t="shared" si="29"/>
        <v>1.3636522205823158</v>
      </c>
      <c r="AM32" s="36">
        <f t="shared" si="30"/>
        <v>1.540762331838565</v>
      </c>
      <c r="AN32" s="36">
        <f t="shared" si="31"/>
        <v>2.2919541323690349</v>
      </c>
      <c r="AO32" s="53" t="s">
        <v>63</v>
      </c>
      <c r="AP32" s="36">
        <f>'31.12.2024'!M32+'31.12.2024'!O32</f>
        <v>5.7949999999999999</v>
      </c>
      <c r="AQ32" s="36">
        <f>'31.12.2024'!N32+'31.12.2024'!P32</f>
        <v>5.7949999999999999</v>
      </c>
    </row>
    <row r="33" spans="1:43" s="15" customFormat="1" x14ac:dyDescent="0.25">
      <c r="A33" s="40" t="s">
        <v>64</v>
      </c>
      <c r="B33" s="38">
        <v>6860</v>
      </c>
      <c r="C33" s="38">
        <v>2735</v>
      </c>
      <c r="D33" s="38">
        <v>0</v>
      </c>
      <c r="E33" s="38">
        <v>6832</v>
      </c>
      <c r="F33" s="38">
        <v>5116</v>
      </c>
      <c r="G33" s="38">
        <v>0</v>
      </c>
      <c r="H33" s="38">
        <v>10903</v>
      </c>
      <c r="I33" s="38">
        <v>0.95</v>
      </c>
      <c r="J33" s="38">
        <v>2.3199999999999998</v>
      </c>
      <c r="K33" s="38">
        <v>0.78</v>
      </c>
      <c r="L33" s="38">
        <v>1.72</v>
      </c>
      <c r="M33" s="38">
        <v>1.1399999999999999</v>
      </c>
      <c r="N33" s="38">
        <v>2.78</v>
      </c>
      <c r="O33" s="38">
        <v>0.94</v>
      </c>
      <c r="P33" s="38">
        <v>2.06</v>
      </c>
      <c r="Q33" s="38">
        <v>6517</v>
      </c>
      <c r="R33" s="38">
        <v>5806</v>
      </c>
      <c r="S33" s="38">
        <v>0</v>
      </c>
      <c r="T33" s="38">
        <v>5329</v>
      </c>
      <c r="U33" s="38">
        <v>7493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f t="shared" si="32"/>
        <v>0</v>
      </c>
      <c r="AD33" s="38">
        <f t="shared" si="33"/>
        <v>0</v>
      </c>
      <c r="AE33" s="38">
        <f t="shared" si="34"/>
        <v>0</v>
      </c>
      <c r="AF33" s="38">
        <f t="shared" si="35"/>
        <v>0</v>
      </c>
      <c r="AG33" s="34">
        <f t="shared" si="2"/>
        <v>0.95</v>
      </c>
      <c r="AH33" s="34">
        <f t="shared" si="3"/>
        <v>0.78</v>
      </c>
      <c r="AI33" s="36">
        <f t="shared" si="4"/>
        <v>1.1399999999999999</v>
      </c>
      <c r="AJ33" s="36">
        <f t="shared" si="4"/>
        <v>0.93599999999999994</v>
      </c>
      <c r="AK33" s="39">
        <f t="shared" si="28"/>
        <v>0.95</v>
      </c>
      <c r="AL33" s="39">
        <f t="shared" si="29"/>
        <v>0.78000585480093676</v>
      </c>
      <c r="AM33" s="39">
        <f t="shared" si="30"/>
        <v>2.122851919561243</v>
      </c>
      <c r="AN33" s="39">
        <f t="shared" si="31"/>
        <v>1.4646207974980454</v>
      </c>
      <c r="AO33" s="53" t="s">
        <v>40</v>
      </c>
      <c r="AP33" s="36">
        <f>'31.12.2024'!M33+'31.12.2024'!O33</f>
        <v>2.7938000000000001</v>
      </c>
      <c r="AQ33" s="36">
        <f>'31.12.2024'!N33+'31.12.2024'!P33</f>
        <v>2.7938000000000001</v>
      </c>
    </row>
    <row r="34" spans="1:43" x14ac:dyDescent="0.25">
      <c r="A34" s="24" t="s">
        <v>42</v>
      </c>
      <c r="B34" s="34">
        <v>63.982999999999997</v>
      </c>
      <c r="C34" s="34">
        <v>39.924999999999997</v>
      </c>
      <c r="D34" s="34">
        <v>0</v>
      </c>
      <c r="E34" s="34">
        <v>56.715000000000003</v>
      </c>
      <c r="F34" s="34">
        <v>39.075000000000003</v>
      </c>
      <c r="G34" s="34">
        <v>0</v>
      </c>
      <c r="H34" s="34"/>
      <c r="I34" s="34">
        <v>0.89</v>
      </c>
      <c r="J34" s="34">
        <v>1.05</v>
      </c>
      <c r="K34" s="34">
        <v>1.1299999999999999</v>
      </c>
      <c r="L34" s="34">
        <v>1.33</v>
      </c>
      <c r="M34" s="34">
        <v>1.07</v>
      </c>
      <c r="N34" s="34">
        <v>1.26</v>
      </c>
      <c r="O34" s="34">
        <v>1.35</v>
      </c>
      <c r="P34" s="34">
        <v>1.59</v>
      </c>
      <c r="Q34" s="34">
        <v>57.072000000000003</v>
      </c>
      <c r="R34" s="34">
        <v>41.920999999999999</v>
      </c>
      <c r="S34" s="34">
        <v>0</v>
      </c>
      <c r="T34" s="34">
        <v>63.807000000000002</v>
      </c>
      <c r="U34" s="34">
        <v>51.774999999999999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f t="shared" si="32"/>
        <v>0</v>
      </c>
      <c r="AD34" s="34">
        <f t="shared" si="33"/>
        <v>0</v>
      </c>
      <c r="AE34" s="34">
        <f t="shared" si="34"/>
        <v>0</v>
      </c>
      <c r="AF34" s="34">
        <f t="shared" si="35"/>
        <v>0</v>
      </c>
      <c r="AG34" s="34">
        <f t="shared" si="2"/>
        <v>0.89</v>
      </c>
      <c r="AH34" s="34">
        <f t="shared" si="3"/>
        <v>1.1299999999999999</v>
      </c>
      <c r="AI34" s="36">
        <f t="shared" si="4"/>
        <v>1.0680000000000001</v>
      </c>
      <c r="AJ34" s="36">
        <f t="shared" si="4"/>
        <v>1.3559999999999999</v>
      </c>
      <c r="AK34" s="36">
        <f t="shared" si="28"/>
        <v>0.89198693402935159</v>
      </c>
      <c r="AL34" s="36">
        <f t="shared" si="29"/>
        <v>1.125046284051838</v>
      </c>
      <c r="AM34" s="36">
        <f t="shared" si="30"/>
        <v>1.0499937382592361</v>
      </c>
      <c r="AN34" s="36">
        <f t="shared" si="31"/>
        <v>1.3250159948816378</v>
      </c>
      <c r="AO34" s="53" t="s">
        <v>41</v>
      </c>
      <c r="AP34" s="36">
        <f>'31.12.2024'!M34+'31.12.2024'!O34</f>
        <v>4.758</v>
      </c>
      <c r="AQ34" s="36">
        <f>'31.12.2024'!N34+'31.12.2024'!P34</f>
        <v>6.8807999999999998</v>
      </c>
    </row>
    <row r="35" spans="1:43" x14ac:dyDescent="0.25">
      <c r="A35" s="24" t="s">
        <v>43</v>
      </c>
      <c r="B35" s="35">
        <v>1423.1279999999999</v>
      </c>
      <c r="C35" s="34">
        <v>744.68799999999999</v>
      </c>
      <c r="D35" s="34">
        <v>0</v>
      </c>
      <c r="E35" s="34">
        <v>1425.3440000000001</v>
      </c>
      <c r="F35" s="34">
        <v>959.87400000000002</v>
      </c>
      <c r="G35" s="34">
        <v>0</v>
      </c>
      <c r="H35" s="34">
        <v>1802.748</v>
      </c>
      <c r="I35" s="34">
        <v>0.57999999999999996</v>
      </c>
      <c r="J35" s="34">
        <v>0.57999999999999996</v>
      </c>
      <c r="K35" s="34">
        <v>1</v>
      </c>
      <c r="L35" s="34">
        <v>1</v>
      </c>
      <c r="M35" s="34">
        <v>0.69599999999999995</v>
      </c>
      <c r="N35" s="34">
        <v>0.69599999999999995</v>
      </c>
      <c r="O35" s="34">
        <v>1.2</v>
      </c>
      <c r="P35" s="34">
        <v>1.2</v>
      </c>
      <c r="Q35" s="34">
        <v>826.00599999999997</v>
      </c>
      <c r="R35" s="34">
        <v>432.24200000000002</v>
      </c>
      <c r="S35" s="34">
        <v>0</v>
      </c>
      <c r="T35" s="34">
        <v>1425.355</v>
      </c>
      <c r="U35" s="34">
        <v>1272.337</v>
      </c>
      <c r="V35" s="34"/>
      <c r="W35" s="34"/>
      <c r="X35" s="34"/>
      <c r="Y35" s="34"/>
      <c r="Z35" s="34"/>
      <c r="AA35" s="34"/>
      <c r="AB35" s="34"/>
      <c r="AC35" s="34">
        <f t="shared" si="32"/>
        <v>0</v>
      </c>
      <c r="AD35" s="34">
        <f t="shared" si="33"/>
        <v>0</v>
      </c>
      <c r="AE35" s="34">
        <f t="shared" si="34"/>
        <v>0</v>
      </c>
      <c r="AF35" s="34">
        <f t="shared" si="35"/>
        <v>0</v>
      </c>
      <c r="AG35" s="34">
        <f t="shared" si="2"/>
        <v>0.57999999999999996</v>
      </c>
      <c r="AH35" s="34">
        <f t="shared" si="3"/>
        <v>1</v>
      </c>
      <c r="AI35" s="36">
        <f t="shared" si="4"/>
        <v>0.69599999999999995</v>
      </c>
      <c r="AJ35" s="36">
        <f t="shared" si="4"/>
        <v>1.2</v>
      </c>
      <c r="AK35" s="36">
        <f t="shared" si="28"/>
        <v>0.58041581642691309</v>
      </c>
      <c r="AL35" s="36">
        <f t="shared" si="29"/>
        <v>1.0000077174352295</v>
      </c>
      <c r="AM35" s="36">
        <f t="shared" si="30"/>
        <v>0.58043368497948133</v>
      </c>
      <c r="AN35" s="36">
        <f t="shared" si="31"/>
        <v>1.3255250168251249</v>
      </c>
      <c r="AO35" s="53" t="s">
        <v>64</v>
      </c>
      <c r="AP35" s="36">
        <f>'31.12.2024'!M35+'31.12.2024'!O35</f>
        <v>2.2569999999999997</v>
      </c>
      <c r="AQ35" s="36">
        <f>'31.12.2024'!N35+'31.12.2024'!P35</f>
        <v>4.2333999999999996</v>
      </c>
    </row>
    <row r="36" spans="1:43" x14ac:dyDescent="0.25">
      <c r="A36" s="24" t="s">
        <v>65</v>
      </c>
      <c r="B36" s="34">
        <v>69.224000000000004</v>
      </c>
      <c r="C36" s="34">
        <v>16.905999999999999</v>
      </c>
      <c r="D36" s="34">
        <v>3.0870000000000002</v>
      </c>
      <c r="E36" s="34">
        <v>75.018000000000001</v>
      </c>
      <c r="F36" s="34">
        <v>16.988</v>
      </c>
      <c r="G36" s="34">
        <v>17.923999999999999</v>
      </c>
      <c r="H36" s="34"/>
      <c r="I36" s="34">
        <v>0.80400000000000005</v>
      </c>
      <c r="J36" s="34">
        <v>0.96299999999999997</v>
      </c>
      <c r="K36" s="34">
        <v>0.90300000000000002</v>
      </c>
      <c r="L36" s="34">
        <v>1.052</v>
      </c>
      <c r="M36" s="34">
        <v>0.96499999999999997</v>
      </c>
      <c r="N36" s="34">
        <v>1.1559999999999999</v>
      </c>
      <c r="O36" s="34">
        <v>1.0840000000000001</v>
      </c>
      <c r="P36" s="34">
        <v>1.262</v>
      </c>
      <c r="Q36" s="34">
        <v>55.219000000000001</v>
      </c>
      <c r="R36" s="34">
        <v>16.114000000000001</v>
      </c>
      <c r="S36" s="34">
        <v>2.863</v>
      </c>
      <c r="T36" s="34">
        <v>67.652000000000001</v>
      </c>
      <c r="U36" s="34">
        <v>17.904</v>
      </c>
      <c r="V36" s="34">
        <v>18.876999999999999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f t="shared" si="32"/>
        <v>0</v>
      </c>
      <c r="AD36" s="34">
        <f t="shared" si="33"/>
        <v>0</v>
      </c>
      <c r="AE36" s="34">
        <f t="shared" si="34"/>
        <v>0</v>
      </c>
      <c r="AF36" s="34">
        <f t="shared" si="35"/>
        <v>0</v>
      </c>
      <c r="AG36" s="34">
        <f t="shared" si="2"/>
        <v>0.80400000000000005</v>
      </c>
      <c r="AH36" s="34">
        <f t="shared" si="3"/>
        <v>0.90300000000000002</v>
      </c>
      <c r="AI36" s="36">
        <f t="shared" si="4"/>
        <v>0.96479999999999999</v>
      </c>
      <c r="AJ36" s="36">
        <f t="shared" si="4"/>
        <v>1.0835999999999999</v>
      </c>
      <c r="AK36" s="36">
        <f t="shared" si="28"/>
        <v>0.79768577372009708</v>
      </c>
      <c r="AL36" s="36">
        <f t="shared" si="29"/>
        <v>0.90181023221093604</v>
      </c>
      <c r="AM36" s="36">
        <f t="shared" si="30"/>
        <v>0.95315272684254126</v>
      </c>
      <c r="AN36" s="36">
        <f t="shared" si="31"/>
        <v>1.0535346012832263</v>
      </c>
      <c r="AO36" s="53" t="s">
        <v>42</v>
      </c>
      <c r="AP36" s="36">
        <f>'31.12.2024'!M36+'31.12.2024'!O36</f>
        <v>3.1817599999999997</v>
      </c>
      <c r="AQ36" s="36">
        <f>'31.12.2024'!N36+'31.12.2024'!P36</f>
        <v>3.4916400000000003</v>
      </c>
    </row>
    <row r="37" spans="1:43" x14ac:dyDescent="0.25">
      <c r="A37" s="24" t="s">
        <v>66</v>
      </c>
      <c r="B37" s="34">
        <v>122.01300000000001</v>
      </c>
      <c r="C37" s="34">
        <v>34.591000000000001</v>
      </c>
      <c r="D37" s="34">
        <v>0</v>
      </c>
      <c r="E37" s="34">
        <v>118.628</v>
      </c>
      <c r="F37" s="34">
        <v>52.676000000000002</v>
      </c>
      <c r="G37" s="34">
        <v>0</v>
      </c>
      <c r="H37" s="34"/>
      <c r="I37" s="34">
        <v>1.01</v>
      </c>
      <c r="J37" s="34">
        <v>1.01</v>
      </c>
      <c r="K37" s="34">
        <v>1.18</v>
      </c>
      <c r="L37" s="34">
        <v>1.18</v>
      </c>
      <c r="M37" s="34">
        <v>1.21</v>
      </c>
      <c r="N37" s="34">
        <v>1.21</v>
      </c>
      <c r="O37" s="34">
        <v>1.42</v>
      </c>
      <c r="P37" s="34">
        <v>1.42</v>
      </c>
      <c r="Q37" s="34">
        <v>122.947</v>
      </c>
      <c r="R37" s="34">
        <v>34.886000000000003</v>
      </c>
      <c r="S37" s="34">
        <v>0</v>
      </c>
      <c r="T37" s="34">
        <v>139.62799999999999</v>
      </c>
      <c r="U37" s="34">
        <v>61.500999999999998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/>
      <c r="AC37" s="34">
        <f t="shared" si="32"/>
        <v>0</v>
      </c>
      <c r="AD37" s="34">
        <f t="shared" si="33"/>
        <v>0</v>
      </c>
      <c r="AE37" s="34">
        <f t="shared" si="34"/>
        <v>0</v>
      </c>
      <c r="AF37" s="34">
        <f t="shared" si="35"/>
        <v>0</v>
      </c>
      <c r="AG37" s="34">
        <f t="shared" si="2"/>
        <v>1.01</v>
      </c>
      <c r="AH37" s="34">
        <f t="shared" si="3"/>
        <v>1.18</v>
      </c>
      <c r="AI37" s="36">
        <f t="shared" si="4"/>
        <v>1.212</v>
      </c>
      <c r="AJ37" s="36">
        <f t="shared" si="4"/>
        <v>1.4159999999999999</v>
      </c>
      <c r="AK37" s="36">
        <f t="shared" si="28"/>
        <v>1.0076549220165065</v>
      </c>
      <c r="AL37" s="36">
        <f t="shared" si="29"/>
        <v>1.1770239741039215</v>
      </c>
      <c r="AM37" s="36">
        <f t="shared" si="30"/>
        <v>1.0085282298863867</v>
      </c>
      <c r="AN37" s="36">
        <f t="shared" si="31"/>
        <v>1.1675336016402156</v>
      </c>
      <c r="AO37" s="53" t="s">
        <v>43</v>
      </c>
      <c r="AP37" s="36">
        <f>'31.12.2024'!M37+'31.12.2024'!O37</f>
        <v>2.5412599999999999</v>
      </c>
      <c r="AQ37" s="36">
        <f>'31.12.2024'!N37+'31.12.2024'!P37</f>
        <v>2.5412599999999999</v>
      </c>
    </row>
    <row r="38" spans="1:43" x14ac:dyDescent="0.25">
      <c r="A38" s="24" t="s">
        <v>67</v>
      </c>
      <c r="B38" s="34">
        <v>25.544</v>
      </c>
      <c r="C38" s="34">
        <v>8.86</v>
      </c>
      <c r="D38" s="34">
        <v>0</v>
      </c>
      <c r="E38" s="34">
        <v>24.933</v>
      </c>
      <c r="F38" s="34">
        <v>11.036</v>
      </c>
      <c r="G38" s="34">
        <v>0</v>
      </c>
      <c r="H38" s="34"/>
      <c r="I38" s="34">
        <v>0.77</v>
      </c>
      <c r="J38" s="34">
        <v>0.77</v>
      </c>
      <c r="K38" s="34">
        <v>0.95</v>
      </c>
      <c r="L38" s="34">
        <v>0.95</v>
      </c>
      <c r="M38" s="34">
        <v>0.92</v>
      </c>
      <c r="N38" s="34">
        <v>0.92</v>
      </c>
      <c r="O38" s="34">
        <v>1.1399999999999999</v>
      </c>
      <c r="P38" s="34">
        <v>1.1399999999999999</v>
      </c>
      <c r="Q38" s="34">
        <v>19.747</v>
      </c>
      <c r="R38" s="34">
        <v>6.851</v>
      </c>
      <c r="S38" s="34">
        <v>0</v>
      </c>
      <c r="T38" s="34">
        <v>23.736000000000001</v>
      </c>
      <c r="U38" s="34">
        <v>10.506</v>
      </c>
      <c r="V38" s="34">
        <v>0</v>
      </c>
      <c r="W38" s="34"/>
      <c r="X38" s="34"/>
      <c r="Y38" s="34"/>
      <c r="Z38" s="34"/>
      <c r="AA38" s="34"/>
      <c r="AB38" s="34"/>
      <c r="AC38" s="34">
        <f t="shared" ref="AC38" si="36">W38/B38</f>
        <v>0</v>
      </c>
      <c r="AD38" s="34">
        <f t="shared" ref="AD38" si="37">Z38/E38</f>
        <v>0</v>
      </c>
      <c r="AE38" s="34">
        <f t="shared" ref="AE38" si="38">(X38+Y38)/(C38+D38)</f>
        <v>0</v>
      </c>
      <c r="AF38" s="34">
        <f t="shared" ref="AF38" si="39">(AA38+AB38)/(F38+G38)</f>
        <v>0</v>
      </c>
      <c r="AG38" s="34">
        <f t="shared" ref="AG38" si="40">I38+AC38</f>
        <v>0.77</v>
      </c>
      <c r="AH38" s="34">
        <f t="shared" ref="AH38" si="41">K38+AD38</f>
        <v>0.95</v>
      </c>
      <c r="AI38" s="36">
        <f t="shared" ref="AI38" si="42">AG38*1.2</f>
        <v>0.92399999999999993</v>
      </c>
      <c r="AJ38" s="36">
        <f t="shared" ref="AJ38" si="43">AH38*1.2</f>
        <v>1.1399999999999999</v>
      </c>
      <c r="AK38" s="36">
        <f t="shared" ref="AK38" si="44">(Q38+W38)/B38</f>
        <v>0.7730582524271844</v>
      </c>
      <c r="AL38" s="36">
        <f t="shared" ref="AL38" si="45">(T38+Z38)/E38</f>
        <v>0.9519913367825773</v>
      </c>
      <c r="AM38" s="36">
        <f t="shared" ref="AM38" si="46">(R38+X38)/C38</f>
        <v>0.77325056433408579</v>
      </c>
      <c r="AN38" s="36">
        <f t="shared" ref="AN38" si="47">(U38+V38+AA38+AB38)/(F38+G38)</f>
        <v>0.95197535338890904</v>
      </c>
      <c r="AO38" s="53" t="s">
        <v>84</v>
      </c>
      <c r="AP38" s="36">
        <f>'31.12.2024'!M38+'31.12.2024'!O38</f>
        <v>4.7092000000000001</v>
      </c>
      <c r="AQ38" s="36">
        <f>'31.12.2024'!N38+'31.12.2024'!P38</f>
        <v>4.7092000000000001</v>
      </c>
    </row>
    <row r="39" spans="1:43" s="15" customFormat="1" x14ac:dyDescent="0.25">
      <c r="A39" s="40" t="s">
        <v>44</v>
      </c>
      <c r="B39" s="38">
        <v>274.10300000000001</v>
      </c>
      <c r="C39" s="38">
        <v>56.46</v>
      </c>
      <c r="D39" s="38">
        <v>0</v>
      </c>
      <c r="E39" s="38">
        <v>267.08100000000002</v>
      </c>
      <c r="F39" s="38">
        <v>65.215000000000003</v>
      </c>
      <c r="G39" s="38">
        <v>0</v>
      </c>
      <c r="H39" s="38"/>
      <c r="I39" s="38">
        <v>1.25</v>
      </c>
      <c r="J39" s="38">
        <v>1.47</v>
      </c>
      <c r="K39" s="38">
        <v>1.95</v>
      </c>
      <c r="L39" s="38">
        <v>2.2000000000000002</v>
      </c>
      <c r="M39" s="38">
        <v>1.5</v>
      </c>
      <c r="N39" s="38">
        <v>1.76</v>
      </c>
      <c r="O39" s="38">
        <v>2.34</v>
      </c>
      <c r="P39" s="38">
        <v>2.64</v>
      </c>
      <c r="Q39" s="38">
        <v>343.35399999999998</v>
      </c>
      <c r="R39" s="38">
        <v>92.013000000000005</v>
      </c>
      <c r="S39" s="38">
        <v>0</v>
      </c>
      <c r="T39" s="38">
        <v>495.00299999999999</v>
      </c>
      <c r="U39" s="38">
        <v>120.42400000000001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f t="shared" si="32"/>
        <v>0</v>
      </c>
      <c r="AD39" s="38">
        <f t="shared" si="33"/>
        <v>0</v>
      </c>
      <c r="AE39" s="38">
        <f t="shared" si="34"/>
        <v>0</v>
      </c>
      <c r="AF39" s="38">
        <f t="shared" si="35"/>
        <v>0</v>
      </c>
      <c r="AG39" s="34">
        <f t="shared" si="2"/>
        <v>1.25</v>
      </c>
      <c r="AH39" s="34">
        <f t="shared" si="3"/>
        <v>1.95</v>
      </c>
      <c r="AI39" s="36">
        <f t="shared" si="4"/>
        <v>1.5</v>
      </c>
      <c r="AJ39" s="36">
        <f t="shared" si="4"/>
        <v>2.34</v>
      </c>
      <c r="AK39" s="39">
        <f t="shared" si="28"/>
        <v>1.2526459031823802</v>
      </c>
      <c r="AL39" s="39">
        <f t="shared" si="29"/>
        <v>1.8533815584036302</v>
      </c>
      <c r="AM39" s="39">
        <f t="shared" si="30"/>
        <v>1.629702444208289</v>
      </c>
      <c r="AN39" s="39">
        <f t="shared" si="31"/>
        <v>1.8465690408648316</v>
      </c>
      <c r="AO39" s="53" t="s">
        <v>65</v>
      </c>
      <c r="AP39" s="36">
        <f>'31.12.2024'!M39+'31.12.2024'!O39</f>
        <v>4.4334799999999994</v>
      </c>
      <c r="AQ39" s="36">
        <f>'31.12.2024'!N39+'31.12.2024'!P39</f>
        <v>4.6347799999999992</v>
      </c>
    </row>
    <row r="40" spans="1:43" x14ac:dyDescent="0.25">
      <c r="A40" s="24" t="s">
        <v>45</v>
      </c>
      <c r="B40" s="34">
        <v>243.86699999999999</v>
      </c>
      <c r="C40" s="34">
        <v>93.9</v>
      </c>
      <c r="D40" s="34">
        <v>0.112</v>
      </c>
      <c r="E40" s="34">
        <v>246.12700000000001</v>
      </c>
      <c r="F40" s="34">
        <v>183.131</v>
      </c>
      <c r="G40" s="34">
        <v>9.6000000000000002E-2</v>
      </c>
      <c r="H40" s="34"/>
      <c r="I40" s="34">
        <v>0.77</v>
      </c>
      <c r="J40" s="34">
        <v>0.77</v>
      </c>
      <c r="K40" s="34">
        <v>0.99</v>
      </c>
      <c r="L40" s="34">
        <v>0.99</v>
      </c>
      <c r="M40" s="34">
        <v>0.92</v>
      </c>
      <c r="N40" s="34">
        <v>0.92</v>
      </c>
      <c r="O40" s="34">
        <v>1.19</v>
      </c>
      <c r="P40" s="34">
        <v>1.19</v>
      </c>
      <c r="Q40" s="34">
        <v>184.74299999999999</v>
      </c>
      <c r="R40" s="34">
        <v>71.406000000000006</v>
      </c>
      <c r="S40" s="34">
        <v>8.5000000000000006E-2</v>
      </c>
      <c r="T40" s="34">
        <v>240.22800000000001</v>
      </c>
      <c r="U40" s="34">
        <v>236.751</v>
      </c>
      <c r="V40" s="34">
        <v>9.4E-2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f t="shared" si="32"/>
        <v>0</v>
      </c>
      <c r="AD40" s="34">
        <f t="shared" si="33"/>
        <v>0</v>
      </c>
      <c r="AE40" s="34">
        <f t="shared" si="34"/>
        <v>0</v>
      </c>
      <c r="AF40" s="34">
        <f t="shared" si="35"/>
        <v>0</v>
      </c>
      <c r="AG40" s="34">
        <f t="shared" si="2"/>
        <v>0.77</v>
      </c>
      <c r="AH40" s="34">
        <f t="shared" si="3"/>
        <v>0.99</v>
      </c>
      <c r="AI40" s="36">
        <f t="shared" si="4"/>
        <v>0.92399999999999993</v>
      </c>
      <c r="AJ40" s="36">
        <f t="shared" si="4"/>
        <v>1.1879999999999999</v>
      </c>
      <c r="AK40" s="36">
        <f t="shared" si="28"/>
        <v>0.75755637294098832</v>
      </c>
      <c r="AL40" s="36">
        <f t="shared" si="29"/>
        <v>0.97603269856618735</v>
      </c>
      <c r="AM40" s="36">
        <f t="shared" si="30"/>
        <v>0.76044728434504794</v>
      </c>
      <c r="AN40" s="36">
        <f t="shared" si="31"/>
        <v>1.2926315444776151</v>
      </c>
      <c r="AO40" s="53" t="s">
        <v>66</v>
      </c>
      <c r="AP40" s="36">
        <f>'31.12.2024'!M40+'31.12.2024'!O40</f>
        <v>4.1723999999999997</v>
      </c>
      <c r="AQ40" s="36">
        <f>'31.12.2024'!N40+'31.12.2024'!P40</f>
        <v>4.1723999999999997</v>
      </c>
    </row>
    <row r="41" spans="1:43" x14ac:dyDescent="0.25">
      <c r="A41" s="24" t="s">
        <v>45</v>
      </c>
      <c r="B41" s="34">
        <v>243.86699999999999</v>
      </c>
      <c r="C41" s="34">
        <v>93.9</v>
      </c>
      <c r="D41" s="34">
        <v>0.112</v>
      </c>
      <c r="E41" s="34">
        <v>246.12700000000001</v>
      </c>
      <c r="F41" s="34">
        <v>183.131</v>
      </c>
      <c r="G41" s="34">
        <v>9.6000000000000002E-2</v>
      </c>
      <c r="H41" s="34"/>
      <c r="I41" s="34">
        <v>0.77</v>
      </c>
      <c r="J41" s="34">
        <v>0.77</v>
      </c>
      <c r="K41" s="34">
        <v>0.99</v>
      </c>
      <c r="L41" s="34">
        <v>0.99</v>
      </c>
      <c r="M41" s="34">
        <v>0.92</v>
      </c>
      <c r="N41" s="34">
        <v>0.92</v>
      </c>
      <c r="O41" s="34">
        <v>1.19</v>
      </c>
      <c r="P41" s="34">
        <v>1.19</v>
      </c>
      <c r="Q41" s="34">
        <v>184.74299999999999</v>
      </c>
      <c r="R41" s="34">
        <v>71.406000000000006</v>
      </c>
      <c r="S41" s="34">
        <v>8.5000000000000006E-2</v>
      </c>
      <c r="T41" s="34">
        <v>240.22800000000001</v>
      </c>
      <c r="U41" s="34">
        <v>236.751</v>
      </c>
      <c r="V41" s="34">
        <v>9.4E-2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f t="shared" ref="AC41" si="48">W41/B41</f>
        <v>0</v>
      </c>
      <c r="AD41" s="34">
        <f t="shared" ref="AD41" si="49">Z41/E41</f>
        <v>0</v>
      </c>
      <c r="AE41" s="34">
        <f t="shared" ref="AE41" si="50">(X41+Y41)/(C41+D41)</f>
        <v>0</v>
      </c>
      <c r="AF41" s="34">
        <f t="shared" ref="AF41" si="51">(AA41+AB41)/(F41+G41)</f>
        <v>0</v>
      </c>
      <c r="AG41" s="34">
        <f t="shared" ref="AG41" si="52">I41+AC41</f>
        <v>0.77</v>
      </c>
      <c r="AH41" s="34">
        <f t="shared" ref="AH41" si="53">K41+AD41</f>
        <v>0.99</v>
      </c>
      <c r="AI41" s="36">
        <f t="shared" ref="AI41" si="54">AG41*1.2</f>
        <v>0.92399999999999993</v>
      </c>
      <c r="AJ41" s="36">
        <f t="shared" ref="AJ41" si="55">AH41*1.2</f>
        <v>1.1879999999999999</v>
      </c>
      <c r="AK41" s="36">
        <f t="shared" ref="AK41" si="56">(Q41+W41)/B41</f>
        <v>0.75755637294098832</v>
      </c>
      <c r="AL41" s="36">
        <f t="shared" ref="AL41" si="57">(T41+Z41)/E41</f>
        <v>0.97603269856618735</v>
      </c>
      <c r="AM41" s="36">
        <f t="shared" ref="AM41" si="58">(R41+X41)/C41</f>
        <v>0.76044728434504794</v>
      </c>
      <c r="AN41" s="36">
        <f t="shared" ref="AN41" si="59">(U41+V41+AA41+AB41)/(F41+G41)</f>
        <v>1.2926315444776151</v>
      </c>
      <c r="AO41" s="58" t="s">
        <v>87</v>
      </c>
      <c r="AP41" s="36">
        <f>'31.12.2024'!M41+'31.12.2024'!O41</f>
        <v>6.0755999999999997</v>
      </c>
      <c r="AQ41" s="36">
        <f>'31.12.2024'!N41+'31.12.2024'!P41</f>
        <v>6.0755999999999997</v>
      </c>
    </row>
    <row r="42" spans="1:43" x14ac:dyDescent="0.25">
      <c r="A42" s="24" t="s">
        <v>45</v>
      </c>
      <c r="B42" s="34">
        <v>243.86699999999999</v>
      </c>
      <c r="C42" s="34">
        <v>93.9</v>
      </c>
      <c r="D42" s="34">
        <v>0.112</v>
      </c>
      <c r="E42" s="34">
        <v>246.12700000000001</v>
      </c>
      <c r="F42" s="34">
        <v>183.131</v>
      </c>
      <c r="G42" s="34">
        <v>9.6000000000000002E-2</v>
      </c>
      <c r="H42" s="34"/>
      <c r="I42" s="34">
        <v>0.77</v>
      </c>
      <c r="J42" s="34">
        <v>0.77</v>
      </c>
      <c r="K42" s="34">
        <v>0.99</v>
      </c>
      <c r="L42" s="34">
        <v>0.99</v>
      </c>
      <c r="M42" s="34">
        <v>0.92</v>
      </c>
      <c r="N42" s="34">
        <v>0.92</v>
      </c>
      <c r="O42" s="34">
        <v>1.19</v>
      </c>
      <c r="P42" s="34">
        <v>1.19</v>
      </c>
      <c r="Q42" s="34">
        <v>184.74299999999999</v>
      </c>
      <c r="R42" s="34">
        <v>71.406000000000006</v>
      </c>
      <c r="S42" s="34">
        <v>8.5000000000000006E-2</v>
      </c>
      <c r="T42" s="34">
        <v>240.22800000000001</v>
      </c>
      <c r="U42" s="34">
        <v>236.751</v>
      </c>
      <c r="V42" s="34">
        <v>9.4E-2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f t="shared" ref="AC42" si="60">W42/B42</f>
        <v>0</v>
      </c>
      <c r="AD42" s="34">
        <f t="shared" ref="AD42" si="61">Z42/E42</f>
        <v>0</v>
      </c>
      <c r="AE42" s="34">
        <f t="shared" ref="AE42" si="62">(X42+Y42)/(C42+D42)</f>
        <v>0</v>
      </c>
      <c r="AF42" s="34">
        <f t="shared" ref="AF42" si="63">(AA42+AB42)/(F42+G42)</f>
        <v>0</v>
      </c>
      <c r="AG42" s="34">
        <f t="shared" ref="AG42" si="64">I42+AC42</f>
        <v>0.77</v>
      </c>
      <c r="AH42" s="34">
        <f t="shared" ref="AH42" si="65">K42+AD42</f>
        <v>0.99</v>
      </c>
      <c r="AI42" s="36">
        <f t="shared" ref="AI42" si="66">AG42*1.2</f>
        <v>0.92399999999999993</v>
      </c>
      <c r="AJ42" s="36">
        <f t="shared" ref="AJ42" si="67">AH42*1.2</f>
        <v>1.1879999999999999</v>
      </c>
      <c r="AK42" s="36">
        <f t="shared" ref="AK42" si="68">(Q42+W42)/B42</f>
        <v>0.75755637294098832</v>
      </c>
      <c r="AL42" s="36">
        <f t="shared" ref="AL42" si="69">(T42+Z42)/E42</f>
        <v>0.97603269856618735</v>
      </c>
      <c r="AM42" s="36">
        <f t="shared" ref="AM42" si="70">(R42+X42)/C42</f>
        <v>0.76044728434504794</v>
      </c>
      <c r="AN42" s="36">
        <f t="shared" ref="AN42" si="71">(U42+V42+AA42+AB42)/(F42+G42)</f>
        <v>1.2926315444776151</v>
      </c>
      <c r="AO42" s="53" t="s">
        <v>81</v>
      </c>
      <c r="AP42" s="36">
        <f>'31.12.2024'!M42+'31.12.2024'!O42</f>
        <v>4.3663800000000004</v>
      </c>
      <c r="AQ42" s="36">
        <f>'31.12.2024'!N42+'31.12.2024'!P42</f>
        <v>4.2443799999999996</v>
      </c>
    </row>
    <row r="43" spans="1:43" x14ac:dyDescent="0.25">
      <c r="AO43" s="53" t="s">
        <v>45</v>
      </c>
      <c r="AP43" s="36">
        <f>'31.12.2024'!M43+'31.12.2024'!O43</f>
        <v>3.9283999999999999</v>
      </c>
      <c r="AQ43" s="36">
        <f>'31.12.2024'!N43+'31.12.2024'!P43</f>
        <v>3.9283999999999999</v>
      </c>
    </row>
    <row r="44" spans="1:43" x14ac:dyDescent="0.25">
      <c r="A44" s="4" t="s">
        <v>46</v>
      </c>
      <c r="AO44" s="59" t="s">
        <v>86</v>
      </c>
      <c r="AP44" s="36">
        <f>'31.12.2024'!M44+'31.12.2024'!O44</f>
        <v>3.9893999999999998</v>
      </c>
      <c r="AQ44" s="36">
        <f>'31.12.2024'!N44+'31.12.2024'!P44</f>
        <v>3.9893999999999998</v>
      </c>
    </row>
    <row r="45" spans="1:43" x14ac:dyDescent="0.25">
      <c r="A45" s="4" t="s">
        <v>47</v>
      </c>
      <c r="AO45" s="53" t="s">
        <v>82</v>
      </c>
      <c r="AP45" s="36">
        <f>'31.12.2024'!M45+'31.12.2024'!O45</f>
        <v>5.3314000000000004</v>
      </c>
      <c r="AQ45" s="36">
        <f>'31.12.2024'!N45+'31.12.2024'!P45</f>
        <v>5.3314000000000004</v>
      </c>
    </row>
    <row r="46" spans="1:43" x14ac:dyDescent="0.25">
      <c r="AP46" s="4"/>
    </row>
  </sheetData>
  <mergeCells count="3">
    <mergeCell ref="B2:D2"/>
    <mergeCell ref="E2:G2"/>
    <mergeCell ref="Z2:AB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31.12.2024</vt:lpstr>
      <vt:lpstr>elanike vee ja kanali hind </vt:lpstr>
      <vt:lpstr>elanike vee ja kanali hind +km</vt:lpstr>
      <vt:lpstr>elanike veeteenuse hind+km</vt:lpstr>
      <vt:lpstr>ettevõtete vee ja kanali hind</vt:lpstr>
      <vt:lpstr>graafik 1 </vt:lpstr>
      <vt:lpstr>Leht2</vt:lpstr>
      <vt:lpstr>Leht3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Eda Joosep</dc:creator>
  <cp:keywords/>
  <dc:description/>
  <cp:lastModifiedBy>Eda Joosep</cp:lastModifiedBy>
  <cp:revision/>
  <cp:lastPrinted>2019-03-15T09:56:33Z</cp:lastPrinted>
  <dcterms:created xsi:type="dcterms:W3CDTF">2013-08-30T08:51:25Z</dcterms:created>
  <dcterms:modified xsi:type="dcterms:W3CDTF">2025-02-20T07:26:30Z</dcterms:modified>
  <cp:category/>
  <cp:contentStatus/>
</cp:coreProperties>
</file>